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Таня\Паспорт бюджетної програми\2020\"/>
    </mc:Choice>
  </mc:AlternateContent>
  <xr:revisionPtr revIDLastSave="0" documentId="13_ncr:1_{B5FC08C3-69C3-4A4B-A5B1-898A96DDE10E}" xr6:coauthVersionLast="46" xr6:coauthVersionMax="46" xr10:uidLastSave="{00000000-0000-0000-0000-000000000000}"/>
  <bookViews>
    <workbookView xWindow="-120" yWindow="-120" windowWidth="29040" windowHeight="15840" tabRatio="678" activeTab="1" xr2:uid="{00000000-000D-0000-FFFF-FFFF00000000}"/>
  </bookViews>
  <sheets>
    <sheet name="ЗвітІнд.Кошторис" sheetId="2" r:id="rId1"/>
    <sheet name="Розшифровка" sheetId="3" r:id="rId2"/>
  </sheets>
  <definedNames>
    <definedName name="_xlnm._FilterDatabase" localSheetId="0" hidden="1">ЗвітІнд.Кошторис!$B$13:$V$605</definedName>
    <definedName name="_xlnm.Print_Titles" localSheetId="0">ЗвітІнд.Кошторис!$9:$12</definedName>
    <definedName name="_xlnm.Print_Titles" localSheetId="1">Розшифровка!$7:$8</definedName>
    <definedName name="_xlnm.Print_Area" localSheetId="0">ЗвітІнд.Кошторис!$B$1:$U$616</definedName>
    <definedName name="_xlnm.Print_Area" localSheetId="1">Розшифровка!$B$1:$F$98</definedName>
  </definedNames>
  <calcPr calcId="181029"/>
</workbook>
</file>

<file path=xl/calcChain.xml><?xml version="1.0" encoding="utf-8"?>
<calcChain xmlns="http://schemas.openxmlformats.org/spreadsheetml/2006/main">
  <c r="F81" i="3" l="1"/>
  <c r="F78" i="3"/>
  <c r="F75" i="3"/>
  <c r="H80" i="2" l="1"/>
  <c r="I80" i="2"/>
  <c r="G81" i="2"/>
  <c r="G82" i="2"/>
  <c r="G83" i="2"/>
  <c r="G84" i="2"/>
  <c r="G85" i="2"/>
  <c r="H89" i="2"/>
  <c r="I89" i="2"/>
  <c r="G90" i="2"/>
  <c r="G91" i="2"/>
  <c r="H92" i="2"/>
  <c r="G92" i="2" s="1"/>
  <c r="I92" i="2"/>
  <c r="G93" i="2"/>
  <c r="G94" i="2"/>
  <c r="H95" i="2"/>
  <c r="I95" i="2"/>
  <c r="G95" i="2" s="1"/>
  <c r="G96" i="2"/>
  <c r="G97" i="2"/>
  <c r="G98" i="2"/>
  <c r="H99" i="2"/>
  <c r="I99" i="2"/>
  <c r="G100" i="2"/>
  <c r="G101" i="2"/>
  <c r="H102" i="2"/>
  <c r="I102" i="2"/>
  <c r="G103" i="2"/>
  <c r="G104" i="2"/>
  <c r="H105" i="2"/>
  <c r="I105" i="2"/>
  <c r="G106" i="2"/>
  <c r="G107" i="2"/>
  <c r="H108" i="2"/>
  <c r="I108" i="2"/>
  <c r="G109" i="2"/>
  <c r="G110" i="2"/>
  <c r="G111" i="2"/>
  <c r="G112" i="2"/>
  <c r="H114" i="2"/>
  <c r="H113" i="2" s="1"/>
  <c r="I114" i="2"/>
  <c r="G115" i="2"/>
  <c r="G116" i="2"/>
  <c r="G117" i="2"/>
  <c r="H117" i="2"/>
  <c r="I117" i="2"/>
  <c r="G118" i="2"/>
  <c r="G119" i="2"/>
  <c r="H120" i="2"/>
  <c r="I120" i="2"/>
  <c r="G121" i="2"/>
  <c r="G122" i="2"/>
  <c r="H123" i="2"/>
  <c r="I123" i="2"/>
  <c r="G123" i="2" s="1"/>
  <c r="G124" i="2"/>
  <c r="G125" i="2"/>
  <c r="H127" i="2"/>
  <c r="I127" i="2"/>
  <c r="G128" i="2"/>
  <c r="G129" i="2"/>
  <c r="H130" i="2"/>
  <c r="I130" i="2"/>
  <c r="G131" i="2"/>
  <c r="G132" i="2"/>
  <c r="H133" i="2"/>
  <c r="G133" i="2" s="1"/>
  <c r="I133" i="2"/>
  <c r="G134" i="2"/>
  <c r="G135" i="2"/>
  <c r="H136" i="2"/>
  <c r="I136" i="2"/>
  <c r="G137" i="2"/>
  <c r="G138" i="2"/>
  <c r="H139" i="2"/>
  <c r="I139" i="2"/>
  <c r="G139" i="2" s="1"/>
  <c r="G140" i="2"/>
  <c r="G141" i="2"/>
  <c r="H142" i="2"/>
  <c r="I142" i="2"/>
  <c r="G143" i="2"/>
  <c r="G144" i="2"/>
  <c r="H145" i="2"/>
  <c r="G145" i="2" s="1"/>
  <c r="I145" i="2"/>
  <c r="G146" i="2"/>
  <c r="G147" i="2"/>
  <c r="H148" i="2"/>
  <c r="G148" i="2" s="1"/>
  <c r="I148" i="2"/>
  <c r="G149" i="2"/>
  <c r="G150" i="2"/>
  <c r="H152" i="2"/>
  <c r="G152" i="2" s="1"/>
  <c r="I152" i="2"/>
  <c r="G153" i="2"/>
  <c r="G154" i="2"/>
  <c r="H155" i="2"/>
  <c r="I155" i="2"/>
  <c r="G156" i="2"/>
  <c r="G157" i="2"/>
  <c r="H158" i="2"/>
  <c r="G158" i="2" s="1"/>
  <c r="I158" i="2"/>
  <c r="G159" i="2"/>
  <c r="G160" i="2"/>
  <c r="H161" i="2"/>
  <c r="G161" i="2" s="1"/>
  <c r="I161" i="2"/>
  <c r="G162" i="2"/>
  <c r="G163" i="2"/>
  <c r="H164" i="2"/>
  <c r="I164" i="2"/>
  <c r="G165" i="2"/>
  <c r="G166" i="2"/>
  <c r="H167" i="2"/>
  <c r="I167" i="2"/>
  <c r="G168" i="2"/>
  <c r="G169" i="2"/>
  <c r="H170" i="2"/>
  <c r="I170" i="2"/>
  <c r="G171" i="2"/>
  <c r="G172" i="2"/>
  <c r="H173" i="2"/>
  <c r="I173" i="2"/>
  <c r="G174" i="2"/>
  <c r="G175" i="2"/>
  <c r="H176" i="2"/>
  <c r="I176" i="2"/>
  <c r="G177" i="2"/>
  <c r="G178" i="2"/>
  <c r="H179" i="2"/>
  <c r="I179" i="2"/>
  <c r="G180" i="2"/>
  <c r="G181" i="2"/>
  <c r="H182" i="2"/>
  <c r="I182" i="2"/>
  <c r="G183" i="2"/>
  <c r="G184" i="2"/>
  <c r="H186" i="2"/>
  <c r="I186" i="2"/>
  <c r="G187" i="2"/>
  <c r="G188" i="2"/>
  <c r="H189" i="2"/>
  <c r="I189" i="2"/>
  <c r="G190" i="2"/>
  <c r="G191" i="2"/>
  <c r="H193" i="2"/>
  <c r="I193" i="2"/>
  <c r="G194" i="2"/>
  <c r="G195" i="2"/>
  <c r="H196" i="2"/>
  <c r="I196" i="2"/>
  <c r="G197" i="2"/>
  <c r="G198" i="2"/>
  <c r="G199" i="2"/>
  <c r="H201" i="2"/>
  <c r="I201" i="2"/>
  <c r="G202" i="2"/>
  <c r="G203" i="2"/>
  <c r="H204" i="2"/>
  <c r="G204" i="2" s="1"/>
  <c r="I204" i="2"/>
  <c r="G205" i="2"/>
  <c r="G206" i="2"/>
  <c r="H207" i="2"/>
  <c r="G207" i="2" s="1"/>
  <c r="I207" i="2"/>
  <c r="G208" i="2"/>
  <c r="G209" i="2"/>
  <c r="H210" i="2"/>
  <c r="G210" i="2" s="1"/>
  <c r="I210" i="2"/>
  <c r="G211" i="2"/>
  <c r="G212" i="2"/>
  <c r="H213" i="2"/>
  <c r="I213" i="2"/>
  <c r="G214" i="2"/>
  <c r="G215" i="2"/>
  <c r="G216" i="2"/>
  <c r="G217" i="2"/>
  <c r="H218" i="2"/>
  <c r="I218" i="2"/>
  <c r="G219" i="2"/>
  <c r="G220" i="2"/>
  <c r="G221" i="2"/>
  <c r="H222" i="2"/>
  <c r="I222" i="2"/>
  <c r="G223" i="2"/>
  <c r="G224" i="2"/>
  <c r="G225" i="2"/>
  <c r="G226" i="2"/>
  <c r="G227" i="2"/>
  <c r="G228" i="2"/>
  <c r="H230" i="2"/>
  <c r="I230" i="2"/>
  <c r="G231" i="2"/>
  <c r="G232" i="2"/>
  <c r="H234" i="2"/>
  <c r="I234" i="2"/>
  <c r="G235" i="2"/>
  <c r="G236" i="2"/>
  <c r="G237" i="2"/>
  <c r="H238" i="2"/>
  <c r="I238" i="2"/>
  <c r="G239" i="2"/>
  <c r="G240" i="2"/>
  <c r="G241" i="2"/>
  <c r="H242" i="2"/>
  <c r="I242" i="2"/>
  <c r="G243" i="2"/>
  <c r="G244" i="2"/>
  <c r="G245" i="2"/>
  <c r="H248" i="2"/>
  <c r="I248" i="2"/>
  <c r="G249" i="2"/>
  <c r="G250" i="2"/>
  <c r="H251" i="2"/>
  <c r="I251" i="2"/>
  <c r="G252" i="2"/>
  <c r="G253" i="2"/>
  <c r="H254" i="2"/>
  <c r="I254" i="2"/>
  <c r="G255" i="2"/>
  <c r="G256" i="2"/>
  <c r="H258" i="2"/>
  <c r="I258" i="2"/>
  <c r="G259" i="2"/>
  <c r="G260" i="2"/>
  <c r="H261" i="2"/>
  <c r="I261" i="2"/>
  <c r="G262" i="2"/>
  <c r="G263" i="2"/>
  <c r="H264" i="2"/>
  <c r="I264" i="2"/>
  <c r="G265" i="2"/>
  <c r="G266" i="2"/>
  <c r="H268" i="2"/>
  <c r="I268" i="2"/>
  <c r="G269" i="2"/>
  <c r="G270" i="2"/>
  <c r="H271" i="2"/>
  <c r="I271" i="2"/>
  <c r="G272" i="2"/>
  <c r="G273" i="2"/>
  <c r="H274" i="2"/>
  <c r="I274" i="2"/>
  <c r="G275" i="2"/>
  <c r="G276" i="2"/>
  <c r="H277" i="2"/>
  <c r="I277" i="2"/>
  <c r="G278" i="2"/>
  <c r="G279" i="2"/>
  <c r="G280" i="2"/>
  <c r="G281" i="2"/>
  <c r="G282" i="2"/>
  <c r="G283" i="2"/>
  <c r="G284" i="2"/>
  <c r="H285" i="2"/>
  <c r="G285" i="2" s="1"/>
  <c r="I285" i="2"/>
  <c r="G286" i="2"/>
  <c r="G287" i="2"/>
  <c r="H288" i="2"/>
  <c r="G288" i="2" s="1"/>
  <c r="I288" i="2"/>
  <c r="G289" i="2"/>
  <c r="G290" i="2"/>
  <c r="H291" i="2"/>
  <c r="I291" i="2"/>
  <c r="G292" i="2"/>
  <c r="G293" i="2"/>
  <c r="H294" i="2"/>
  <c r="I294" i="2"/>
  <c r="G295" i="2"/>
  <c r="G296" i="2"/>
  <c r="G297" i="2"/>
  <c r="H298" i="2"/>
  <c r="I298" i="2"/>
  <c r="G299" i="2"/>
  <c r="G300" i="2"/>
  <c r="H301" i="2"/>
  <c r="I301" i="2"/>
  <c r="G302" i="2"/>
  <c r="G303" i="2"/>
  <c r="H304" i="2"/>
  <c r="I304" i="2"/>
  <c r="G305" i="2"/>
  <c r="G306" i="2"/>
  <c r="H307" i="2"/>
  <c r="I307" i="2"/>
  <c r="G308" i="2"/>
  <c r="G309" i="2"/>
  <c r="G310" i="2"/>
  <c r="G311" i="2"/>
  <c r="H313" i="2"/>
  <c r="I313" i="2"/>
  <c r="G314" i="2"/>
  <c r="G315" i="2"/>
  <c r="G316" i="2"/>
  <c r="H317" i="2"/>
  <c r="I317" i="2"/>
  <c r="G318" i="2"/>
  <c r="G319" i="2"/>
  <c r="G320" i="2"/>
  <c r="H321" i="2"/>
  <c r="G321" i="2" s="1"/>
  <c r="I321" i="2"/>
  <c r="G322" i="2"/>
  <c r="G323" i="2"/>
  <c r="G324" i="2"/>
  <c r="G325" i="2"/>
  <c r="H326" i="2"/>
  <c r="I326" i="2"/>
  <c r="G327" i="2"/>
  <c r="G328" i="2"/>
  <c r="G329" i="2"/>
  <c r="G330" i="2"/>
  <c r="G331" i="2"/>
  <c r="G332" i="2"/>
  <c r="H333" i="2"/>
  <c r="G333" i="2" s="1"/>
  <c r="I333" i="2"/>
  <c r="G334" i="2"/>
  <c r="G335" i="2"/>
  <c r="G336" i="2"/>
  <c r="G337" i="2"/>
  <c r="G338" i="2"/>
  <c r="G339" i="2"/>
  <c r="H340" i="2"/>
  <c r="G340" i="2" s="1"/>
  <c r="I340" i="2"/>
  <c r="G341" i="2"/>
  <c r="G342" i="2"/>
  <c r="H343" i="2"/>
  <c r="I343" i="2"/>
  <c r="G344" i="2"/>
  <c r="G345" i="2"/>
  <c r="G346" i="2"/>
  <c r="G347" i="2"/>
  <c r="G348" i="2"/>
  <c r="G349" i="2"/>
  <c r="H350" i="2"/>
  <c r="I350" i="2"/>
  <c r="G351" i="2"/>
  <c r="G352" i="2"/>
  <c r="G353" i="2"/>
  <c r="G354" i="2"/>
  <c r="G355" i="2"/>
  <c r="G356" i="2"/>
  <c r="G357" i="2"/>
  <c r="G358" i="2"/>
  <c r="G359" i="2"/>
  <c r="G360" i="2"/>
  <c r="H362" i="2"/>
  <c r="I362" i="2"/>
  <c r="G363" i="2"/>
  <c r="G364" i="2"/>
  <c r="H365" i="2"/>
  <c r="G365" i="2" s="1"/>
  <c r="I365" i="2"/>
  <c r="G366" i="2"/>
  <c r="G367" i="2"/>
  <c r="G368" i="2"/>
  <c r="G369" i="2"/>
  <c r="G370" i="2"/>
  <c r="G371" i="2"/>
  <c r="H372" i="2"/>
  <c r="I372" i="2"/>
  <c r="G373" i="2"/>
  <c r="G372" i="2" s="1"/>
  <c r="H376" i="2"/>
  <c r="I376" i="2"/>
  <c r="G377" i="2"/>
  <c r="G378" i="2"/>
  <c r="H379" i="2"/>
  <c r="I379" i="2"/>
  <c r="G380" i="2"/>
  <c r="G381" i="2"/>
  <c r="H382" i="2"/>
  <c r="I382" i="2"/>
  <c r="G383" i="2"/>
  <c r="G384" i="2"/>
  <c r="G385" i="2"/>
  <c r="G386" i="2"/>
  <c r="G387" i="2"/>
  <c r="H389" i="2"/>
  <c r="I389" i="2"/>
  <c r="G390" i="2"/>
  <c r="G391" i="2"/>
  <c r="H392" i="2"/>
  <c r="I392" i="2"/>
  <c r="G393" i="2"/>
  <c r="G394" i="2"/>
  <c r="G395" i="2"/>
  <c r="G396" i="2"/>
  <c r="G397" i="2"/>
  <c r="H399" i="2"/>
  <c r="I399" i="2"/>
  <c r="I398" i="2" s="1"/>
  <c r="G400" i="2"/>
  <c r="G401" i="2"/>
  <c r="G402" i="2"/>
  <c r="G403" i="2"/>
  <c r="G404" i="2"/>
  <c r="H406" i="2"/>
  <c r="I406" i="2"/>
  <c r="I405" i="2" s="1"/>
  <c r="G407" i="2"/>
  <c r="G408" i="2"/>
  <c r="G409" i="2"/>
  <c r="G410" i="2"/>
  <c r="G411" i="2"/>
  <c r="H413" i="2"/>
  <c r="I413" i="2"/>
  <c r="G414" i="2"/>
  <c r="G415" i="2"/>
  <c r="H416" i="2"/>
  <c r="I416" i="2"/>
  <c r="G417" i="2"/>
  <c r="G418" i="2"/>
  <c r="H419" i="2"/>
  <c r="I419" i="2"/>
  <c r="G420" i="2"/>
  <c r="G421" i="2"/>
  <c r="G422" i="2"/>
  <c r="G423" i="2"/>
  <c r="G424" i="2"/>
  <c r="G425" i="2"/>
  <c r="G427" i="2"/>
  <c r="H429" i="2"/>
  <c r="I429" i="2"/>
  <c r="I428" i="2" s="1"/>
  <c r="I426" i="2" s="1"/>
  <c r="G430" i="2"/>
  <c r="G431" i="2"/>
  <c r="G432" i="2"/>
  <c r="G433" i="2"/>
  <c r="H434" i="2"/>
  <c r="I434" i="2"/>
  <c r="G435" i="2"/>
  <c r="G434" i="2" s="1"/>
  <c r="G437" i="2"/>
  <c r="H438" i="2"/>
  <c r="I438" i="2"/>
  <c r="G439" i="2"/>
  <c r="G440" i="2"/>
  <c r="G441" i="2"/>
  <c r="G442" i="2"/>
  <c r="G444" i="2"/>
  <c r="H445" i="2"/>
  <c r="H443" i="2" s="1"/>
  <c r="I445" i="2"/>
  <c r="I443" i="2" s="1"/>
  <c r="G446" i="2"/>
  <c r="G447" i="2"/>
  <c r="G448" i="2"/>
  <c r="G449" i="2"/>
  <c r="G450" i="2"/>
  <c r="G452" i="2"/>
  <c r="H453" i="2"/>
  <c r="I453" i="2"/>
  <c r="I451" i="2" s="1"/>
  <c r="G454" i="2"/>
  <c r="G455" i="2"/>
  <c r="G456" i="2"/>
  <c r="G457" i="2"/>
  <c r="G458" i="2"/>
  <c r="G459" i="2"/>
  <c r="G460" i="2"/>
  <c r="H465" i="2"/>
  <c r="I465" i="2"/>
  <c r="G466" i="2"/>
  <c r="G467" i="2"/>
  <c r="H468" i="2"/>
  <c r="I468" i="2"/>
  <c r="G469" i="2"/>
  <c r="G470" i="2"/>
  <c r="H472" i="2"/>
  <c r="I472" i="2"/>
  <c r="G473" i="2"/>
  <c r="G474" i="2"/>
  <c r="H475" i="2"/>
  <c r="I475" i="2"/>
  <c r="G476" i="2"/>
  <c r="G477" i="2"/>
  <c r="H478" i="2"/>
  <c r="I478" i="2"/>
  <c r="G479" i="2"/>
  <c r="G480" i="2"/>
  <c r="H481" i="2"/>
  <c r="I481" i="2"/>
  <c r="G482" i="2"/>
  <c r="G483" i="2"/>
  <c r="H484" i="2"/>
  <c r="I484" i="2"/>
  <c r="G485" i="2"/>
  <c r="G486" i="2"/>
  <c r="H487" i="2"/>
  <c r="I487" i="2"/>
  <c r="G488" i="2"/>
  <c r="G489" i="2"/>
  <c r="H490" i="2"/>
  <c r="I490" i="2"/>
  <c r="G491" i="2"/>
  <c r="G492" i="2"/>
  <c r="H493" i="2"/>
  <c r="I493" i="2"/>
  <c r="G494" i="2"/>
  <c r="G495" i="2"/>
  <c r="H496" i="2"/>
  <c r="I496" i="2"/>
  <c r="G497" i="2"/>
  <c r="G498" i="2"/>
  <c r="H500" i="2"/>
  <c r="I500" i="2"/>
  <c r="G501" i="2"/>
  <c r="G502" i="2"/>
  <c r="H503" i="2"/>
  <c r="I503" i="2"/>
  <c r="I499" i="2" s="1"/>
  <c r="G504" i="2"/>
  <c r="G505" i="2"/>
  <c r="H506" i="2"/>
  <c r="I506" i="2"/>
  <c r="G507" i="2"/>
  <c r="G508" i="2"/>
  <c r="H509" i="2"/>
  <c r="I509" i="2"/>
  <c r="G509" i="2" s="1"/>
  <c r="G510" i="2"/>
  <c r="G511" i="2"/>
  <c r="H513" i="2"/>
  <c r="I513" i="2"/>
  <c r="G514" i="2"/>
  <c r="G515" i="2"/>
  <c r="H516" i="2"/>
  <c r="I516" i="2"/>
  <c r="G517" i="2"/>
  <c r="G518" i="2"/>
  <c r="H519" i="2"/>
  <c r="I519" i="2"/>
  <c r="G520" i="2"/>
  <c r="G521" i="2"/>
  <c r="H522" i="2"/>
  <c r="I522" i="2"/>
  <c r="G523" i="2"/>
  <c r="G524" i="2"/>
  <c r="H525" i="2"/>
  <c r="I525" i="2"/>
  <c r="G525" i="2" s="1"/>
  <c r="G526" i="2"/>
  <c r="G527" i="2"/>
  <c r="H529" i="2"/>
  <c r="I529" i="2"/>
  <c r="G530" i="2"/>
  <c r="G531" i="2"/>
  <c r="H532" i="2"/>
  <c r="I532" i="2"/>
  <c r="I528" i="2" s="1"/>
  <c r="G533" i="2"/>
  <c r="G534" i="2"/>
  <c r="G535" i="2"/>
  <c r="H536" i="2"/>
  <c r="I536" i="2"/>
  <c r="G537" i="2"/>
  <c r="G538" i="2"/>
  <c r="G539" i="2"/>
  <c r="G540" i="2"/>
  <c r="H542" i="2"/>
  <c r="I542" i="2"/>
  <c r="G543" i="2"/>
  <c r="G544" i="2"/>
  <c r="G545" i="2"/>
  <c r="G546" i="2"/>
  <c r="H548" i="2"/>
  <c r="I548" i="2"/>
  <c r="G549" i="2"/>
  <c r="G550" i="2"/>
  <c r="H551" i="2"/>
  <c r="I551" i="2"/>
  <c r="G552" i="2"/>
  <c r="G553" i="2"/>
  <c r="G554" i="2"/>
  <c r="G555" i="2"/>
  <c r="H557" i="2"/>
  <c r="I557" i="2"/>
  <c r="G558" i="2"/>
  <c r="G559" i="2"/>
  <c r="G560" i="2"/>
  <c r="H561" i="2"/>
  <c r="I561" i="2"/>
  <c r="G562" i="2"/>
  <c r="G563" i="2"/>
  <c r="G564" i="2"/>
  <c r="G565" i="2"/>
  <c r="G566" i="2"/>
  <c r="G567" i="2"/>
  <c r="G568" i="2"/>
  <c r="G571" i="2"/>
  <c r="G572" i="2"/>
  <c r="G573" i="2"/>
  <c r="G574" i="2"/>
  <c r="G575" i="2"/>
  <c r="G576" i="2"/>
  <c r="G577" i="2"/>
  <c r="G578" i="2"/>
  <c r="H579" i="2"/>
  <c r="I579" i="2"/>
  <c r="I570" i="2" s="1"/>
  <c r="I569" i="2" s="1"/>
  <c r="G580" i="2"/>
  <c r="G581" i="2"/>
  <c r="G582" i="2"/>
  <c r="G583" i="2"/>
  <c r="G584" i="2"/>
  <c r="G585" i="2"/>
  <c r="H587" i="2"/>
  <c r="I587" i="2"/>
  <c r="G588" i="2"/>
  <c r="G589" i="2"/>
  <c r="G590" i="2"/>
  <c r="G591" i="2"/>
  <c r="G592" i="2"/>
  <c r="H593" i="2"/>
  <c r="I593" i="2"/>
  <c r="G594" i="2"/>
  <c r="G595" i="2"/>
  <c r="G596" i="2"/>
  <c r="G597" i="2"/>
  <c r="G598" i="2"/>
  <c r="H599" i="2"/>
  <c r="I599" i="2"/>
  <c r="G600" i="2"/>
  <c r="G601" i="2"/>
  <c r="G599" i="2" s="1"/>
  <c r="H602" i="2"/>
  <c r="I602" i="2"/>
  <c r="G603" i="2"/>
  <c r="G602" i="2" s="1"/>
  <c r="K80" i="2"/>
  <c r="L80" i="2"/>
  <c r="J81" i="2"/>
  <c r="J82" i="2"/>
  <c r="J83" i="2"/>
  <c r="J84" i="2"/>
  <c r="J86" i="2" s="1"/>
  <c r="J85" i="2"/>
  <c r="K89" i="2"/>
  <c r="L89" i="2"/>
  <c r="J90" i="2"/>
  <c r="J91" i="2"/>
  <c r="K92" i="2"/>
  <c r="L92" i="2"/>
  <c r="J93" i="2"/>
  <c r="J94" i="2"/>
  <c r="K95" i="2"/>
  <c r="L95" i="2"/>
  <c r="J95" i="2" s="1"/>
  <c r="J96" i="2"/>
  <c r="J97" i="2"/>
  <c r="J98" i="2"/>
  <c r="K99" i="2"/>
  <c r="L99" i="2"/>
  <c r="J100" i="2"/>
  <c r="J101" i="2"/>
  <c r="K102" i="2"/>
  <c r="L102" i="2"/>
  <c r="J103" i="2"/>
  <c r="J104" i="2"/>
  <c r="K105" i="2"/>
  <c r="J105" i="2" s="1"/>
  <c r="L105" i="2"/>
  <c r="J106" i="2"/>
  <c r="J107" i="2"/>
  <c r="K108" i="2"/>
  <c r="J108" i="2" s="1"/>
  <c r="L108" i="2"/>
  <c r="J109" i="2"/>
  <c r="J110" i="2"/>
  <c r="J111" i="2"/>
  <c r="J112" i="2"/>
  <c r="K114" i="2"/>
  <c r="L114" i="2"/>
  <c r="J115" i="2"/>
  <c r="J116" i="2"/>
  <c r="K117" i="2"/>
  <c r="L117" i="2"/>
  <c r="J118" i="2"/>
  <c r="J119" i="2"/>
  <c r="K120" i="2"/>
  <c r="L120" i="2"/>
  <c r="J121" i="2"/>
  <c r="J122" i="2"/>
  <c r="K123" i="2"/>
  <c r="L123" i="2"/>
  <c r="J124" i="2"/>
  <c r="J125" i="2"/>
  <c r="K127" i="2"/>
  <c r="L127" i="2"/>
  <c r="J128" i="2"/>
  <c r="J129" i="2"/>
  <c r="K130" i="2"/>
  <c r="L130" i="2"/>
  <c r="J131" i="2"/>
  <c r="J132" i="2"/>
  <c r="K133" i="2"/>
  <c r="J133" i="2" s="1"/>
  <c r="L133" i="2"/>
  <c r="J134" i="2"/>
  <c r="J135" i="2"/>
  <c r="K136" i="2"/>
  <c r="L136" i="2"/>
  <c r="J137" i="2"/>
  <c r="J138" i="2"/>
  <c r="K139" i="2"/>
  <c r="L139" i="2"/>
  <c r="J140" i="2"/>
  <c r="J141" i="2"/>
  <c r="K142" i="2"/>
  <c r="J142" i="2" s="1"/>
  <c r="L142" i="2"/>
  <c r="J143" i="2"/>
  <c r="J144" i="2"/>
  <c r="K145" i="2"/>
  <c r="L145" i="2"/>
  <c r="J146" i="2"/>
  <c r="J147" i="2"/>
  <c r="K148" i="2"/>
  <c r="L148" i="2"/>
  <c r="J149" i="2"/>
  <c r="J150" i="2"/>
  <c r="K152" i="2"/>
  <c r="L152" i="2"/>
  <c r="J153" i="2"/>
  <c r="J154" i="2"/>
  <c r="K155" i="2"/>
  <c r="L155" i="2"/>
  <c r="J156" i="2"/>
  <c r="J157" i="2"/>
  <c r="K158" i="2"/>
  <c r="L158" i="2"/>
  <c r="J159" i="2"/>
  <c r="J160" i="2"/>
  <c r="K161" i="2"/>
  <c r="L161" i="2"/>
  <c r="J162" i="2"/>
  <c r="J163" i="2"/>
  <c r="K164" i="2"/>
  <c r="L164" i="2"/>
  <c r="J165" i="2"/>
  <c r="J166" i="2"/>
  <c r="K167" i="2"/>
  <c r="L167" i="2"/>
  <c r="J168" i="2"/>
  <c r="J169" i="2"/>
  <c r="K170" i="2"/>
  <c r="L170" i="2"/>
  <c r="J171" i="2"/>
  <c r="J172" i="2"/>
  <c r="K173" i="2"/>
  <c r="L173" i="2"/>
  <c r="J173" i="2" s="1"/>
  <c r="J174" i="2"/>
  <c r="J175" i="2"/>
  <c r="K176" i="2"/>
  <c r="L176" i="2"/>
  <c r="J177" i="2"/>
  <c r="J178" i="2"/>
  <c r="K179" i="2"/>
  <c r="L179" i="2"/>
  <c r="J180" i="2"/>
  <c r="J181" i="2"/>
  <c r="K182" i="2"/>
  <c r="L182" i="2"/>
  <c r="J183" i="2"/>
  <c r="J184" i="2"/>
  <c r="K186" i="2"/>
  <c r="L186" i="2"/>
  <c r="J187" i="2"/>
  <c r="J188" i="2"/>
  <c r="K189" i="2"/>
  <c r="L189" i="2"/>
  <c r="J190" i="2"/>
  <c r="J191" i="2"/>
  <c r="K193" i="2"/>
  <c r="L193" i="2"/>
  <c r="J194" i="2"/>
  <c r="J195" i="2"/>
  <c r="K196" i="2"/>
  <c r="L196" i="2"/>
  <c r="L192" i="2" s="1"/>
  <c r="J197" i="2"/>
  <c r="J198" i="2"/>
  <c r="J199" i="2"/>
  <c r="K201" i="2"/>
  <c r="J201" i="2" s="1"/>
  <c r="L201" i="2"/>
  <c r="J202" i="2"/>
  <c r="J203" i="2"/>
  <c r="K204" i="2"/>
  <c r="L204" i="2"/>
  <c r="J205" i="2"/>
  <c r="J206" i="2"/>
  <c r="K207" i="2"/>
  <c r="J207" i="2" s="1"/>
  <c r="L207" i="2"/>
  <c r="J208" i="2"/>
  <c r="J209" i="2"/>
  <c r="K210" i="2"/>
  <c r="J210" i="2" s="1"/>
  <c r="L210" i="2"/>
  <c r="J211" i="2"/>
  <c r="J212" i="2"/>
  <c r="K213" i="2"/>
  <c r="J213" i="2" s="1"/>
  <c r="L213" i="2"/>
  <c r="J214" i="2"/>
  <c r="J215" i="2"/>
  <c r="J216" i="2"/>
  <c r="J217" i="2"/>
  <c r="K218" i="2"/>
  <c r="L218" i="2"/>
  <c r="J219" i="2"/>
  <c r="J218" i="2" s="1"/>
  <c r="J220" i="2"/>
  <c r="J221" i="2"/>
  <c r="K222" i="2"/>
  <c r="L222" i="2"/>
  <c r="J223" i="2"/>
  <c r="J224" i="2"/>
  <c r="J225" i="2"/>
  <c r="J226" i="2"/>
  <c r="J227" i="2"/>
  <c r="J228" i="2"/>
  <c r="K230" i="2"/>
  <c r="L230" i="2"/>
  <c r="J231" i="2"/>
  <c r="J232" i="2"/>
  <c r="J230" i="2" s="1"/>
  <c r="K234" i="2"/>
  <c r="L234" i="2"/>
  <c r="J235" i="2"/>
  <c r="J236" i="2"/>
  <c r="J237" i="2"/>
  <c r="K238" i="2"/>
  <c r="L238" i="2"/>
  <c r="J239" i="2"/>
  <c r="J240" i="2"/>
  <c r="J241" i="2"/>
  <c r="K242" i="2"/>
  <c r="L242" i="2"/>
  <c r="J243" i="2"/>
  <c r="J244" i="2"/>
  <c r="J245" i="2"/>
  <c r="K248" i="2"/>
  <c r="L248" i="2"/>
  <c r="J249" i="2"/>
  <c r="J250" i="2"/>
  <c r="K251" i="2"/>
  <c r="L251" i="2"/>
  <c r="J251" i="2" s="1"/>
  <c r="J252" i="2"/>
  <c r="J253" i="2"/>
  <c r="K254" i="2"/>
  <c r="L254" i="2"/>
  <c r="J255" i="2"/>
  <c r="J256" i="2"/>
  <c r="K258" i="2"/>
  <c r="L258" i="2"/>
  <c r="J259" i="2"/>
  <c r="J260" i="2"/>
  <c r="K261" i="2"/>
  <c r="L261" i="2"/>
  <c r="J262" i="2"/>
  <c r="J263" i="2"/>
  <c r="K264" i="2"/>
  <c r="L264" i="2"/>
  <c r="J265" i="2"/>
  <c r="J266" i="2"/>
  <c r="K268" i="2"/>
  <c r="L268" i="2"/>
  <c r="J269" i="2"/>
  <c r="J270" i="2"/>
  <c r="K271" i="2"/>
  <c r="L271" i="2"/>
  <c r="J272" i="2"/>
  <c r="J273" i="2"/>
  <c r="K274" i="2"/>
  <c r="L274" i="2"/>
  <c r="J275" i="2"/>
  <c r="J276" i="2"/>
  <c r="K277" i="2"/>
  <c r="L277" i="2"/>
  <c r="J278" i="2"/>
  <c r="J279" i="2"/>
  <c r="J280" i="2"/>
  <c r="J281" i="2"/>
  <c r="J282" i="2"/>
  <c r="J283" i="2"/>
  <c r="J284" i="2"/>
  <c r="K285" i="2"/>
  <c r="L285" i="2"/>
  <c r="J286" i="2"/>
  <c r="J287" i="2"/>
  <c r="K288" i="2"/>
  <c r="L288" i="2"/>
  <c r="J289" i="2"/>
  <c r="J290" i="2"/>
  <c r="K291" i="2"/>
  <c r="L291" i="2"/>
  <c r="J292" i="2"/>
  <c r="J293" i="2"/>
  <c r="K294" i="2"/>
  <c r="L294" i="2"/>
  <c r="J295" i="2"/>
  <c r="J296" i="2"/>
  <c r="J297" i="2"/>
  <c r="K298" i="2"/>
  <c r="L298" i="2"/>
  <c r="J299" i="2"/>
  <c r="J300" i="2"/>
  <c r="K301" i="2"/>
  <c r="L301" i="2"/>
  <c r="J302" i="2"/>
  <c r="J303" i="2"/>
  <c r="K304" i="2"/>
  <c r="L304" i="2"/>
  <c r="J305" i="2"/>
  <c r="J306" i="2"/>
  <c r="K307" i="2"/>
  <c r="L307" i="2"/>
  <c r="J308" i="2"/>
  <c r="J309" i="2"/>
  <c r="J310" i="2"/>
  <c r="J311" i="2"/>
  <c r="K313" i="2"/>
  <c r="L313" i="2"/>
  <c r="J314" i="2"/>
  <c r="J315" i="2"/>
  <c r="J316" i="2"/>
  <c r="K317" i="2"/>
  <c r="L317" i="2"/>
  <c r="J318" i="2"/>
  <c r="J319" i="2"/>
  <c r="J320" i="2"/>
  <c r="K321" i="2"/>
  <c r="L321" i="2"/>
  <c r="J322" i="2"/>
  <c r="J323" i="2"/>
  <c r="J324" i="2"/>
  <c r="J325" i="2"/>
  <c r="K326" i="2"/>
  <c r="L326" i="2"/>
  <c r="J327" i="2"/>
  <c r="J328" i="2"/>
  <c r="J329" i="2"/>
  <c r="J330" i="2"/>
  <c r="J331" i="2"/>
  <c r="J332" i="2"/>
  <c r="K333" i="2"/>
  <c r="L333" i="2"/>
  <c r="J334" i="2"/>
  <c r="J335" i="2"/>
  <c r="J336" i="2"/>
  <c r="J337" i="2"/>
  <c r="J338" i="2"/>
  <c r="J339" i="2"/>
  <c r="K340" i="2"/>
  <c r="L340" i="2"/>
  <c r="J341" i="2"/>
  <c r="J342" i="2"/>
  <c r="K343" i="2"/>
  <c r="L343" i="2"/>
  <c r="J343" i="2" s="1"/>
  <c r="J344" i="2"/>
  <c r="J345" i="2"/>
  <c r="J346" i="2"/>
  <c r="J347" i="2"/>
  <c r="J348" i="2"/>
  <c r="J349" i="2"/>
  <c r="K350" i="2"/>
  <c r="L350" i="2"/>
  <c r="J351" i="2"/>
  <c r="J352" i="2"/>
  <c r="J353" i="2"/>
  <c r="J354" i="2"/>
  <c r="J355" i="2"/>
  <c r="J356" i="2"/>
  <c r="J357" i="2"/>
  <c r="J358" i="2"/>
  <c r="J359" i="2"/>
  <c r="J360" i="2"/>
  <c r="K362" i="2"/>
  <c r="L362" i="2"/>
  <c r="J363" i="2"/>
  <c r="J364" i="2"/>
  <c r="K365" i="2"/>
  <c r="L365" i="2"/>
  <c r="J366" i="2"/>
  <c r="J367" i="2"/>
  <c r="J368" i="2"/>
  <c r="J369" i="2"/>
  <c r="J370" i="2"/>
  <c r="J371" i="2"/>
  <c r="K372" i="2"/>
  <c r="L372" i="2"/>
  <c r="J373" i="2"/>
  <c r="J372" i="2" s="1"/>
  <c r="K376" i="2"/>
  <c r="L376" i="2"/>
  <c r="J377" i="2"/>
  <c r="J378" i="2"/>
  <c r="K379" i="2"/>
  <c r="L379" i="2"/>
  <c r="J380" i="2"/>
  <c r="J381" i="2"/>
  <c r="K382" i="2"/>
  <c r="L382" i="2"/>
  <c r="J383" i="2"/>
  <c r="J384" i="2"/>
  <c r="J385" i="2"/>
  <c r="J386" i="2"/>
  <c r="J387" i="2"/>
  <c r="K389" i="2"/>
  <c r="L389" i="2"/>
  <c r="J390" i="2"/>
  <c r="J391" i="2"/>
  <c r="K392" i="2"/>
  <c r="J392" i="2" s="1"/>
  <c r="L392" i="2"/>
  <c r="J393" i="2"/>
  <c r="J394" i="2"/>
  <c r="J395" i="2"/>
  <c r="J396" i="2"/>
  <c r="J397" i="2"/>
  <c r="K399" i="2"/>
  <c r="K398" i="2" s="1"/>
  <c r="L399" i="2"/>
  <c r="L398" i="2" s="1"/>
  <c r="J400" i="2"/>
  <c r="J401" i="2"/>
  <c r="J402" i="2"/>
  <c r="J403" i="2"/>
  <c r="J404" i="2"/>
  <c r="K406" i="2"/>
  <c r="K405" i="2" s="1"/>
  <c r="L406" i="2"/>
  <c r="L405" i="2" s="1"/>
  <c r="J407" i="2"/>
  <c r="J408" i="2"/>
  <c r="J409" i="2"/>
  <c r="J410" i="2"/>
  <c r="J411" i="2"/>
  <c r="K413" i="2"/>
  <c r="L413" i="2"/>
  <c r="J414" i="2"/>
  <c r="J415" i="2"/>
  <c r="K416" i="2"/>
  <c r="L416" i="2"/>
  <c r="J417" i="2"/>
  <c r="J418" i="2"/>
  <c r="K419" i="2"/>
  <c r="L419" i="2"/>
  <c r="J420" i="2"/>
  <c r="J421" i="2"/>
  <c r="J422" i="2"/>
  <c r="J423" i="2"/>
  <c r="J424" i="2"/>
  <c r="J425" i="2"/>
  <c r="J427" i="2"/>
  <c r="K429" i="2"/>
  <c r="K428" i="2" s="1"/>
  <c r="K426" i="2" s="1"/>
  <c r="L429" i="2"/>
  <c r="L428" i="2" s="1"/>
  <c r="L426" i="2" s="1"/>
  <c r="J430" i="2"/>
  <c r="J431" i="2"/>
  <c r="J432" i="2"/>
  <c r="J433" i="2"/>
  <c r="K434" i="2"/>
  <c r="L434" i="2"/>
  <c r="J435" i="2"/>
  <c r="J434" i="2" s="1"/>
  <c r="J437" i="2"/>
  <c r="K438" i="2"/>
  <c r="L438" i="2"/>
  <c r="J439" i="2"/>
  <c r="J440" i="2"/>
  <c r="J441" i="2"/>
  <c r="J442" i="2"/>
  <c r="J444" i="2"/>
  <c r="K445" i="2"/>
  <c r="K443" i="2" s="1"/>
  <c r="L445" i="2"/>
  <c r="L443" i="2" s="1"/>
  <c r="J446" i="2"/>
  <c r="J447" i="2"/>
  <c r="J448" i="2"/>
  <c r="J449" i="2"/>
  <c r="J450" i="2"/>
  <c r="J452" i="2"/>
  <c r="K453" i="2"/>
  <c r="K451" i="2" s="1"/>
  <c r="L453" i="2"/>
  <c r="J454" i="2"/>
  <c r="J455" i="2"/>
  <c r="J456" i="2"/>
  <c r="J457" i="2"/>
  <c r="J458" i="2"/>
  <c r="J459" i="2"/>
  <c r="J460" i="2"/>
  <c r="K465" i="2"/>
  <c r="L465" i="2"/>
  <c r="J466" i="2"/>
  <c r="J467" i="2"/>
  <c r="K468" i="2"/>
  <c r="L468" i="2"/>
  <c r="J469" i="2"/>
  <c r="J470" i="2"/>
  <c r="K472" i="2"/>
  <c r="L472" i="2"/>
  <c r="J473" i="2"/>
  <c r="J474" i="2"/>
  <c r="K475" i="2"/>
  <c r="L475" i="2"/>
  <c r="J476" i="2"/>
  <c r="J477" i="2"/>
  <c r="K478" i="2"/>
  <c r="L478" i="2"/>
  <c r="J479" i="2"/>
  <c r="J480" i="2"/>
  <c r="K481" i="2"/>
  <c r="L481" i="2"/>
  <c r="J482" i="2"/>
  <c r="J483" i="2"/>
  <c r="K484" i="2"/>
  <c r="J484" i="2" s="1"/>
  <c r="L484" i="2"/>
  <c r="J485" i="2"/>
  <c r="J486" i="2"/>
  <c r="K487" i="2"/>
  <c r="L487" i="2"/>
  <c r="J488" i="2"/>
  <c r="J489" i="2"/>
  <c r="K490" i="2"/>
  <c r="L490" i="2"/>
  <c r="J491" i="2"/>
  <c r="J492" i="2"/>
  <c r="K493" i="2"/>
  <c r="L493" i="2"/>
  <c r="J494" i="2"/>
  <c r="J495" i="2"/>
  <c r="K496" i="2"/>
  <c r="L496" i="2"/>
  <c r="J497" i="2"/>
  <c r="J498" i="2"/>
  <c r="K500" i="2"/>
  <c r="L500" i="2"/>
  <c r="J501" i="2"/>
  <c r="J502" i="2"/>
  <c r="K503" i="2"/>
  <c r="J503" i="2" s="1"/>
  <c r="L503" i="2"/>
  <c r="J504" i="2"/>
  <c r="J505" i="2"/>
  <c r="K506" i="2"/>
  <c r="J506" i="2" s="1"/>
  <c r="L506" i="2"/>
  <c r="J507" i="2"/>
  <c r="J508" i="2"/>
  <c r="J509" i="2"/>
  <c r="K509" i="2"/>
  <c r="L509" i="2"/>
  <c r="J510" i="2"/>
  <c r="J511" i="2"/>
  <c r="K513" i="2"/>
  <c r="L513" i="2"/>
  <c r="J514" i="2"/>
  <c r="J515" i="2"/>
  <c r="K516" i="2"/>
  <c r="L516" i="2"/>
  <c r="J517" i="2"/>
  <c r="J518" i="2"/>
  <c r="K519" i="2"/>
  <c r="L519" i="2"/>
  <c r="J520" i="2"/>
  <c r="J521" i="2"/>
  <c r="K522" i="2"/>
  <c r="L522" i="2"/>
  <c r="J523" i="2"/>
  <c r="J524" i="2"/>
  <c r="K525" i="2"/>
  <c r="L525" i="2"/>
  <c r="J526" i="2"/>
  <c r="J527" i="2"/>
  <c r="K529" i="2"/>
  <c r="L529" i="2"/>
  <c r="J530" i="2"/>
  <c r="J531" i="2"/>
  <c r="K532" i="2"/>
  <c r="L532" i="2"/>
  <c r="J533" i="2"/>
  <c r="J534" i="2"/>
  <c r="J535" i="2"/>
  <c r="K536" i="2"/>
  <c r="L536" i="2"/>
  <c r="J537" i="2"/>
  <c r="J538" i="2"/>
  <c r="J539" i="2"/>
  <c r="J540" i="2"/>
  <c r="K542" i="2"/>
  <c r="J542" i="2" s="1"/>
  <c r="L542" i="2"/>
  <c r="J543" i="2"/>
  <c r="J544" i="2"/>
  <c r="J545" i="2"/>
  <c r="J546" i="2"/>
  <c r="K548" i="2"/>
  <c r="L548" i="2"/>
  <c r="J549" i="2"/>
  <c r="J550" i="2"/>
  <c r="K551" i="2"/>
  <c r="L551" i="2"/>
  <c r="J552" i="2"/>
  <c r="J553" i="2"/>
  <c r="J554" i="2"/>
  <c r="J555" i="2"/>
  <c r="K557" i="2"/>
  <c r="J557" i="2" s="1"/>
  <c r="L557" i="2"/>
  <c r="J558" i="2"/>
  <c r="J559" i="2"/>
  <c r="J560" i="2"/>
  <c r="K561" i="2"/>
  <c r="L561" i="2"/>
  <c r="J562" i="2"/>
  <c r="J563" i="2"/>
  <c r="J564" i="2"/>
  <c r="J565" i="2"/>
  <c r="J566" i="2"/>
  <c r="J567" i="2"/>
  <c r="J568" i="2"/>
  <c r="J571" i="2"/>
  <c r="J572" i="2"/>
  <c r="J573" i="2"/>
  <c r="J574" i="2"/>
  <c r="J575" i="2"/>
  <c r="J576" i="2"/>
  <c r="J577" i="2"/>
  <c r="J578" i="2"/>
  <c r="K579" i="2"/>
  <c r="K570" i="2" s="1"/>
  <c r="K569" i="2" s="1"/>
  <c r="L579" i="2"/>
  <c r="L570" i="2" s="1"/>
  <c r="L569" i="2" s="1"/>
  <c r="J580" i="2"/>
  <c r="J581" i="2"/>
  <c r="J582" i="2"/>
  <c r="J583" i="2"/>
  <c r="J584" i="2"/>
  <c r="J585" i="2"/>
  <c r="K587" i="2"/>
  <c r="L587" i="2"/>
  <c r="L586" i="2" s="1"/>
  <c r="J588" i="2"/>
  <c r="J589" i="2"/>
  <c r="J590" i="2"/>
  <c r="J591" i="2"/>
  <c r="J592" i="2"/>
  <c r="K593" i="2"/>
  <c r="L593" i="2"/>
  <c r="J594" i="2"/>
  <c r="J595" i="2"/>
  <c r="J596" i="2"/>
  <c r="J597" i="2"/>
  <c r="J598" i="2"/>
  <c r="K599" i="2"/>
  <c r="L599" i="2"/>
  <c r="J600" i="2"/>
  <c r="J601" i="2"/>
  <c r="J599" i="2" s="1"/>
  <c r="K602" i="2"/>
  <c r="L602" i="2"/>
  <c r="J603" i="2"/>
  <c r="J602" i="2" s="1"/>
  <c r="N80" i="2"/>
  <c r="O80" i="2"/>
  <c r="M81" i="2"/>
  <c r="M82" i="2"/>
  <c r="M83" i="2"/>
  <c r="M84" i="2"/>
  <c r="M85" i="2"/>
  <c r="N89" i="2"/>
  <c r="O89" i="2"/>
  <c r="M90" i="2"/>
  <c r="M91" i="2"/>
  <c r="N92" i="2"/>
  <c r="O92" i="2"/>
  <c r="M93" i="2"/>
  <c r="M94" i="2"/>
  <c r="N95" i="2"/>
  <c r="O95" i="2"/>
  <c r="M95" i="2" s="1"/>
  <c r="M96" i="2"/>
  <c r="M97" i="2"/>
  <c r="M98" i="2"/>
  <c r="N99" i="2"/>
  <c r="M99" i="2" s="1"/>
  <c r="O99" i="2"/>
  <c r="M100" i="2"/>
  <c r="M101" i="2"/>
  <c r="M102" i="2"/>
  <c r="N102" i="2"/>
  <c r="O102" i="2"/>
  <c r="M103" i="2"/>
  <c r="M104" i="2"/>
  <c r="N105" i="2"/>
  <c r="O105" i="2"/>
  <c r="M106" i="2"/>
  <c r="M107" i="2"/>
  <c r="N108" i="2"/>
  <c r="O108" i="2"/>
  <c r="M109" i="2"/>
  <c r="M110" i="2"/>
  <c r="M111" i="2"/>
  <c r="M112" i="2"/>
  <c r="N114" i="2"/>
  <c r="O114" i="2"/>
  <c r="M115" i="2"/>
  <c r="M116" i="2"/>
  <c r="N117" i="2"/>
  <c r="O117" i="2"/>
  <c r="M118" i="2"/>
  <c r="M119" i="2"/>
  <c r="N120" i="2"/>
  <c r="O120" i="2"/>
  <c r="M121" i="2"/>
  <c r="M122" i="2"/>
  <c r="N123" i="2"/>
  <c r="O123" i="2"/>
  <c r="M124" i="2"/>
  <c r="M125" i="2"/>
  <c r="N127" i="2"/>
  <c r="O127" i="2"/>
  <c r="M128" i="2"/>
  <c r="M129" i="2"/>
  <c r="N130" i="2"/>
  <c r="O130" i="2"/>
  <c r="M131" i="2"/>
  <c r="M132" i="2"/>
  <c r="N133" i="2"/>
  <c r="O133" i="2"/>
  <c r="M134" i="2"/>
  <c r="M135" i="2"/>
  <c r="N136" i="2"/>
  <c r="O136" i="2"/>
  <c r="M137" i="2"/>
  <c r="M138" i="2"/>
  <c r="N139" i="2"/>
  <c r="O139" i="2"/>
  <c r="M140" i="2"/>
  <c r="M141" i="2"/>
  <c r="N142" i="2"/>
  <c r="O142" i="2"/>
  <c r="M143" i="2"/>
  <c r="M144" i="2"/>
  <c r="N145" i="2"/>
  <c r="O145" i="2"/>
  <c r="M146" i="2"/>
  <c r="M147" i="2"/>
  <c r="N148" i="2"/>
  <c r="O148" i="2"/>
  <c r="M149" i="2"/>
  <c r="M150" i="2"/>
  <c r="N152" i="2"/>
  <c r="O152" i="2"/>
  <c r="M153" i="2"/>
  <c r="M154" i="2"/>
  <c r="N155" i="2"/>
  <c r="O155" i="2"/>
  <c r="M156" i="2"/>
  <c r="M157" i="2"/>
  <c r="N158" i="2"/>
  <c r="O158" i="2"/>
  <c r="M159" i="2"/>
  <c r="M160" i="2"/>
  <c r="N161" i="2"/>
  <c r="O161" i="2"/>
  <c r="M162" i="2"/>
  <c r="M163" i="2"/>
  <c r="N164" i="2"/>
  <c r="O164" i="2"/>
  <c r="M165" i="2"/>
  <c r="M166" i="2"/>
  <c r="N167" i="2"/>
  <c r="O167" i="2"/>
  <c r="M168" i="2"/>
  <c r="M169" i="2"/>
  <c r="N170" i="2"/>
  <c r="O170" i="2"/>
  <c r="M171" i="2"/>
  <c r="M172" i="2"/>
  <c r="N173" i="2"/>
  <c r="M173" i="2" s="1"/>
  <c r="O173" i="2"/>
  <c r="M174" i="2"/>
  <c r="M175" i="2"/>
  <c r="N176" i="2"/>
  <c r="O176" i="2"/>
  <c r="M177" i="2"/>
  <c r="M178" i="2"/>
  <c r="N179" i="2"/>
  <c r="O179" i="2"/>
  <c r="M180" i="2"/>
  <c r="M181" i="2"/>
  <c r="N182" i="2"/>
  <c r="O182" i="2"/>
  <c r="M183" i="2"/>
  <c r="M184" i="2"/>
  <c r="N186" i="2"/>
  <c r="O186" i="2"/>
  <c r="M187" i="2"/>
  <c r="M188" i="2"/>
  <c r="N189" i="2"/>
  <c r="M189" i="2" s="1"/>
  <c r="O189" i="2"/>
  <c r="M190" i="2"/>
  <c r="M191" i="2"/>
  <c r="N193" i="2"/>
  <c r="O193" i="2"/>
  <c r="M194" i="2"/>
  <c r="M195" i="2"/>
  <c r="N196" i="2"/>
  <c r="O196" i="2"/>
  <c r="O192" i="2" s="1"/>
  <c r="M197" i="2"/>
  <c r="M198" i="2"/>
  <c r="M199" i="2"/>
  <c r="N201" i="2"/>
  <c r="O201" i="2"/>
  <c r="M202" i="2"/>
  <c r="M203" i="2"/>
  <c r="N204" i="2"/>
  <c r="O204" i="2"/>
  <c r="M205" i="2"/>
  <c r="M206" i="2"/>
  <c r="N207" i="2"/>
  <c r="O207" i="2"/>
  <c r="M208" i="2"/>
  <c r="M209" i="2"/>
  <c r="N210" i="2"/>
  <c r="O210" i="2"/>
  <c r="M211" i="2"/>
  <c r="M212" i="2"/>
  <c r="N213" i="2"/>
  <c r="O213" i="2"/>
  <c r="M214" i="2"/>
  <c r="M215" i="2"/>
  <c r="M216" i="2"/>
  <c r="M217" i="2"/>
  <c r="N218" i="2"/>
  <c r="O218" i="2"/>
  <c r="M219" i="2"/>
  <c r="M220" i="2"/>
  <c r="M221" i="2"/>
  <c r="N222" i="2"/>
  <c r="O222" i="2"/>
  <c r="M223" i="2"/>
  <c r="M224" i="2"/>
  <c r="M225" i="2"/>
  <c r="M226" i="2"/>
  <c r="M227" i="2"/>
  <c r="M228" i="2"/>
  <c r="N230" i="2"/>
  <c r="O230" i="2"/>
  <c r="M231" i="2"/>
  <c r="M232" i="2"/>
  <c r="N234" i="2"/>
  <c r="O234" i="2"/>
  <c r="M235" i="2"/>
  <c r="M236" i="2"/>
  <c r="M237" i="2"/>
  <c r="N238" i="2"/>
  <c r="O238" i="2"/>
  <c r="M239" i="2"/>
  <c r="M240" i="2"/>
  <c r="M241" i="2"/>
  <c r="N242" i="2"/>
  <c r="O242" i="2"/>
  <c r="M243" i="2"/>
  <c r="M244" i="2"/>
  <c r="M245" i="2"/>
  <c r="N248" i="2"/>
  <c r="O248" i="2"/>
  <c r="M249" i="2"/>
  <c r="M250" i="2"/>
  <c r="N251" i="2"/>
  <c r="O251" i="2"/>
  <c r="M252" i="2"/>
  <c r="M253" i="2"/>
  <c r="N254" i="2"/>
  <c r="O254" i="2"/>
  <c r="M255" i="2"/>
  <c r="M256" i="2"/>
  <c r="N258" i="2"/>
  <c r="O258" i="2"/>
  <c r="M259" i="2"/>
  <c r="M260" i="2"/>
  <c r="N261" i="2"/>
  <c r="O261" i="2"/>
  <c r="M262" i="2"/>
  <c r="M263" i="2"/>
  <c r="N264" i="2"/>
  <c r="O264" i="2"/>
  <c r="M265" i="2"/>
  <c r="M266" i="2"/>
  <c r="N268" i="2"/>
  <c r="O268" i="2"/>
  <c r="M269" i="2"/>
  <c r="M270" i="2"/>
  <c r="N271" i="2"/>
  <c r="O271" i="2"/>
  <c r="M271" i="2" s="1"/>
  <c r="M272" i="2"/>
  <c r="M273" i="2"/>
  <c r="N274" i="2"/>
  <c r="O274" i="2"/>
  <c r="M275" i="2"/>
  <c r="M276" i="2"/>
  <c r="N277" i="2"/>
  <c r="O277" i="2"/>
  <c r="M277" i="2" s="1"/>
  <c r="M278" i="2"/>
  <c r="M279" i="2"/>
  <c r="M280" i="2"/>
  <c r="M281" i="2"/>
  <c r="M282" i="2"/>
  <c r="M283" i="2"/>
  <c r="M284" i="2"/>
  <c r="N285" i="2"/>
  <c r="O285" i="2"/>
  <c r="M286" i="2"/>
  <c r="M287" i="2"/>
  <c r="N288" i="2"/>
  <c r="O288" i="2"/>
  <c r="M289" i="2"/>
  <c r="M290" i="2"/>
  <c r="N291" i="2"/>
  <c r="O291" i="2"/>
  <c r="M292" i="2"/>
  <c r="M293" i="2"/>
  <c r="N294" i="2"/>
  <c r="O294" i="2"/>
  <c r="M295" i="2"/>
  <c r="M296" i="2"/>
  <c r="M297" i="2"/>
  <c r="N298" i="2"/>
  <c r="M298" i="2" s="1"/>
  <c r="O298" i="2"/>
  <c r="M299" i="2"/>
  <c r="M300" i="2"/>
  <c r="N301" i="2"/>
  <c r="O301" i="2"/>
  <c r="M301" i="2" s="1"/>
  <c r="M302" i="2"/>
  <c r="M303" i="2"/>
  <c r="N304" i="2"/>
  <c r="O304" i="2"/>
  <c r="M305" i="2"/>
  <c r="M306" i="2"/>
  <c r="N307" i="2"/>
  <c r="O307" i="2"/>
  <c r="M308" i="2"/>
  <c r="M309" i="2"/>
  <c r="M310" i="2"/>
  <c r="M311" i="2"/>
  <c r="N313" i="2"/>
  <c r="O313" i="2"/>
  <c r="M314" i="2"/>
  <c r="M315" i="2"/>
  <c r="M316" i="2"/>
  <c r="N317" i="2"/>
  <c r="O317" i="2"/>
  <c r="M317" i="2" s="1"/>
  <c r="M318" i="2"/>
  <c r="M319" i="2"/>
  <c r="M320" i="2"/>
  <c r="N321" i="2"/>
  <c r="O321" i="2"/>
  <c r="M322" i="2"/>
  <c r="M323" i="2"/>
  <c r="M324" i="2"/>
  <c r="M325" i="2"/>
  <c r="N326" i="2"/>
  <c r="M326" i="2" s="1"/>
  <c r="O326" i="2"/>
  <c r="M327" i="2"/>
  <c r="M328" i="2"/>
  <c r="M329" i="2"/>
  <c r="M330" i="2"/>
  <c r="M331" i="2"/>
  <c r="M332" i="2"/>
  <c r="N333" i="2"/>
  <c r="O333" i="2"/>
  <c r="M334" i="2"/>
  <c r="M335" i="2"/>
  <c r="M336" i="2"/>
  <c r="M337" i="2"/>
  <c r="M338" i="2"/>
  <c r="M339" i="2"/>
  <c r="N340" i="2"/>
  <c r="M340" i="2" s="1"/>
  <c r="O340" i="2"/>
  <c r="M341" i="2"/>
  <c r="M342" i="2"/>
  <c r="N343" i="2"/>
  <c r="O343" i="2"/>
  <c r="M344" i="2"/>
  <c r="M345" i="2"/>
  <c r="M346" i="2"/>
  <c r="M347" i="2"/>
  <c r="M348" i="2"/>
  <c r="M349" i="2"/>
  <c r="N350" i="2"/>
  <c r="O350" i="2"/>
  <c r="M351" i="2"/>
  <c r="M352" i="2"/>
  <c r="M353" i="2"/>
  <c r="M354" i="2"/>
  <c r="M355" i="2"/>
  <c r="M356" i="2"/>
  <c r="M357" i="2"/>
  <c r="M358" i="2"/>
  <c r="M359" i="2"/>
  <c r="M360" i="2"/>
  <c r="N362" i="2"/>
  <c r="O362" i="2"/>
  <c r="M363" i="2"/>
  <c r="M364" i="2"/>
  <c r="N365" i="2"/>
  <c r="M365" i="2" s="1"/>
  <c r="O365" i="2"/>
  <c r="M366" i="2"/>
  <c r="M367" i="2"/>
  <c r="M368" i="2"/>
  <c r="M369" i="2"/>
  <c r="M370" i="2"/>
  <c r="M371" i="2"/>
  <c r="N372" i="2"/>
  <c r="O372" i="2"/>
  <c r="M373" i="2"/>
  <c r="M372" i="2" s="1"/>
  <c r="N376" i="2"/>
  <c r="O376" i="2"/>
  <c r="M377" i="2"/>
  <c r="M378" i="2"/>
  <c r="N379" i="2"/>
  <c r="O379" i="2"/>
  <c r="M380" i="2"/>
  <c r="M381" i="2"/>
  <c r="N382" i="2"/>
  <c r="O382" i="2"/>
  <c r="M383" i="2"/>
  <c r="M384" i="2"/>
  <c r="M385" i="2"/>
  <c r="M386" i="2"/>
  <c r="M387" i="2"/>
  <c r="N389" i="2"/>
  <c r="O389" i="2"/>
  <c r="M390" i="2"/>
  <c r="M391" i="2"/>
  <c r="N392" i="2"/>
  <c r="M392" i="2" s="1"/>
  <c r="O392" i="2"/>
  <c r="M393" i="2"/>
  <c r="M394" i="2"/>
  <c r="M395" i="2"/>
  <c r="M396" i="2"/>
  <c r="M397" i="2"/>
  <c r="N399" i="2"/>
  <c r="N398" i="2" s="1"/>
  <c r="O399" i="2"/>
  <c r="O398" i="2" s="1"/>
  <c r="M400" i="2"/>
  <c r="M401" i="2"/>
  <c r="M402" i="2"/>
  <c r="M403" i="2"/>
  <c r="M404" i="2"/>
  <c r="N406" i="2"/>
  <c r="N405" i="2" s="1"/>
  <c r="O406" i="2"/>
  <c r="O405" i="2" s="1"/>
  <c r="M407" i="2"/>
  <c r="M408" i="2"/>
  <c r="M409" i="2"/>
  <c r="M410" i="2"/>
  <c r="M411" i="2"/>
  <c r="N413" i="2"/>
  <c r="O413" i="2"/>
  <c r="M414" i="2"/>
  <c r="M415" i="2"/>
  <c r="N416" i="2"/>
  <c r="O416" i="2"/>
  <c r="M417" i="2"/>
  <c r="M418" i="2"/>
  <c r="N419" i="2"/>
  <c r="O419" i="2"/>
  <c r="M420" i="2"/>
  <c r="M421" i="2"/>
  <c r="M422" i="2"/>
  <c r="M423" i="2"/>
  <c r="M424" i="2"/>
  <c r="M425" i="2"/>
  <c r="M427" i="2"/>
  <c r="N429" i="2"/>
  <c r="N428" i="2" s="1"/>
  <c r="N426" i="2" s="1"/>
  <c r="O429" i="2"/>
  <c r="O428" i="2" s="1"/>
  <c r="O426" i="2" s="1"/>
  <c r="M430" i="2"/>
  <c r="M431" i="2"/>
  <c r="M432" i="2"/>
  <c r="M433" i="2"/>
  <c r="N434" i="2"/>
  <c r="O434" i="2"/>
  <c r="M435" i="2"/>
  <c r="M434" i="2" s="1"/>
  <c r="M437" i="2"/>
  <c r="N438" i="2"/>
  <c r="O438" i="2"/>
  <c r="M439" i="2"/>
  <c r="M440" i="2"/>
  <c r="M441" i="2"/>
  <c r="M442" i="2"/>
  <c r="M444" i="2"/>
  <c r="N445" i="2"/>
  <c r="N443" i="2" s="1"/>
  <c r="O445" i="2"/>
  <c r="O443" i="2" s="1"/>
  <c r="M446" i="2"/>
  <c r="M447" i="2"/>
  <c r="M448" i="2"/>
  <c r="M449" i="2"/>
  <c r="M450" i="2"/>
  <c r="M452" i="2"/>
  <c r="N453" i="2"/>
  <c r="N451" i="2" s="1"/>
  <c r="O453" i="2"/>
  <c r="M454" i="2"/>
  <c r="M455" i="2"/>
  <c r="M456" i="2"/>
  <c r="M457" i="2"/>
  <c r="M458" i="2"/>
  <c r="M459" i="2"/>
  <c r="M460" i="2"/>
  <c r="N465" i="2"/>
  <c r="O465" i="2"/>
  <c r="M466" i="2"/>
  <c r="M467" i="2"/>
  <c r="N468" i="2"/>
  <c r="O468" i="2"/>
  <c r="M469" i="2"/>
  <c r="M470" i="2"/>
  <c r="N472" i="2"/>
  <c r="O472" i="2"/>
  <c r="M473" i="2"/>
  <c r="M474" i="2"/>
  <c r="N475" i="2"/>
  <c r="O475" i="2"/>
  <c r="M476" i="2"/>
  <c r="M477" i="2"/>
  <c r="N478" i="2"/>
  <c r="O478" i="2"/>
  <c r="M479" i="2"/>
  <c r="M480" i="2"/>
  <c r="N481" i="2"/>
  <c r="O481" i="2"/>
  <c r="M482" i="2"/>
  <c r="M483" i="2"/>
  <c r="N484" i="2"/>
  <c r="O484" i="2"/>
  <c r="M485" i="2"/>
  <c r="M486" i="2"/>
  <c r="N487" i="2"/>
  <c r="O487" i="2"/>
  <c r="M488" i="2"/>
  <c r="M489" i="2"/>
  <c r="N490" i="2"/>
  <c r="O490" i="2"/>
  <c r="M491" i="2"/>
  <c r="M492" i="2"/>
  <c r="N493" i="2"/>
  <c r="O493" i="2"/>
  <c r="M494" i="2"/>
  <c r="M495" i="2"/>
  <c r="N496" i="2"/>
  <c r="O496" i="2"/>
  <c r="M497" i="2"/>
  <c r="M498" i="2"/>
  <c r="N500" i="2"/>
  <c r="M500" i="2" s="1"/>
  <c r="O500" i="2"/>
  <c r="M501" i="2"/>
  <c r="M502" i="2"/>
  <c r="N503" i="2"/>
  <c r="O503" i="2"/>
  <c r="O499" i="2" s="1"/>
  <c r="M504" i="2"/>
  <c r="M505" i="2"/>
  <c r="N506" i="2"/>
  <c r="O506" i="2"/>
  <c r="M507" i="2"/>
  <c r="M508" i="2"/>
  <c r="N509" i="2"/>
  <c r="O509" i="2"/>
  <c r="M510" i="2"/>
  <c r="M511" i="2"/>
  <c r="N513" i="2"/>
  <c r="O513" i="2"/>
  <c r="M514" i="2"/>
  <c r="M515" i="2"/>
  <c r="M516" i="2"/>
  <c r="N516" i="2"/>
  <c r="O516" i="2"/>
  <c r="M517" i="2"/>
  <c r="M518" i="2"/>
  <c r="N519" i="2"/>
  <c r="O519" i="2"/>
  <c r="M520" i="2"/>
  <c r="M521" i="2"/>
  <c r="N522" i="2"/>
  <c r="O522" i="2"/>
  <c r="M523" i="2"/>
  <c r="M524" i="2"/>
  <c r="N525" i="2"/>
  <c r="O525" i="2"/>
  <c r="M526" i="2"/>
  <c r="M527" i="2"/>
  <c r="N529" i="2"/>
  <c r="O529" i="2"/>
  <c r="M530" i="2"/>
  <c r="M531" i="2"/>
  <c r="N532" i="2"/>
  <c r="M532" i="2" s="1"/>
  <c r="O532" i="2"/>
  <c r="M533" i="2"/>
  <c r="M534" i="2"/>
  <c r="M535" i="2"/>
  <c r="N536" i="2"/>
  <c r="O536" i="2"/>
  <c r="M537" i="2"/>
  <c r="M538" i="2"/>
  <c r="M539" i="2"/>
  <c r="M540" i="2"/>
  <c r="N542" i="2"/>
  <c r="O542" i="2"/>
  <c r="M543" i="2"/>
  <c r="M544" i="2"/>
  <c r="M545" i="2"/>
  <c r="M546" i="2"/>
  <c r="N548" i="2"/>
  <c r="O548" i="2"/>
  <c r="M549" i="2"/>
  <c r="M550" i="2"/>
  <c r="N551" i="2"/>
  <c r="O551" i="2"/>
  <c r="M552" i="2"/>
  <c r="M553" i="2"/>
  <c r="M554" i="2"/>
  <c r="M555" i="2"/>
  <c r="N557" i="2"/>
  <c r="O557" i="2"/>
  <c r="M558" i="2"/>
  <c r="M559" i="2"/>
  <c r="M560" i="2"/>
  <c r="N561" i="2"/>
  <c r="O561" i="2"/>
  <c r="M562" i="2"/>
  <c r="M563" i="2"/>
  <c r="M564" i="2"/>
  <c r="M565" i="2"/>
  <c r="M566" i="2"/>
  <c r="M567" i="2"/>
  <c r="M568" i="2"/>
  <c r="M571" i="2"/>
  <c r="M572" i="2"/>
  <c r="M573" i="2"/>
  <c r="M574" i="2"/>
  <c r="M575" i="2"/>
  <c r="M576" i="2"/>
  <c r="M577" i="2"/>
  <c r="M578" i="2"/>
  <c r="N579" i="2"/>
  <c r="O579" i="2"/>
  <c r="O570" i="2" s="1"/>
  <c r="O569" i="2" s="1"/>
  <c r="M580" i="2"/>
  <c r="M581" i="2"/>
  <c r="M582" i="2"/>
  <c r="M583" i="2"/>
  <c r="M584" i="2"/>
  <c r="M585" i="2"/>
  <c r="N587" i="2"/>
  <c r="O587" i="2"/>
  <c r="M588" i="2"/>
  <c r="M589" i="2"/>
  <c r="M590" i="2"/>
  <c r="M591" i="2"/>
  <c r="M592" i="2"/>
  <c r="N593" i="2"/>
  <c r="O593" i="2"/>
  <c r="M594" i="2"/>
  <c r="M595" i="2"/>
  <c r="M596" i="2"/>
  <c r="M597" i="2"/>
  <c r="M598" i="2"/>
  <c r="N599" i="2"/>
  <c r="O599" i="2"/>
  <c r="M600" i="2"/>
  <c r="M601" i="2"/>
  <c r="N602" i="2"/>
  <c r="O602" i="2"/>
  <c r="M603" i="2"/>
  <c r="M602" i="2" s="1"/>
  <c r="Q80" i="2"/>
  <c r="R80" i="2"/>
  <c r="P81" i="2"/>
  <c r="P82" i="2"/>
  <c r="P83" i="2"/>
  <c r="P84" i="2"/>
  <c r="P85" i="2"/>
  <c r="Q89" i="2"/>
  <c r="R89" i="2"/>
  <c r="P90" i="2"/>
  <c r="P91" i="2"/>
  <c r="Q92" i="2"/>
  <c r="R92" i="2"/>
  <c r="P93" i="2"/>
  <c r="P94" i="2"/>
  <c r="Q95" i="2"/>
  <c r="R95" i="2"/>
  <c r="P96" i="2"/>
  <c r="P97" i="2"/>
  <c r="P98" i="2"/>
  <c r="Q99" i="2"/>
  <c r="R99" i="2"/>
  <c r="P100" i="2"/>
  <c r="P101" i="2"/>
  <c r="Q102" i="2"/>
  <c r="R102" i="2"/>
  <c r="P103" i="2"/>
  <c r="P104" i="2"/>
  <c r="Q105" i="2"/>
  <c r="P105" i="2" s="1"/>
  <c r="R105" i="2"/>
  <c r="P106" i="2"/>
  <c r="P107" i="2"/>
  <c r="Q108" i="2"/>
  <c r="R108" i="2"/>
  <c r="P109" i="2"/>
  <c r="P110" i="2"/>
  <c r="P111" i="2"/>
  <c r="P112" i="2"/>
  <c r="Q114" i="2"/>
  <c r="R114" i="2"/>
  <c r="P115" i="2"/>
  <c r="P116" i="2"/>
  <c r="Q117" i="2"/>
  <c r="P117" i="2" s="1"/>
  <c r="R117" i="2"/>
  <c r="P118" i="2"/>
  <c r="P119" i="2"/>
  <c r="Q120" i="2"/>
  <c r="R120" i="2"/>
  <c r="P121" i="2"/>
  <c r="P122" i="2"/>
  <c r="Q123" i="2"/>
  <c r="R123" i="2"/>
  <c r="P124" i="2"/>
  <c r="P125" i="2"/>
  <c r="Q127" i="2"/>
  <c r="R127" i="2"/>
  <c r="P128" i="2"/>
  <c r="P129" i="2"/>
  <c r="Q130" i="2"/>
  <c r="R130" i="2"/>
  <c r="P131" i="2"/>
  <c r="P132" i="2"/>
  <c r="Q133" i="2"/>
  <c r="R133" i="2"/>
  <c r="P134" i="2"/>
  <c r="P135" i="2"/>
  <c r="Q136" i="2"/>
  <c r="R136" i="2"/>
  <c r="P137" i="2"/>
  <c r="P138" i="2"/>
  <c r="Q139" i="2"/>
  <c r="R139" i="2"/>
  <c r="P140" i="2"/>
  <c r="P141" i="2"/>
  <c r="Q142" i="2"/>
  <c r="R142" i="2"/>
  <c r="P143" i="2"/>
  <c r="P144" i="2"/>
  <c r="Q145" i="2"/>
  <c r="R145" i="2"/>
  <c r="P145" i="2" s="1"/>
  <c r="P146" i="2"/>
  <c r="P147" i="2"/>
  <c r="Q148" i="2"/>
  <c r="R148" i="2"/>
  <c r="P149" i="2"/>
  <c r="P150" i="2"/>
  <c r="Q152" i="2"/>
  <c r="R152" i="2"/>
  <c r="P153" i="2"/>
  <c r="P154" i="2"/>
  <c r="Q155" i="2"/>
  <c r="R155" i="2"/>
  <c r="P156" i="2"/>
  <c r="P157" i="2"/>
  <c r="Q158" i="2"/>
  <c r="R158" i="2"/>
  <c r="P159" i="2"/>
  <c r="P160" i="2"/>
  <c r="Q161" i="2"/>
  <c r="R161" i="2"/>
  <c r="P162" i="2"/>
  <c r="P163" i="2"/>
  <c r="Q164" i="2"/>
  <c r="R164" i="2"/>
  <c r="P165" i="2"/>
  <c r="P166" i="2"/>
  <c r="Q167" i="2"/>
  <c r="R167" i="2"/>
  <c r="P168" i="2"/>
  <c r="P169" i="2"/>
  <c r="Q170" i="2"/>
  <c r="R170" i="2"/>
  <c r="P171" i="2"/>
  <c r="P172" i="2"/>
  <c r="Q173" i="2"/>
  <c r="R173" i="2"/>
  <c r="P174" i="2"/>
  <c r="P175" i="2"/>
  <c r="Q176" i="2"/>
  <c r="R176" i="2"/>
  <c r="P177" i="2"/>
  <c r="P178" i="2"/>
  <c r="Q179" i="2"/>
  <c r="R179" i="2"/>
  <c r="P180" i="2"/>
  <c r="P181" i="2"/>
  <c r="Q182" i="2"/>
  <c r="R182" i="2"/>
  <c r="P183" i="2"/>
  <c r="P184" i="2"/>
  <c r="Q186" i="2"/>
  <c r="R186" i="2"/>
  <c r="P187" i="2"/>
  <c r="P188" i="2"/>
  <c r="Q189" i="2"/>
  <c r="R189" i="2"/>
  <c r="R185" i="2" s="1"/>
  <c r="P190" i="2"/>
  <c r="P191" i="2"/>
  <c r="Q193" i="2"/>
  <c r="R193" i="2"/>
  <c r="P194" i="2"/>
  <c r="P195" i="2"/>
  <c r="Q196" i="2"/>
  <c r="R196" i="2"/>
  <c r="R192" i="2" s="1"/>
  <c r="P197" i="2"/>
  <c r="P198" i="2"/>
  <c r="P199" i="2"/>
  <c r="Q201" i="2"/>
  <c r="R201" i="2"/>
  <c r="P202" i="2"/>
  <c r="P203" i="2"/>
  <c r="Q204" i="2"/>
  <c r="P204" i="2" s="1"/>
  <c r="R204" i="2"/>
  <c r="P205" i="2"/>
  <c r="P206" i="2"/>
  <c r="Q207" i="2"/>
  <c r="R207" i="2"/>
  <c r="P208" i="2"/>
  <c r="P209" i="2"/>
  <c r="Q210" i="2"/>
  <c r="R210" i="2"/>
  <c r="P211" i="2"/>
  <c r="P212" i="2"/>
  <c r="Q213" i="2"/>
  <c r="R213" i="2"/>
  <c r="P214" i="2"/>
  <c r="P215" i="2"/>
  <c r="P216" i="2"/>
  <c r="P217" i="2"/>
  <c r="Q218" i="2"/>
  <c r="R218" i="2"/>
  <c r="P219" i="2"/>
  <c r="P220" i="2"/>
  <c r="P221" i="2"/>
  <c r="Q222" i="2"/>
  <c r="R222" i="2"/>
  <c r="P223" i="2"/>
  <c r="P224" i="2"/>
  <c r="P225" i="2"/>
  <c r="P226" i="2"/>
  <c r="P227" i="2"/>
  <c r="P228" i="2"/>
  <c r="Q230" i="2"/>
  <c r="R230" i="2"/>
  <c r="P231" i="2"/>
  <c r="P232" i="2"/>
  <c r="Q234" i="2"/>
  <c r="R234" i="2"/>
  <c r="P235" i="2"/>
  <c r="P236" i="2"/>
  <c r="P237" i="2"/>
  <c r="Q238" i="2"/>
  <c r="R238" i="2"/>
  <c r="P239" i="2"/>
  <c r="P240" i="2"/>
  <c r="P241" i="2"/>
  <c r="Q242" i="2"/>
  <c r="R242" i="2"/>
  <c r="P243" i="2"/>
  <c r="P244" i="2"/>
  <c r="P245" i="2"/>
  <c r="Q248" i="2"/>
  <c r="P248" i="2" s="1"/>
  <c r="R248" i="2"/>
  <c r="P249" i="2"/>
  <c r="P250" i="2"/>
  <c r="Q251" i="2"/>
  <c r="R251" i="2"/>
  <c r="P251" i="2" s="1"/>
  <c r="P252" i="2"/>
  <c r="P253" i="2"/>
  <c r="Q254" i="2"/>
  <c r="R254" i="2"/>
  <c r="P255" i="2"/>
  <c r="P256" i="2"/>
  <c r="Q258" i="2"/>
  <c r="R258" i="2"/>
  <c r="P259" i="2"/>
  <c r="P260" i="2"/>
  <c r="Q261" i="2"/>
  <c r="R261" i="2"/>
  <c r="P262" i="2"/>
  <c r="P263" i="2"/>
  <c r="Q264" i="2"/>
  <c r="R264" i="2"/>
  <c r="P265" i="2"/>
  <c r="P266" i="2"/>
  <c r="Q268" i="2"/>
  <c r="P268" i="2" s="1"/>
  <c r="R268" i="2"/>
  <c r="P269" i="2"/>
  <c r="P270" i="2"/>
  <c r="Q271" i="2"/>
  <c r="R271" i="2"/>
  <c r="P272" i="2"/>
  <c r="P273" i="2"/>
  <c r="Q274" i="2"/>
  <c r="R274" i="2"/>
  <c r="P275" i="2"/>
  <c r="P276" i="2"/>
  <c r="Q277" i="2"/>
  <c r="R277" i="2"/>
  <c r="P278" i="2"/>
  <c r="P279" i="2"/>
  <c r="P280" i="2"/>
  <c r="P281" i="2"/>
  <c r="P282" i="2"/>
  <c r="P283" i="2"/>
  <c r="P284" i="2"/>
  <c r="Q285" i="2"/>
  <c r="P285" i="2" s="1"/>
  <c r="R285" i="2"/>
  <c r="P286" i="2"/>
  <c r="P287" i="2"/>
  <c r="Q288" i="2"/>
  <c r="R288" i="2"/>
  <c r="P289" i="2"/>
  <c r="P290" i="2"/>
  <c r="Q291" i="2"/>
  <c r="R291" i="2"/>
  <c r="P292" i="2"/>
  <c r="P293" i="2"/>
  <c r="Q294" i="2"/>
  <c r="R294" i="2"/>
  <c r="P295" i="2"/>
  <c r="P296" i="2"/>
  <c r="P297" i="2"/>
  <c r="Q298" i="2"/>
  <c r="R298" i="2"/>
  <c r="P299" i="2"/>
  <c r="P300" i="2"/>
  <c r="Q301" i="2"/>
  <c r="R301" i="2"/>
  <c r="P302" i="2"/>
  <c r="P303" i="2"/>
  <c r="Q304" i="2"/>
  <c r="R304" i="2"/>
  <c r="P305" i="2"/>
  <c r="P306" i="2"/>
  <c r="Q307" i="2"/>
  <c r="R307" i="2"/>
  <c r="P307" i="2" s="1"/>
  <c r="P308" i="2"/>
  <c r="P309" i="2"/>
  <c r="P310" i="2"/>
  <c r="P311" i="2"/>
  <c r="Q313" i="2"/>
  <c r="R313" i="2"/>
  <c r="P314" i="2"/>
  <c r="P315" i="2"/>
  <c r="P316" i="2"/>
  <c r="Q317" i="2"/>
  <c r="R317" i="2"/>
  <c r="P318" i="2"/>
  <c r="P319" i="2"/>
  <c r="P320" i="2"/>
  <c r="Q321" i="2"/>
  <c r="R321" i="2"/>
  <c r="P322" i="2"/>
  <c r="P323" i="2"/>
  <c r="P324" i="2"/>
  <c r="P325" i="2"/>
  <c r="Q326" i="2"/>
  <c r="R326" i="2"/>
  <c r="P327" i="2"/>
  <c r="P328" i="2"/>
  <c r="P329" i="2"/>
  <c r="P330" i="2"/>
  <c r="P331" i="2"/>
  <c r="P332" i="2"/>
  <c r="Q333" i="2"/>
  <c r="R333" i="2"/>
  <c r="P334" i="2"/>
  <c r="P335" i="2"/>
  <c r="P336" i="2"/>
  <c r="P337" i="2"/>
  <c r="P338" i="2"/>
  <c r="P339" i="2"/>
  <c r="Q340" i="2"/>
  <c r="R340" i="2"/>
  <c r="P341" i="2"/>
  <c r="P342" i="2"/>
  <c r="Q343" i="2"/>
  <c r="R343" i="2"/>
  <c r="P344" i="2"/>
  <c r="P345" i="2"/>
  <c r="P346" i="2"/>
  <c r="P347" i="2"/>
  <c r="P348" i="2"/>
  <c r="P349" i="2"/>
  <c r="Q350" i="2"/>
  <c r="R350" i="2"/>
  <c r="P351" i="2"/>
  <c r="P352" i="2"/>
  <c r="P353" i="2"/>
  <c r="P354" i="2"/>
  <c r="P355" i="2"/>
  <c r="P356" i="2"/>
  <c r="P357" i="2"/>
  <c r="P358" i="2"/>
  <c r="P359" i="2"/>
  <c r="P360" i="2"/>
  <c r="Q362" i="2"/>
  <c r="R362" i="2"/>
  <c r="P363" i="2"/>
  <c r="P364" i="2"/>
  <c r="Q365" i="2"/>
  <c r="P365" i="2" s="1"/>
  <c r="R365" i="2"/>
  <c r="P366" i="2"/>
  <c r="P367" i="2"/>
  <c r="P368" i="2"/>
  <c r="P369" i="2"/>
  <c r="P370" i="2"/>
  <c r="P371" i="2"/>
  <c r="Q372" i="2"/>
  <c r="R372" i="2"/>
  <c r="P373" i="2"/>
  <c r="P372" i="2" s="1"/>
  <c r="Q376" i="2"/>
  <c r="R376" i="2"/>
  <c r="P377" i="2"/>
  <c r="P378" i="2"/>
  <c r="Q379" i="2"/>
  <c r="R379" i="2"/>
  <c r="P380" i="2"/>
  <c r="P381" i="2"/>
  <c r="Q382" i="2"/>
  <c r="R382" i="2"/>
  <c r="P383" i="2"/>
  <c r="P384" i="2"/>
  <c r="P385" i="2"/>
  <c r="P386" i="2"/>
  <c r="P387" i="2"/>
  <c r="Q389" i="2"/>
  <c r="R389" i="2"/>
  <c r="P390" i="2"/>
  <c r="P391" i="2"/>
  <c r="Q392" i="2"/>
  <c r="R392" i="2"/>
  <c r="P393" i="2"/>
  <c r="P394" i="2"/>
  <c r="P395" i="2"/>
  <c r="P396" i="2"/>
  <c r="P397" i="2"/>
  <c r="Q399" i="2"/>
  <c r="Q398" i="2" s="1"/>
  <c r="R399" i="2"/>
  <c r="R398" i="2" s="1"/>
  <c r="P400" i="2"/>
  <c r="P401" i="2"/>
  <c r="P402" i="2"/>
  <c r="P403" i="2"/>
  <c r="P404" i="2"/>
  <c r="Q406" i="2"/>
  <c r="R406" i="2"/>
  <c r="R405" i="2" s="1"/>
  <c r="P407" i="2"/>
  <c r="P408" i="2"/>
  <c r="P409" i="2"/>
  <c r="P410" i="2"/>
  <c r="P411" i="2"/>
  <c r="Q413" i="2"/>
  <c r="R413" i="2"/>
  <c r="P414" i="2"/>
  <c r="P415" i="2"/>
  <c r="Q416" i="2"/>
  <c r="R416" i="2"/>
  <c r="P417" i="2"/>
  <c r="P418" i="2"/>
  <c r="Q419" i="2"/>
  <c r="R419" i="2"/>
  <c r="P420" i="2"/>
  <c r="P421" i="2"/>
  <c r="P422" i="2"/>
  <c r="P423" i="2"/>
  <c r="P424" i="2"/>
  <c r="P425" i="2"/>
  <c r="P427" i="2"/>
  <c r="Q428" i="2"/>
  <c r="Q426" i="2" s="1"/>
  <c r="Q429" i="2"/>
  <c r="R429" i="2"/>
  <c r="R428" i="2" s="1"/>
  <c r="R426" i="2" s="1"/>
  <c r="P430" i="2"/>
  <c r="P431" i="2"/>
  <c r="P432" i="2"/>
  <c r="P433" i="2"/>
  <c r="Q434" i="2"/>
  <c r="R434" i="2"/>
  <c r="P435" i="2"/>
  <c r="P434" i="2" s="1"/>
  <c r="P437" i="2"/>
  <c r="Q438" i="2"/>
  <c r="Q436" i="2" s="1"/>
  <c r="R438" i="2"/>
  <c r="P439" i="2"/>
  <c r="P440" i="2"/>
  <c r="P441" i="2"/>
  <c r="P442" i="2"/>
  <c r="P444" i="2"/>
  <c r="Q445" i="2"/>
  <c r="Q443" i="2" s="1"/>
  <c r="R445" i="2"/>
  <c r="P445" i="2" s="1"/>
  <c r="P446" i="2"/>
  <c r="P447" i="2"/>
  <c r="P448" i="2"/>
  <c r="P449" i="2"/>
  <c r="P450" i="2"/>
  <c r="P452" i="2"/>
  <c r="Q453" i="2"/>
  <c r="Q451" i="2" s="1"/>
  <c r="R453" i="2"/>
  <c r="R451" i="2" s="1"/>
  <c r="P454" i="2"/>
  <c r="P455" i="2"/>
  <c r="P456" i="2"/>
  <c r="P457" i="2"/>
  <c r="P458" i="2"/>
  <c r="P459" i="2"/>
  <c r="P460" i="2"/>
  <c r="Q465" i="2"/>
  <c r="R465" i="2"/>
  <c r="P466" i="2"/>
  <c r="P467" i="2"/>
  <c r="Q468" i="2"/>
  <c r="P468" i="2" s="1"/>
  <c r="R468" i="2"/>
  <c r="P469" i="2"/>
  <c r="P470" i="2"/>
  <c r="P472" i="2"/>
  <c r="Q472" i="2"/>
  <c r="R472" i="2"/>
  <c r="P473" i="2"/>
  <c r="P474" i="2"/>
  <c r="Q475" i="2"/>
  <c r="P475" i="2" s="1"/>
  <c r="R475" i="2"/>
  <c r="P476" i="2"/>
  <c r="P477" i="2"/>
  <c r="Q478" i="2"/>
  <c r="R478" i="2"/>
  <c r="P479" i="2"/>
  <c r="P480" i="2"/>
  <c r="Q481" i="2"/>
  <c r="R481" i="2"/>
  <c r="P482" i="2"/>
  <c r="P483" i="2"/>
  <c r="Q484" i="2"/>
  <c r="P484" i="2" s="1"/>
  <c r="R484" i="2"/>
  <c r="P485" i="2"/>
  <c r="P486" i="2"/>
  <c r="Q487" i="2"/>
  <c r="R487" i="2"/>
  <c r="P488" i="2"/>
  <c r="P489" i="2"/>
  <c r="Q490" i="2"/>
  <c r="R490" i="2"/>
  <c r="P491" i="2"/>
  <c r="P492" i="2"/>
  <c r="Q493" i="2"/>
  <c r="R493" i="2"/>
  <c r="P494" i="2"/>
  <c r="P495" i="2"/>
  <c r="Q496" i="2"/>
  <c r="R496" i="2"/>
  <c r="P497" i="2"/>
  <c r="P498" i="2"/>
  <c r="Q500" i="2"/>
  <c r="R500" i="2"/>
  <c r="P501" i="2"/>
  <c r="P502" i="2"/>
  <c r="Q503" i="2"/>
  <c r="R503" i="2"/>
  <c r="P504" i="2"/>
  <c r="P505" i="2"/>
  <c r="Q506" i="2"/>
  <c r="R506" i="2"/>
  <c r="P507" i="2"/>
  <c r="P508" i="2"/>
  <c r="Q509" i="2"/>
  <c r="R509" i="2"/>
  <c r="P510" i="2"/>
  <c r="P511" i="2"/>
  <c r="Q513" i="2"/>
  <c r="R513" i="2"/>
  <c r="P514" i="2"/>
  <c r="P515" i="2"/>
  <c r="Q516" i="2"/>
  <c r="R516" i="2"/>
  <c r="P517" i="2"/>
  <c r="P518" i="2"/>
  <c r="Q519" i="2"/>
  <c r="R519" i="2"/>
  <c r="P520" i="2"/>
  <c r="P521" i="2"/>
  <c r="Q522" i="2"/>
  <c r="R522" i="2"/>
  <c r="P523" i="2"/>
  <c r="P524" i="2"/>
  <c r="Q525" i="2"/>
  <c r="P525" i="2" s="1"/>
  <c r="R525" i="2"/>
  <c r="P526" i="2"/>
  <c r="P527" i="2"/>
  <c r="Q529" i="2"/>
  <c r="R529" i="2"/>
  <c r="P530" i="2"/>
  <c r="P531" i="2"/>
  <c r="Q532" i="2"/>
  <c r="R532" i="2"/>
  <c r="P533" i="2"/>
  <c r="P534" i="2"/>
  <c r="P535" i="2"/>
  <c r="Q536" i="2"/>
  <c r="R536" i="2"/>
  <c r="P537" i="2"/>
  <c r="P538" i="2"/>
  <c r="P539" i="2"/>
  <c r="P540" i="2"/>
  <c r="Q542" i="2"/>
  <c r="R542" i="2"/>
  <c r="P543" i="2"/>
  <c r="P544" i="2"/>
  <c r="P545" i="2"/>
  <c r="P546" i="2"/>
  <c r="Q548" i="2"/>
  <c r="R548" i="2"/>
  <c r="P549" i="2"/>
  <c r="P550" i="2"/>
  <c r="Q551" i="2"/>
  <c r="R551" i="2"/>
  <c r="P551" i="2" s="1"/>
  <c r="P552" i="2"/>
  <c r="P553" i="2"/>
  <c r="P554" i="2"/>
  <c r="P555" i="2"/>
  <c r="R556" i="2"/>
  <c r="Q557" i="2"/>
  <c r="R557" i="2"/>
  <c r="P558" i="2"/>
  <c r="P559" i="2"/>
  <c r="P560" i="2"/>
  <c r="Q561" i="2"/>
  <c r="R561" i="2"/>
  <c r="P562" i="2"/>
  <c r="P563" i="2"/>
  <c r="P564" i="2"/>
  <c r="P565" i="2"/>
  <c r="P566" i="2"/>
  <c r="P567" i="2"/>
  <c r="P568" i="2"/>
  <c r="P571" i="2"/>
  <c r="P572" i="2"/>
  <c r="P573" i="2"/>
  <c r="P574" i="2"/>
  <c r="P575" i="2"/>
  <c r="P576" i="2"/>
  <c r="P577" i="2"/>
  <c r="P578" i="2"/>
  <c r="Q579" i="2"/>
  <c r="Q570" i="2" s="1"/>
  <c r="Q569" i="2" s="1"/>
  <c r="R579" i="2"/>
  <c r="R570" i="2" s="1"/>
  <c r="R569" i="2" s="1"/>
  <c r="P580" i="2"/>
  <c r="P581" i="2"/>
  <c r="P582" i="2"/>
  <c r="P583" i="2"/>
  <c r="P584" i="2"/>
  <c r="P585" i="2"/>
  <c r="Q587" i="2"/>
  <c r="R587" i="2"/>
  <c r="P588" i="2"/>
  <c r="P589" i="2"/>
  <c r="P590" i="2"/>
  <c r="P591" i="2"/>
  <c r="P592" i="2"/>
  <c r="Q593" i="2"/>
  <c r="R593" i="2"/>
  <c r="P594" i="2"/>
  <c r="P595" i="2"/>
  <c r="P596" i="2"/>
  <c r="P597" i="2"/>
  <c r="P598" i="2"/>
  <c r="Q599" i="2"/>
  <c r="R599" i="2"/>
  <c r="P600" i="2"/>
  <c r="P601" i="2"/>
  <c r="Q602" i="2"/>
  <c r="R602" i="2"/>
  <c r="P603" i="2"/>
  <c r="P602" i="2" s="1"/>
  <c r="T80" i="2"/>
  <c r="U80" i="2"/>
  <c r="S81" i="2"/>
  <c r="S82" i="2"/>
  <c r="S83" i="2"/>
  <c r="S84" i="2"/>
  <c r="S85" i="2"/>
  <c r="T89" i="2"/>
  <c r="U89" i="2"/>
  <c r="S90" i="2"/>
  <c r="S91" i="2"/>
  <c r="T92" i="2"/>
  <c r="U92" i="2"/>
  <c r="S93" i="2"/>
  <c r="S94" i="2"/>
  <c r="T95" i="2"/>
  <c r="U95" i="2"/>
  <c r="S96" i="2"/>
  <c r="S97" i="2"/>
  <c r="S98" i="2"/>
  <c r="T99" i="2"/>
  <c r="U99" i="2"/>
  <c r="S100" i="2"/>
  <c r="S101" i="2"/>
  <c r="T102" i="2"/>
  <c r="U102" i="2"/>
  <c r="S103" i="2"/>
  <c r="S104" i="2"/>
  <c r="T105" i="2"/>
  <c r="U105" i="2"/>
  <c r="S106" i="2"/>
  <c r="S107" i="2"/>
  <c r="T108" i="2"/>
  <c r="U108" i="2"/>
  <c r="S109" i="2"/>
  <c r="S110" i="2"/>
  <c r="S111" i="2"/>
  <c r="S112" i="2"/>
  <c r="T114" i="2"/>
  <c r="U114" i="2"/>
  <c r="S115" i="2"/>
  <c r="S116" i="2"/>
  <c r="T117" i="2"/>
  <c r="U117" i="2"/>
  <c r="S118" i="2"/>
  <c r="S119" i="2"/>
  <c r="T120" i="2"/>
  <c r="U120" i="2"/>
  <c r="S121" i="2"/>
  <c r="S122" i="2"/>
  <c r="T123" i="2"/>
  <c r="U123" i="2"/>
  <c r="S124" i="2"/>
  <c r="S125" i="2"/>
  <c r="T127" i="2"/>
  <c r="U127" i="2"/>
  <c r="S127" i="2" s="1"/>
  <c r="S128" i="2"/>
  <c r="S129" i="2"/>
  <c r="T130" i="2"/>
  <c r="U130" i="2"/>
  <c r="S131" i="2"/>
  <c r="S132" i="2"/>
  <c r="T133" i="2"/>
  <c r="U133" i="2"/>
  <c r="S133" i="2" s="1"/>
  <c r="S134" i="2"/>
  <c r="S135" i="2"/>
  <c r="T136" i="2"/>
  <c r="U136" i="2"/>
  <c r="S137" i="2"/>
  <c r="S138" i="2"/>
  <c r="T139" i="2"/>
  <c r="U139" i="2"/>
  <c r="S140" i="2"/>
  <c r="S141" i="2"/>
  <c r="T142" i="2"/>
  <c r="U142" i="2"/>
  <c r="S143" i="2"/>
  <c r="S144" i="2"/>
  <c r="T145" i="2"/>
  <c r="U145" i="2"/>
  <c r="S145" i="2" s="1"/>
  <c r="S146" i="2"/>
  <c r="S147" i="2"/>
  <c r="T148" i="2"/>
  <c r="U148" i="2"/>
  <c r="S149" i="2"/>
  <c r="S150" i="2"/>
  <c r="T152" i="2"/>
  <c r="U152" i="2"/>
  <c r="S153" i="2"/>
  <c r="S154" i="2"/>
  <c r="T155" i="2"/>
  <c r="U155" i="2"/>
  <c r="S156" i="2"/>
  <c r="S157" i="2"/>
  <c r="T158" i="2"/>
  <c r="U158" i="2"/>
  <c r="S159" i="2"/>
  <c r="S160" i="2"/>
  <c r="T161" i="2"/>
  <c r="U161" i="2"/>
  <c r="S162" i="2"/>
  <c r="S163" i="2"/>
  <c r="T164" i="2"/>
  <c r="U164" i="2"/>
  <c r="S165" i="2"/>
  <c r="S166" i="2"/>
  <c r="T167" i="2"/>
  <c r="U167" i="2"/>
  <c r="S168" i="2"/>
  <c r="S169" i="2"/>
  <c r="T170" i="2"/>
  <c r="U170" i="2"/>
  <c r="S171" i="2"/>
  <c r="S172" i="2"/>
  <c r="T173" i="2"/>
  <c r="U173" i="2"/>
  <c r="S174" i="2"/>
  <c r="S175" i="2"/>
  <c r="T176" i="2"/>
  <c r="U176" i="2"/>
  <c r="S177" i="2"/>
  <c r="S178" i="2"/>
  <c r="T179" i="2"/>
  <c r="U179" i="2"/>
  <c r="S180" i="2"/>
  <c r="S181" i="2"/>
  <c r="T182" i="2"/>
  <c r="U182" i="2"/>
  <c r="S183" i="2"/>
  <c r="S184" i="2"/>
  <c r="T186" i="2"/>
  <c r="U186" i="2"/>
  <c r="S187" i="2"/>
  <c r="S188" i="2"/>
  <c r="T189" i="2"/>
  <c r="U189" i="2"/>
  <c r="U185" i="2" s="1"/>
  <c r="S190" i="2"/>
  <c r="S191" i="2"/>
  <c r="T193" i="2"/>
  <c r="U193" i="2"/>
  <c r="S194" i="2"/>
  <c r="S195" i="2"/>
  <c r="T196" i="2"/>
  <c r="U196" i="2"/>
  <c r="S197" i="2"/>
  <c r="S198" i="2"/>
  <c r="S199" i="2"/>
  <c r="T201" i="2"/>
  <c r="S201" i="2" s="1"/>
  <c r="U201" i="2"/>
  <c r="S202" i="2"/>
  <c r="S203" i="2"/>
  <c r="T204" i="2"/>
  <c r="S204" i="2" s="1"/>
  <c r="U204" i="2"/>
  <c r="S205" i="2"/>
  <c r="S206" i="2"/>
  <c r="T207" i="2"/>
  <c r="U207" i="2"/>
  <c r="S208" i="2"/>
  <c r="S209" i="2"/>
  <c r="T210" i="2"/>
  <c r="S210" i="2" s="1"/>
  <c r="U210" i="2"/>
  <c r="S211" i="2"/>
  <c r="S212" i="2"/>
  <c r="T213" i="2"/>
  <c r="U213" i="2"/>
  <c r="S214" i="2"/>
  <c r="S215" i="2"/>
  <c r="S216" i="2"/>
  <c r="S217" i="2"/>
  <c r="T218" i="2"/>
  <c r="U218" i="2"/>
  <c r="S219" i="2"/>
  <c r="S220" i="2"/>
  <c r="S221" i="2"/>
  <c r="T222" i="2"/>
  <c r="U222" i="2"/>
  <c r="S223" i="2"/>
  <c r="S224" i="2"/>
  <c r="S225" i="2"/>
  <c r="S226" i="2"/>
  <c r="S227" i="2"/>
  <c r="S228" i="2"/>
  <c r="T230" i="2"/>
  <c r="U230" i="2"/>
  <c r="S231" i="2"/>
  <c r="S232" i="2"/>
  <c r="T234" i="2"/>
  <c r="U234" i="2"/>
  <c r="S235" i="2"/>
  <c r="S236" i="2"/>
  <c r="S237" i="2"/>
  <c r="T238" i="2"/>
  <c r="U238" i="2"/>
  <c r="S239" i="2"/>
  <c r="S240" i="2"/>
  <c r="S241" i="2"/>
  <c r="T242" i="2"/>
  <c r="U242" i="2"/>
  <c r="S243" i="2"/>
  <c r="S244" i="2"/>
  <c r="S245" i="2"/>
  <c r="T248" i="2"/>
  <c r="U248" i="2"/>
  <c r="S249" i="2"/>
  <c r="S250" i="2"/>
  <c r="T251" i="2"/>
  <c r="U251" i="2"/>
  <c r="S252" i="2"/>
  <c r="S253" i="2"/>
  <c r="T254" i="2"/>
  <c r="U254" i="2"/>
  <c r="S255" i="2"/>
  <c r="S256" i="2"/>
  <c r="T258" i="2"/>
  <c r="U258" i="2"/>
  <c r="S259" i="2"/>
  <c r="S260" i="2"/>
  <c r="T261" i="2"/>
  <c r="S261" i="2" s="1"/>
  <c r="U261" i="2"/>
  <c r="S262" i="2"/>
  <c r="S263" i="2"/>
  <c r="T264" i="2"/>
  <c r="U264" i="2"/>
  <c r="S265" i="2"/>
  <c r="S266" i="2"/>
  <c r="T268" i="2"/>
  <c r="U268" i="2"/>
  <c r="S269" i="2"/>
  <c r="S270" i="2"/>
  <c r="T271" i="2"/>
  <c r="U271" i="2"/>
  <c r="S272" i="2"/>
  <c r="S273" i="2"/>
  <c r="T274" i="2"/>
  <c r="U274" i="2"/>
  <c r="S275" i="2"/>
  <c r="S276" i="2"/>
  <c r="T277" i="2"/>
  <c r="U277" i="2"/>
  <c r="S278" i="2"/>
  <c r="S279" i="2"/>
  <c r="S280" i="2"/>
  <c r="S281" i="2"/>
  <c r="S282" i="2"/>
  <c r="S283" i="2"/>
  <c r="S284" i="2"/>
  <c r="T285" i="2"/>
  <c r="U285" i="2"/>
  <c r="S286" i="2"/>
  <c r="S287" i="2"/>
  <c r="T288" i="2"/>
  <c r="U288" i="2"/>
  <c r="S289" i="2"/>
  <c r="S290" i="2"/>
  <c r="T291" i="2"/>
  <c r="U291" i="2"/>
  <c r="S292" i="2"/>
  <c r="S293" i="2"/>
  <c r="T294" i="2"/>
  <c r="U294" i="2"/>
  <c r="S295" i="2"/>
  <c r="S296" i="2"/>
  <c r="S297" i="2"/>
  <c r="T298" i="2"/>
  <c r="U298" i="2"/>
  <c r="S299" i="2"/>
  <c r="S300" i="2"/>
  <c r="T301" i="2"/>
  <c r="U301" i="2"/>
  <c r="S302" i="2"/>
  <c r="S303" i="2"/>
  <c r="T304" i="2"/>
  <c r="U304" i="2"/>
  <c r="S305" i="2"/>
  <c r="S306" i="2"/>
  <c r="T307" i="2"/>
  <c r="U307" i="2"/>
  <c r="S308" i="2"/>
  <c r="S309" i="2"/>
  <c r="S310" i="2"/>
  <c r="S311" i="2"/>
  <c r="T313" i="2"/>
  <c r="U313" i="2"/>
  <c r="S314" i="2"/>
  <c r="S315" i="2"/>
  <c r="S316" i="2"/>
  <c r="T317" i="2"/>
  <c r="U317" i="2"/>
  <c r="S318" i="2"/>
  <c r="S319" i="2"/>
  <c r="S320" i="2"/>
  <c r="T321" i="2"/>
  <c r="U321" i="2"/>
  <c r="S322" i="2"/>
  <c r="S323" i="2"/>
  <c r="S324" i="2"/>
  <c r="S325" i="2"/>
  <c r="T326" i="2"/>
  <c r="U326" i="2"/>
  <c r="S327" i="2"/>
  <c r="S328" i="2"/>
  <c r="S329" i="2"/>
  <c r="S330" i="2"/>
  <c r="S331" i="2"/>
  <c r="S332" i="2"/>
  <c r="T333" i="2"/>
  <c r="U333" i="2"/>
  <c r="S333" i="2" s="1"/>
  <c r="S334" i="2"/>
  <c r="S335" i="2"/>
  <c r="S336" i="2"/>
  <c r="S337" i="2"/>
  <c r="S338" i="2"/>
  <c r="S339" i="2"/>
  <c r="T340" i="2"/>
  <c r="U340" i="2"/>
  <c r="S341" i="2"/>
  <c r="S342" i="2"/>
  <c r="T343" i="2"/>
  <c r="U343" i="2"/>
  <c r="S343" i="2" s="1"/>
  <c r="S344" i="2"/>
  <c r="S345" i="2"/>
  <c r="S346" i="2"/>
  <c r="S347" i="2"/>
  <c r="S348" i="2"/>
  <c r="S349" i="2"/>
  <c r="T350" i="2"/>
  <c r="U350" i="2"/>
  <c r="S351" i="2"/>
  <c r="S352" i="2"/>
  <c r="S353" i="2"/>
  <c r="S354" i="2"/>
  <c r="S355" i="2"/>
  <c r="S356" i="2"/>
  <c r="S357" i="2"/>
  <c r="S358" i="2"/>
  <c r="S359" i="2"/>
  <c r="S360" i="2"/>
  <c r="T362" i="2"/>
  <c r="U362" i="2"/>
  <c r="S363" i="2"/>
  <c r="S364" i="2"/>
  <c r="T365" i="2"/>
  <c r="U365" i="2"/>
  <c r="S365" i="2" s="1"/>
  <c r="S366" i="2"/>
  <c r="S367" i="2"/>
  <c r="S368" i="2"/>
  <c r="S369" i="2"/>
  <c r="S370" i="2"/>
  <c r="S371" i="2"/>
  <c r="T372" i="2"/>
  <c r="U372" i="2"/>
  <c r="S373" i="2"/>
  <c r="S372" i="2" s="1"/>
  <c r="T376" i="2"/>
  <c r="U376" i="2"/>
  <c r="S377" i="2"/>
  <c r="S378" i="2"/>
  <c r="T379" i="2"/>
  <c r="U379" i="2"/>
  <c r="S380" i="2"/>
  <c r="S381" i="2"/>
  <c r="T382" i="2"/>
  <c r="U382" i="2"/>
  <c r="S383" i="2"/>
  <c r="S384" i="2"/>
  <c r="S385" i="2"/>
  <c r="S386" i="2"/>
  <c r="S387" i="2"/>
  <c r="T389" i="2"/>
  <c r="U389" i="2"/>
  <c r="S390" i="2"/>
  <c r="S391" i="2"/>
  <c r="T392" i="2"/>
  <c r="U392" i="2"/>
  <c r="S393" i="2"/>
  <c r="S394" i="2"/>
  <c r="S395" i="2"/>
  <c r="S396" i="2"/>
  <c r="S397" i="2"/>
  <c r="T399" i="2"/>
  <c r="T398" i="2" s="1"/>
  <c r="U399" i="2"/>
  <c r="U398" i="2" s="1"/>
  <c r="S400" i="2"/>
  <c r="S401" i="2"/>
  <c r="S402" i="2"/>
  <c r="S403" i="2"/>
  <c r="S404" i="2"/>
  <c r="T406" i="2"/>
  <c r="U406" i="2"/>
  <c r="U405" i="2" s="1"/>
  <c r="S407" i="2"/>
  <c r="S408" i="2"/>
  <c r="S409" i="2"/>
  <c r="S410" i="2"/>
  <c r="S411" i="2"/>
  <c r="T413" i="2"/>
  <c r="U413" i="2"/>
  <c r="S414" i="2"/>
  <c r="S415" i="2"/>
  <c r="T416" i="2"/>
  <c r="U416" i="2"/>
  <c r="S417" i="2"/>
  <c r="S418" i="2"/>
  <c r="T419" i="2"/>
  <c r="U419" i="2"/>
  <c r="S420" i="2"/>
  <c r="S421" i="2"/>
  <c r="S422" i="2"/>
  <c r="S423" i="2"/>
  <c r="S424" i="2"/>
  <c r="S425" i="2"/>
  <c r="S427" i="2"/>
  <c r="T429" i="2"/>
  <c r="T428" i="2" s="1"/>
  <c r="T426" i="2" s="1"/>
  <c r="U429" i="2"/>
  <c r="U428" i="2" s="1"/>
  <c r="U426" i="2" s="1"/>
  <c r="S430" i="2"/>
  <c r="S431" i="2"/>
  <c r="S432" i="2"/>
  <c r="S433" i="2"/>
  <c r="T434" i="2"/>
  <c r="U434" i="2"/>
  <c r="S435" i="2"/>
  <c r="S434" i="2" s="1"/>
  <c r="S437" i="2"/>
  <c r="T438" i="2"/>
  <c r="U438" i="2"/>
  <c r="S439" i="2"/>
  <c r="S440" i="2"/>
  <c r="S441" i="2"/>
  <c r="S442" i="2"/>
  <c r="S444" i="2"/>
  <c r="T445" i="2"/>
  <c r="T443" i="2" s="1"/>
  <c r="U445" i="2"/>
  <c r="S446" i="2"/>
  <c r="S447" i="2"/>
  <c r="S448" i="2"/>
  <c r="S449" i="2"/>
  <c r="S450" i="2"/>
  <c r="S452" i="2"/>
  <c r="T453" i="2"/>
  <c r="T451" i="2" s="1"/>
  <c r="U453" i="2"/>
  <c r="S454" i="2"/>
  <c r="S455" i="2"/>
  <c r="S456" i="2"/>
  <c r="S457" i="2"/>
  <c r="S458" i="2"/>
  <c r="S459" i="2"/>
  <c r="S460" i="2"/>
  <c r="T465" i="2"/>
  <c r="U465" i="2"/>
  <c r="S466" i="2"/>
  <c r="S467" i="2"/>
  <c r="T468" i="2"/>
  <c r="S468" i="2" s="1"/>
  <c r="U468" i="2"/>
  <c r="S469" i="2"/>
  <c r="S470" i="2"/>
  <c r="T472" i="2"/>
  <c r="U472" i="2"/>
  <c r="S473" i="2"/>
  <c r="S474" i="2"/>
  <c r="T475" i="2"/>
  <c r="U475" i="2"/>
  <c r="S476" i="2"/>
  <c r="S477" i="2"/>
  <c r="T478" i="2"/>
  <c r="U478" i="2"/>
  <c r="S479" i="2"/>
  <c r="S480" i="2"/>
  <c r="T481" i="2"/>
  <c r="U481" i="2"/>
  <c r="S482" i="2"/>
  <c r="S483" i="2"/>
  <c r="T484" i="2"/>
  <c r="U484" i="2"/>
  <c r="S485" i="2"/>
  <c r="S486" i="2"/>
  <c r="T487" i="2"/>
  <c r="U487" i="2"/>
  <c r="S488" i="2"/>
  <c r="S489" i="2"/>
  <c r="T490" i="2"/>
  <c r="U490" i="2"/>
  <c r="S491" i="2"/>
  <c r="S492" i="2"/>
  <c r="T493" i="2"/>
  <c r="U493" i="2"/>
  <c r="S494" i="2"/>
  <c r="S495" i="2"/>
  <c r="T496" i="2"/>
  <c r="U496" i="2"/>
  <c r="S497" i="2"/>
  <c r="S498" i="2"/>
  <c r="T500" i="2"/>
  <c r="U500" i="2"/>
  <c r="S501" i="2"/>
  <c r="S502" i="2"/>
  <c r="T503" i="2"/>
  <c r="U503" i="2"/>
  <c r="U499" i="2" s="1"/>
  <c r="S504" i="2"/>
  <c r="S505" i="2"/>
  <c r="T506" i="2"/>
  <c r="U506" i="2"/>
  <c r="S507" i="2"/>
  <c r="S508" i="2"/>
  <c r="T509" i="2"/>
  <c r="U509" i="2"/>
  <c r="S510" i="2"/>
  <c r="S511" i="2"/>
  <c r="T513" i="2"/>
  <c r="U513" i="2"/>
  <c r="S514" i="2"/>
  <c r="S515" i="2"/>
  <c r="T516" i="2"/>
  <c r="U516" i="2"/>
  <c r="S517" i="2"/>
  <c r="S518" i="2"/>
  <c r="T519" i="2"/>
  <c r="U519" i="2"/>
  <c r="S520" i="2"/>
  <c r="S521" i="2"/>
  <c r="T522" i="2"/>
  <c r="U522" i="2"/>
  <c r="S523" i="2"/>
  <c r="S524" i="2"/>
  <c r="T525" i="2"/>
  <c r="U525" i="2"/>
  <c r="S526" i="2"/>
  <c r="S527" i="2"/>
  <c r="T529" i="2"/>
  <c r="U529" i="2"/>
  <c r="S530" i="2"/>
  <c r="S531" i="2"/>
  <c r="T532" i="2"/>
  <c r="T528" i="2" s="1"/>
  <c r="U532" i="2"/>
  <c r="U528" i="2" s="1"/>
  <c r="S533" i="2"/>
  <c r="S534" i="2"/>
  <c r="S535" i="2"/>
  <c r="T536" i="2"/>
  <c r="U536" i="2"/>
  <c r="S537" i="2"/>
  <c r="S538" i="2"/>
  <c r="S539" i="2"/>
  <c r="S540" i="2"/>
  <c r="T542" i="2"/>
  <c r="U542" i="2"/>
  <c r="S543" i="2"/>
  <c r="S544" i="2"/>
  <c r="S545" i="2"/>
  <c r="S546" i="2"/>
  <c r="T548" i="2"/>
  <c r="U548" i="2"/>
  <c r="S549" i="2"/>
  <c r="S550" i="2"/>
  <c r="T551" i="2"/>
  <c r="U551" i="2"/>
  <c r="S552" i="2"/>
  <c r="S553" i="2"/>
  <c r="S554" i="2"/>
  <c r="S555" i="2"/>
  <c r="T557" i="2"/>
  <c r="U557" i="2"/>
  <c r="S558" i="2"/>
  <c r="S559" i="2"/>
  <c r="S560" i="2"/>
  <c r="T561" i="2"/>
  <c r="U561" i="2"/>
  <c r="S562" i="2"/>
  <c r="S563" i="2"/>
  <c r="S564" i="2"/>
  <c r="S565" i="2"/>
  <c r="S566" i="2"/>
  <c r="S567" i="2"/>
  <c r="S568" i="2"/>
  <c r="S571" i="2"/>
  <c r="S572" i="2"/>
  <c r="S573" i="2"/>
  <c r="S574" i="2"/>
  <c r="S575" i="2"/>
  <c r="S576" i="2"/>
  <c r="S577" i="2"/>
  <c r="S578" i="2"/>
  <c r="T579" i="2"/>
  <c r="T570" i="2" s="1"/>
  <c r="T569" i="2" s="1"/>
  <c r="U579" i="2"/>
  <c r="U570" i="2" s="1"/>
  <c r="U569" i="2" s="1"/>
  <c r="S580" i="2"/>
  <c r="S581" i="2"/>
  <c r="S582" i="2"/>
  <c r="S583" i="2"/>
  <c r="S584" i="2"/>
  <c r="S585" i="2"/>
  <c r="T587" i="2"/>
  <c r="U587" i="2"/>
  <c r="S588" i="2"/>
  <c r="S589" i="2"/>
  <c r="S590" i="2"/>
  <c r="S591" i="2"/>
  <c r="S592" i="2"/>
  <c r="T593" i="2"/>
  <c r="U593" i="2"/>
  <c r="S594" i="2"/>
  <c r="S595" i="2"/>
  <c r="S596" i="2"/>
  <c r="S597" i="2"/>
  <c r="S598" i="2"/>
  <c r="T599" i="2"/>
  <c r="U599" i="2"/>
  <c r="S600" i="2"/>
  <c r="S601" i="2"/>
  <c r="T602" i="2"/>
  <c r="U602" i="2"/>
  <c r="S603" i="2"/>
  <c r="S602" i="2" s="1"/>
  <c r="S86" i="2" l="1"/>
  <c r="S123" i="2"/>
  <c r="P86" i="2"/>
  <c r="P291" i="2"/>
  <c r="M86" i="2"/>
  <c r="G298" i="2"/>
  <c r="N388" i="2"/>
  <c r="S551" i="2"/>
  <c r="S519" i="2"/>
  <c r="S475" i="2"/>
  <c r="S416" i="2"/>
  <c r="S379" i="2"/>
  <c r="S258" i="2"/>
  <c r="S254" i="2"/>
  <c r="U233" i="2"/>
  <c r="S120" i="2"/>
  <c r="P548" i="2"/>
  <c r="P509" i="2"/>
  <c r="P503" i="2"/>
  <c r="P487" i="2"/>
  <c r="P392" i="2"/>
  <c r="P317" i="2"/>
  <c r="P230" i="2"/>
  <c r="Q113" i="2"/>
  <c r="M519" i="2"/>
  <c r="M343" i="2"/>
  <c r="M242" i="2"/>
  <c r="J522" i="2"/>
  <c r="J516" i="2"/>
  <c r="G438" i="2"/>
  <c r="S587" i="2"/>
  <c r="S213" i="2"/>
  <c r="S105" i="2"/>
  <c r="S99" i="2"/>
  <c r="P429" i="2"/>
  <c r="P428" i="2" s="1"/>
  <c r="P426" i="2" s="1"/>
  <c r="R361" i="2"/>
  <c r="P313" i="2"/>
  <c r="R267" i="2"/>
  <c r="P207" i="2"/>
  <c r="M557" i="2"/>
  <c r="J145" i="2"/>
  <c r="G242" i="2"/>
  <c r="S277" i="2"/>
  <c r="S271" i="2"/>
  <c r="S264" i="2"/>
  <c r="S222" i="2"/>
  <c r="S179" i="2"/>
  <c r="S92" i="2"/>
  <c r="S89" i="2"/>
  <c r="P382" i="2"/>
  <c r="Q247" i="2"/>
  <c r="P222" i="2"/>
  <c r="P193" i="2"/>
  <c r="P186" i="2"/>
  <c r="P142" i="2"/>
  <c r="P133" i="2"/>
  <c r="P102" i="2"/>
  <c r="M268" i="2"/>
  <c r="M258" i="2"/>
  <c r="M251" i="2"/>
  <c r="M170" i="2"/>
  <c r="M161" i="2"/>
  <c r="M142" i="2"/>
  <c r="M133" i="2"/>
  <c r="M117" i="2"/>
  <c r="G277" i="2"/>
  <c r="G271" i="2"/>
  <c r="S167" i="2"/>
  <c r="P519" i="2"/>
  <c r="M542" i="2"/>
  <c r="J321" i="2"/>
  <c r="J307" i="2"/>
  <c r="S536" i="2"/>
  <c r="Q586" i="2"/>
  <c r="M496" i="2"/>
  <c r="M493" i="2"/>
  <c r="N113" i="2"/>
  <c r="M92" i="2"/>
  <c r="J317" i="2"/>
  <c r="J193" i="2"/>
  <c r="G532" i="2"/>
  <c r="G529" i="2"/>
  <c r="G503" i="2"/>
  <c r="S176" i="2"/>
  <c r="S170" i="2"/>
  <c r="P522" i="2"/>
  <c r="P301" i="2"/>
  <c r="P182" i="2"/>
  <c r="P173" i="2"/>
  <c r="S525" i="2"/>
  <c r="S493" i="2"/>
  <c r="T388" i="2"/>
  <c r="S291" i="2"/>
  <c r="P465" i="2"/>
  <c r="P389" i="2"/>
  <c r="P379" i="2"/>
  <c r="P343" i="2"/>
  <c r="P340" i="2"/>
  <c r="R257" i="2"/>
  <c r="P114" i="2"/>
  <c r="P95" i="2"/>
  <c r="P92" i="2"/>
  <c r="M285" i="2"/>
  <c r="M213" i="2"/>
  <c r="M210" i="2"/>
  <c r="M207" i="2"/>
  <c r="M204" i="2"/>
  <c r="J500" i="2"/>
  <c r="J499" i="2" s="1"/>
  <c r="J493" i="2"/>
  <c r="J487" i="2"/>
  <c r="J333" i="2"/>
  <c r="J294" i="2"/>
  <c r="J277" i="2"/>
  <c r="J271" i="2"/>
  <c r="H556" i="2"/>
  <c r="G173" i="2"/>
  <c r="G516" i="2"/>
  <c r="G313" i="2"/>
  <c r="G193" i="2"/>
  <c r="G192" i="2" s="1"/>
  <c r="G176" i="2"/>
  <c r="S490" i="2"/>
  <c r="S484" i="2"/>
  <c r="S478" i="2"/>
  <c r="S288" i="2"/>
  <c r="S218" i="2"/>
  <c r="S164" i="2"/>
  <c r="S158" i="2"/>
  <c r="S155" i="2"/>
  <c r="S139" i="2"/>
  <c r="P593" i="2"/>
  <c r="P516" i="2"/>
  <c r="P496" i="2"/>
  <c r="P490" i="2"/>
  <c r="P413" i="2"/>
  <c r="P333" i="2"/>
  <c r="P298" i="2"/>
  <c r="P264" i="2"/>
  <c r="P261" i="2"/>
  <c r="P170" i="2"/>
  <c r="P161" i="2"/>
  <c r="M579" i="2"/>
  <c r="M570" i="2" s="1"/>
  <c r="M569" i="2" s="1"/>
  <c r="M551" i="2"/>
  <c r="M536" i="2"/>
  <c r="M529" i="2"/>
  <c r="M528" i="2" s="1"/>
  <c r="M525" i="2"/>
  <c r="M490" i="2"/>
  <c r="M484" i="2"/>
  <c r="M468" i="2"/>
  <c r="O361" i="2"/>
  <c r="M321" i="2"/>
  <c r="M307" i="2"/>
  <c r="M294" i="2"/>
  <c r="M261" i="2"/>
  <c r="M201" i="2"/>
  <c r="M193" i="2"/>
  <c r="J481" i="2"/>
  <c r="J468" i="2"/>
  <c r="J268" i="2"/>
  <c r="J189" i="2"/>
  <c r="J170" i="2"/>
  <c r="J161" i="2"/>
  <c r="J92" i="2"/>
  <c r="H586" i="2"/>
  <c r="G579" i="2"/>
  <c r="G570" i="2" s="1"/>
  <c r="G569" i="2" s="1"/>
  <c r="G496" i="2"/>
  <c r="G490" i="2"/>
  <c r="G487" i="2"/>
  <c r="G481" i="2"/>
  <c r="G468" i="2"/>
  <c r="G465" i="2"/>
  <c r="G251" i="2"/>
  <c r="G170" i="2"/>
  <c r="G164" i="2"/>
  <c r="G102" i="2"/>
  <c r="G86" i="2"/>
  <c r="G513" i="2"/>
  <c r="G419" i="2"/>
  <c r="G326" i="2"/>
  <c r="G222" i="2"/>
  <c r="G196" i="2"/>
  <c r="G182" i="2"/>
  <c r="S529" i="2"/>
  <c r="S453" i="2"/>
  <c r="S445" i="2"/>
  <c r="S307" i="2"/>
  <c r="S301" i="2"/>
  <c r="T233" i="2"/>
  <c r="P599" i="2"/>
  <c r="P271" i="2"/>
  <c r="Q233" i="2"/>
  <c r="M587" i="2"/>
  <c r="O556" i="2"/>
  <c r="O547" i="2" s="1"/>
  <c r="O541" i="2" s="1"/>
  <c r="O388" i="2"/>
  <c r="M379" i="2"/>
  <c r="M230" i="2"/>
  <c r="M145" i="2"/>
  <c r="M108" i="2"/>
  <c r="M105" i="2"/>
  <c r="J587" i="2"/>
  <c r="L556" i="2"/>
  <c r="J548" i="2"/>
  <c r="L388" i="2"/>
  <c r="J382" i="2"/>
  <c r="J379" i="2"/>
  <c r="J326" i="2"/>
  <c r="J298" i="2"/>
  <c r="J285" i="2"/>
  <c r="J242" i="2"/>
  <c r="J204" i="2"/>
  <c r="J200" i="2" s="1"/>
  <c r="J117" i="2"/>
  <c r="H570" i="2"/>
  <c r="H569" i="2" s="1"/>
  <c r="G561" i="2"/>
  <c r="G551" i="2"/>
  <c r="I361" i="2"/>
  <c r="G213" i="2"/>
  <c r="J362" i="2"/>
  <c r="J304" i="2"/>
  <c r="G301" i="2"/>
  <c r="G307" i="2"/>
  <c r="G343" i="2"/>
  <c r="T247" i="2"/>
  <c r="T556" i="2"/>
  <c r="S557" i="2"/>
  <c r="S599" i="2"/>
  <c r="S522" i="2"/>
  <c r="S516" i="2"/>
  <c r="T512" i="2"/>
  <c r="S509" i="2"/>
  <c r="U361" i="2"/>
  <c r="S317" i="2"/>
  <c r="T113" i="2"/>
  <c r="Q528" i="2"/>
  <c r="P532" i="2"/>
  <c r="P399" i="2"/>
  <c r="P398" i="2" s="1"/>
  <c r="P130" i="2"/>
  <c r="T586" i="2"/>
  <c r="S419" i="2"/>
  <c r="U412" i="2"/>
  <c r="U375" i="2"/>
  <c r="U267" i="2"/>
  <c r="R499" i="2"/>
  <c r="R412" i="2"/>
  <c r="P189" i="2"/>
  <c r="M513" i="2"/>
  <c r="N512" i="2"/>
  <c r="M509" i="2"/>
  <c r="S451" i="2"/>
  <c r="S443" i="2"/>
  <c r="T412" i="2"/>
  <c r="S413" i="2"/>
  <c r="U388" i="2"/>
  <c r="Q512" i="2"/>
  <c r="R471" i="2"/>
  <c r="R464" i="2" s="1"/>
  <c r="R151" i="2"/>
  <c r="N528" i="2"/>
  <c r="G519" i="2"/>
  <c r="I412" i="2"/>
  <c r="I375" i="2"/>
  <c r="I233" i="2"/>
  <c r="I185" i="2"/>
  <c r="G189" i="2"/>
  <c r="S392" i="2"/>
  <c r="S382" i="2"/>
  <c r="S304" i="2"/>
  <c r="S298" i="2"/>
  <c r="S274" i="2"/>
  <c r="S242" i="2"/>
  <c r="U192" i="2"/>
  <c r="S152" i="2"/>
  <c r="S148" i="2"/>
  <c r="S142" i="2"/>
  <c r="U126" i="2"/>
  <c r="Q556" i="2"/>
  <c r="R547" i="2"/>
  <c r="R541" i="2" s="1"/>
  <c r="P536" i="2"/>
  <c r="P529" i="2"/>
  <c r="P506" i="2"/>
  <c r="Q499" i="2"/>
  <c r="P481" i="2"/>
  <c r="P419" i="2"/>
  <c r="P321" i="2"/>
  <c r="R247" i="2"/>
  <c r="R246" i="2" s="1"/>
  <c r="P242" i="2"/>
  <c r="R233" i="2"/>
  <c r="P167" i="2"/>
  <c r="P164" i="2"/>
  <c r="M593" i="2"/>
  <c r="M548" i="2"/>
  <c r="M481" i="2"/>
  <c r="N471" i="2"/>
  <c r="O412" i="2"/>
  <c r="K528" i="2"/>
  <c r="J532" i="2"/>
  <c r="I388" i="2"/>
  <c r="I267" i="2"/>
  <c r="T436" i="2"/>
  <c r="S593" i="2"/>
  <c r="S586" i="2" s="1"/>
  <c r="S561" i="2"/>
  <c r="S532" i="2"/>
  <c r="S506" i="2"/>
  <c r="S496" i="2"/>
  <c r="S487" i="2"/>
  <c r="S481" i="2"/>
  <c r="U471" i="2"/>
  <c r="U464" i="2" s="1"/>
  <c r="S438" i="2"/>
  <c r="S340" i="2"/>
  <c r="S326" i="2"/>
  <c r="S285" i="2"/>
  <c r="U257" i="2"/>
  <c r="S238" i="2"/>
  <c r="S230" i="2"/>
  <c r="S196" i="2"/>
  <c r="T185" i="2"/>
  <c r="S182" i="2"/>
  <c r="S173" i="2"/>
  <c r="S136" i="2"/>
  <c r="S130" i="2"/>
  <c r="S108" i="2"/>
  <c r="S102" i="2"/>
  <c r="P561" i="2"/>
  <c r="P557" i="2"/>
  <c r="P500" i="2"/>
  <c r="P493" i="2"/>
  <c r="Q471" i="2"/>
  <c r="Q464" i="2" s="1"/>
  <c r="P443" i="2"/>
  <c r="P438" i="2"/>
  <c r="R388" i="2"/>
  <c r="P304" i="2"/>
  <c r="P277" i="2"/>
  <c r="P218" i="2"/>
  <c r="P213" i="2"/>
  <c r="P210" i="2"/>
  <c r="R200" i="2"/>
  <c r="Q185" i="2"/>
  <c r="P158" i="2"/>
  <c r="P108" i="2"/>
  <c r="M599" i="2"/>
  <c r="O528" i="2"/>
  <c r="M522" i="2"/>
  <c r="M506" i="2"/>
  <c r="N499" i="2"/>
  <c r="M465" i="2"/>
  <c r="M453" i="2"/>
  <c r="O436" i="2"/>
  <c r="L257" i="2"/>
  <c r="J102" i="2"/>
  <c r="H451" i="2"/>
  <c r="G453" i="2"/>
  <c r="G451" i="2" s="1"/>
  <c r="G389" i="2"/>
  <c r="G105" i="2"/>
  <c r="S321" i="2"/>
  <c r="U247" i="2"/>
  <c r="S207" i="2"/>
  <c r="S200" i="2" s="1"/>
  <c r="U200" i="2"/>
  <c r="S161" i="2"/>
  <c r="U151" i="2"/>
  <c r="U113" i="2"/>
  <c r="S95" i="2"/>
  <c r="S80" i="2"/>
  <c r="P587" i="2"/>
  <c r="P586" i="2" s="1"/>
  <c r="R528" i="2"/>
  <c r="R512" i="2"/>
  <c r="R375" i="2"/>
  <c r="P185" i="2"/>
  <c r="P80" i="2"/>
  <c r="N586" i="2"/>
  <c r="M487" i="2"/>
  <c r="K471" i="2"/>
  <c r="K464" i="2" s="1"/>
  <c r="H428" i="2"/>
  <c r="H426" i="2" s="1"/>
  <c r="G429" i="2"/>
  <c r="G428" i="2" s="1"/>
  <c r="H398" i="2"/>
  <c r="G399" i="2"/>
  <c r="G398" i="2" s="1"/>
  <c r="O471" i="2"/>
  <c r="M438" i="2"/>
  <c r="M429" i="2"/>
  <c r="M428" i="2" s="1"/>
  <c r="M426" i="2" s="1"/>
  <c r="M313" i="2"/>
  <c r="M291" i="2"/>
  <c r="M264" i="2"/>
  <c r="O257" i="2"/>
  <c r="O247" i="2"/>
  <c r="O233" i="2"/>
  <c r="O185" i="2"/>
  <c r="N151" i="2"/>
  <c r="J593" i="2"/>
  <c r="J586" i="2" s="1"/>
  <c r="K556" i="2"/>
  <c r="K547" i="2" s="1"/>
  <c r="J551" i="2"/>
  <c r="L547" i="2"/>
  <c r="L541" i="2" s="1"/>
  <c r="J536" i="2"/>
  <c r="J529" i="2"/>
  <c r="J525" i="2"/>
  <c r="J519" i="2"/>
  <c r="K499" i="2"/>
  <c r="J465" i="2"/>
  <c r="J453" i="2"/>
  <c r="J451" i="2" s="1"/>
  <c r="L436" i="2"/>
  <c r="J438" i="2"/>
  <c r="J429" i="2"/>
  <c r="J428" i="2" s="1"/>
  <c r="J426" i="2" s="1"/>
  <c r="L375" i="2"/>
  <c r="J365" i="2"/>
  <c r="J361" i="2" s="1"/>
  <c r="L361" i="2"/>
  <c r="J313" i="2"/>
  <c r="J291" i="2"/>
  <c r="J264" i="2"/>
  <c r="J258" i="2"/>
  <c r="K247" i="2"/>
  <c r="K233" i="2"/>
  <c r="J222" i="2"/>
  <c r="K185" i="2"/>
  <c r="J182" i="2"/>
  <c r="J130" i="2"/>
  <c r="J80" i="2"/>
  <c r="G536" i="2"/>
  <c r="G522" i="2"/>
  <c r="G484" i="2"/>
  <c r="I471" i="2"/>
  <c r="I464" i="2" s="1"/>
  <c r="G416" i="2"/>
  <c r="G392" i="2"/>
  <c r="G382" i="2"/>
  <c r="G304" i="2"/>
  <c r="G294" i="2"/>
  <c r="G274" i="2"/>
  <c r="I257" i="2"/>
  <c r="I247" i="2"/>
  <c r="I246" i="2" s="1"/>
  <c r="G238" i="2"/>
  <c r="G230" i="2"/>
  <c r="G179" i="2"/>
  <c r="G142" i="2"/>
  <c r="G136" i="2"/>
  <c r="I126" i="2"/>
  <c r="I113" i="2"/>
  <c r="G108" i="2"/>
  <c r="G99" i="2"/>
  <c r="G80" i="2"/>
  <c r="O375" i="2"/>
  <c r="O267" i="2"/>
  <c r="M218" i="2"/>
  <c r="L412" i="2"/>
  <c r="L374" i="2" s="1"/>
  <c r="L267" i="2"/>
  <c r="L151" i="2"/>
  <c r="K113" i="2"/>
  <c r="J99" i="2"/>
  <c r="G587" i="2"/>
  <c r="I556" i="2"/>
  <c r="I547" i="2" s="1"/>
  <c r="I541" i="2" s="1"/>
  <c r="G478" i="2"/>
  <c r="H436" i="2"/>
  <c r="G291" i="2"/>
  <c r="G264" i="2"/>
  <c r="G254" i="2"/>
  <c r="H233" i="2"/>
  <c r="G218" i="2"/>
  <c r="I200" i="2"/>
  <c r="H185" i="2"/>
  <c r="G167" i="2"/>
  <c r="G130" i="2"/>
  <c r="G120" i="2"/>
  <c r="N436" i="2"/>
  <c r="M419" i="2"/>
  <c r="M389" i="2"/>
  <c r="M388" i="2" s="1"/>
  <c r="M382" i="2"/>
  <c r="M376" i="2"/>
  <c r="M375" i="2" s="1"/>
  <c r="M362" i="2"/>
  <c r="M361" i="2" s="1"/>
  <c r="M333" i="2"/>
  <c r="M304" i="2"/>
  <c r="M274" i="2"/>
  <c r="N247" i="2"/>
  <c r="N233" i="2"/>
  <c r="M222" i="2"/>
  <c r="N185" i="2"/>
  <c r="M182" i="2"/>
  <c r="O151" i="2"/>
  <c r="M130" i="2"/>
  <c r="M80" i="2"/>
  <c r="K586" i="2"/>
  <c r="L528" i="2"/>
  <c r="K512" i="2"/>
  <c r="L499" i="2"/>
  <c r="J496" i="2"/>
  <c r="J490" i="2"/>
  <c r="J475" i="2"/>
  <c r="J445" i="2"/>
  <c r="J443" i="2" s="1"/>
  <c r="J436" i="2" s="1"/>
  <c r="K436" i="2"/>
  <c r="J419" i="2"/>
  <c r="K388" i="2"/>
  <c r="J376" i="2"/>
  <c r="J375" i="2" s="1"/>
  <c r="K361" i="2"/>
  <c r="J340" i="2"/>
  <c r="J301" i="2"/>
  <c r="J274" i="2"/>
  <c r="L233" i="2"/>
  <c r="L185" i="2"/>
  <c r="J158" i="2"/>
  <c r="G593" i="2"/>
  <c r="G586" i="2" s="1"/>
  <c r="G506" i="2"/>
  <c r="G493" i="2"/>
  <c r="G445" i="2"/>
  <c r="G443" i="2" s="1"/>
  <c r="G436" i="2" s="1"/>
  <c r="G317" i="2"/>
  <c r="I192" i="2"/>
  <c r="G155" i="2"/>
  <c r="H528" i="2"/>
  <c r="H512" i="2"/>
  <c r="G475" i="2"/>
  <c r="H471" i="2"/>
  <c r="H464" i="2" s="1"/>
  <c r="G472" i="2"/>
  <c r="G413" i="2"/>
  <c r="G406" i="2"/>
  <c r="G405" i="2" s="1"/>
  <c r="H405" i="2"/>
  <c r="H388" i="2"/>
  <c r="G379" i="2"/>
  <c r="G376" i="2"/>
  <c r="H375" i="2"/>
  <c r="I312" i="2"/>
  <c r="G261" i="2"/>
  <c r="G258" i="2"/>
  <c r="H257" i="2"/>
  <c r="G257" i="2" s="1"/>
  <c r="G557" i="2"/>
  <c r="G548" i="2"/>
  <c r="H547" i="2"/>
  <c r="H541" i="2" s="1"/>
  <c r="G542" i="2"/>
  <c r="I512" i="2"/>
  <c r="G426" i="2"/>
  <c r="H412" i="2"/>
  <c r="H267" i="2"/>
  <c r="G267" i="2" s="1"/>
  <c r="G268" i="2"/>
  <c r="G151" i="2"/>
  <c r="I586" i="2"/>
  <c r="H499" i="2"/>
  <c r="G500" i="2"/>
  <c r="G499" i="2" s="1"/>
  <c r="I436" i="2"/>
  <c r="G362" i="2"/>
  <c r="G361" i="2" s="1"/>
  <c r="H361" i="2"/>
  <c r="G350" i="2"/>
  <c r="H312" i="2"/>
  <c r="G312" i="2" s="1"/>
  <c r="H247" i="2"/>
  <c r="G248" i="2"/>
  <c r="H200" i="2"/>
  <c r="I151" i="2"/>
  <c r="H126" i="2"/>
  <c r="G234" i="2"/>
  <c r="G233" i="2" s="1"/>
  <c r="G186" i="2"/>
  <c r="H151" i="2"/>
  <c r="G114" i="2"/>
  <c r="G201" i="2"/>
  <c r="G200" i="2" s="1"/>
  <c r="H192" i="2"/>
  <c r="G127" i="2"/>
  <c r="G89" i="2"/>
  <c r="L471" i="2"/>
  <c r="L464" i="2" s="1"/>
  <c r="L451" i="2"/>
  <c r="K412" i="2"/>
  <c r="K312" i="2"/>
  <c r="K257" i="2"/>
  <c r="J257" i="2" s="1"/>
  <c r="L247" i="2"/>
  <c r="L246" i="2" s="1"/>
  <c r="K126" i="2"/>
  <c r="L113" i="2"/>
  <c r="J579" i="2"/>
  <c r="J570" i="2" s="1"/>
  <c r="J569" i="2" s="1"/>
  <c r="J513" i="2"/>
  <c r="J478" i="2"/>
  <c r="J416" i="2"/>
  <c r="J389" i="2"/>
  <c r="J388" i="2" s="1"/>
  <c r="L312" i="2"/>
  <c r="L229" i="2" s="1"/>
  <c r="J288" i="2"/>
  <c r="K267" i="2"/>
  <c r="J267" i="2" s="1"/>
  <c r="J254" i="2"/>
  <c r="J238" i="2"/>
  <c r="K200" i="2"/>
  <c r="J179" i="2"/>
  <c r="J176" i="2"/>
  <c r="J155" i="2"/>
  <c r="J152" i="2"/>
  <c r="J139" i="2"/>
  <c r="J136" i="2"/>
  <c r="J123" i="2"/>
  <c r="J120" i="2"/>
  <c r="J413" i="2"/>
  <c r="J412" i="2" s="1"/>
  <c r="J399" i="2"/>
  <c r="J398" i="2" s="1"/>
  <c r="K375" i="2"/>
  <c r="J261" i="2"/>
  <c r="L126" i="2"/>
  <c r="J561" i="2"/>
  <c r="J556" i="2" s="1"/>
  <c r="K541" i="2"/>
  <c r="L512" i="2"/>
  <c r="J472" i="2"/>
  <c r="J406" i="2"/>
  <c r="J405" i="2" s="1"/>
  <c r="J350" i="2"/>
  <c r="J248" i="2"/>
  <c r="J234" i="2"/>
  <c r="L200" i="2"/>
  <c r="J196" i="2"/>
  <c r="J192" i="2" s="1"/>
  <c r="J186" i="2"/>
  <c r="J185" i="2" s="1"/>
  <c r="J167" i="2"/>
  <c r="J164" i="2"/>
  <c r="K151" i="2"/>
  <c r="J148" i="2"/>
  <c r="J127" i="2"/>
  <c r="J114" i="2"/>
  <c r="J89" i="2"/>
  <c r="K192" i="2"/>
  <c r="M586" i="2"/>
  <c r="N556" i="2"/>
  <c r="N547" i="2" s="1"/>
  <c r="N541" i="2" s="1"/>
  <c r="M561" i="2"/>
  <c r="M556" i="2" s="1"/>
  <c r="N464" i="2"/>
  <c r="M475" i="2"/>
  <c r="O586" i="2"/>
  <c r="N570" i="2"/>
  <c r="N569" i="2" s="1"/>
  <c r="M451" i="2"/>
  <c r="O246" i="2"/>
  <c r="O451" i="2"/>
  <c r="N412" i="2"/>
  <c r="N361" i="2"/>
  <c r="N312" i="2"/>
  <c r="N257" i="2"/>
  <c r="N126" i="2"/>
  <c r="O113" i="2"/>
  <c r="M503" i="2"/>
  <c r="M499" i="2" s="1"/>
  <c r="M478" i="2"/>
  <c r="O464" i="2"/>
  <c r="M445" i="2"/>
  <c r="M443" i="2" s="1"/>
  <c r="M416" i="2"/>
  <c r="O312" i="2"/>
  <c r="M288" i="2"/>
  <c r="N267" i="2"/>
  <c r="M254" i="2"/>
  <c r="M238" i="2"/>
  <c r="N200" i="2"/>
  <c r="M179" i="2"/>
  <c r="M176" i="2"/>
  <c r="M158" i="2"/>
  <c r="M155" i="2"/>
  <c r="M152" i="2"/>
  <c r="M139" i="2"/>
  <c r="M136" i="2"/>
  <c r="M123" i="2"/>
  <c r="M120" i="2"/>
  <c r="M413" i="2"/>
  <c r="M412" i="2" s="1"/>
  <c r="M399" i="2"/>
  <c r="M398" i="2" s="1"/>
  <c r="N375" i="2"/>
  <c r="N374" i="2" s="1"/>
  <c r="O126" i="2"/>
  <c r="O512" i="2"/>
  <c r="M472" i="2"/>
  <c r="M406" i="2"/>
  <c r="M405" i="2" s="1"/>
  <c r="M350" i="2"/>
  <c r="M248" i="2"/>
  <c r="M234" i="2"/>
  <c r="M233" i="2" s="1"/>
  <c r="O200" i="2"/>
  <c r="M196" i="2"/>
  <c r="M192" i="2" s="1"/>
  <c r="M186" i="2"/>
  <c r="M185" i="2" s="1"/>
  <c r="M167" i="2"/>
  <c r="M164" i="2"/>
  <c r="M148" i="2"/>
  <c r="M127" i="2"/>
  <c r="M114" i="2"/>
  <c r="M89" i="2"/>
  <c r="N192" i="2"/>
  <c r="Q547" i="2"/>
  <c r="Q541" i="2" s="1"/>
  <c r="P453" i="2"/>
  <c r="P451" i="2" s="1"/>
  <c r="P406" i="2"/>
  <c r="P405" i="2" s="1"/>
  <c r="Q405" i="2"/>
  <c r="Q375" i="2"/>
  <c r="P350" i="2"/>
  <c r="P513" i="2"/>
  <c r="P512" i="2" s="1"/>
  <c r="Q412" i="2"/>
  <c r="Q388" i="2"/>
  <c r="P362" i="2"/>
  <c r="P361" i="2" s="1"/>
  <c r="Q361" i="2"/>
  <c r="Q312" i="2"/>
  <c r="P247" i="2"/>
  <c r="R126" i="2"/>
  <c r="P127" i="2"/>
  <c r="Q126" i="2"/>
  <c r="P89" i="2"/>
  <c r="R586" i="2"/>
  <c r="P579" i="2"/>
  <c r="P570" i="2" s="1"/>
  <c r="P569" i="2" s="1"/>
  <c r="P542" i="2"/>
  <c r="R443" i="2"/>
  <c r="R436" i="2" s="1"/>
  <c r="P436" i="2"/>
  <c r="P376" i="2"/>
  <c r="P375" i="2" s="1"/>
  <c r="P294" i="2"/>
  <c r="P258" i="2"/>
  <c r="Q257" i="2"/>
  <c r="P257" i="2" s="1"/>
  <c r="P234" i="2"/>
  <c r="P196" i="2"/>
  <c r="P192" i="2" s="1"/>
  <c r="Q151" i="2"/>
  <c r="P148" i="2"/>
  <c r="P326" i="2"/>
  <c r="P274" i="2"/>
  <c r="P201" i="2"/>
  <c r="R113" i="2"/>
  <c r="P99" i="2"/>
  <c r="P478" i="2"/>
  <c r="P471" i="2" s="1"/>
  <c r="P464" i="2" s="1"/>
  <c r="P416" i="2"/>
  <c r="R312" i="2"/>
  <c r="R229" i="2" s="1"/>
  <c r="P288" i="2"/>
  <c r="Q267" i="2"/>
  <c r="P267" i="2" s="1"/>
  <c r="P254" i="2"/>
  <c r="P238" i="2"/>
  <c r="Q200" i="2"/>
  <c r="P179" i="2"/>
  <c r="P176" i="2"/>
  <c r="P155" i="2"/>
  <c r="P152" i="2"/>
  <c r="P139" i="2"/>
  <c r="P136" i="2"/>
  <c r="P123" i="2"/>
  <c r="P120" i="2"/>
  <c r="Q192" i="2"/>
  <c r="T471" i="2"/>
  <c r="T464" i="2" s="1"/>
  <c r="S472" i="2"/>
  <c r="S471" i="2" s="1"/>
  <c r="U443" i="2"/>
  <c r="U436" i="2" s="1"/>
  <c r="S406" i="2"/>
  <c r="S405" i="2" s="1"/>
  <c r="T405" i="2"/>
  <c r="S376" i="2"/>
  <c r="S375" i="2" s="1"/>
  <c r="T375" i="2"/>
  <c r="U312" i="2"/>
  <c r="S556" i="2"/>
  <c r="S548" i="2"/>
  <c r="T547" i="2"/>
  <c r="T541" i="2" s="1"/>
  <c r="S542" i="2"/>
  <c r="U512" i="2"/>
  <c r="U451" i="2"/>
  <c r="T267" i="2"/>
  <c r="S267" i="2" s="1"/>
  <c r="S268" i="2"/>
  <c r="U586" i="2"/>
  <c r="S579" i="2"/>
  <c r="S570" i="2" s="1"/>
  <c r="S569" i="2" s="1"/>
  <c r="S528" i="2"/>
  <c r="S503" i="2"/>
  <c r="T499" i="2"/>
  <c r="S500" i="2"/>
  <c r="S399" i="2"/>
  <c r="S398" i="2" s="1"/>
  <c r="S313" i="2"/>
  <c r="S294" i="2"/>
  <c r="S126" i="2"/>
  <c r="U556" i="2"/>
  <c r="U547" i="2" s="1"/>
  <c r="U541" i="2" s="1"/>
  <c r="S513" i="2"/>
  <c r="S465" i="2"/>
  <c r="S464" i="2" s="1"/>
  <c r="S429" i="2"/>
  <c r="S428" i="2" s="1"/>
  <c r="S426" i="2" s="1"/>
  <c r="S389" i="2"/>
  <c r="S388" i="2" s="1"/>
  <c r="S362" i="2"/>
  <c r="S361" i="2" s="1"/>
  <c r="T361" i="2"/>
  <c r="S350" i="2"/>
  <c r="T312" i="2"/>
  <c r="S251" i="2"/>
  <c r="T200" i="2"/>
  <c r="S193" i="2"/>
  <c r="S189" i="2"/>
  <c r="T126" i="2"/>
  <c r="S117" i="2"/>
  <c r="T257" i="2"/>
  <c r="S248" i="2"/>
  <c r="S234" i="2"/>
  <c r="S233" i="2" s="1"/>
  <c r="S186" i="2"/>
  <c r="T151" i="2"/>
  <c r="S114" i="2"/>
  <c r="T192" i="2"/>
  <c r="S257" i="2" l="1"/>
  <c r="S246" i="2" s="1"/>
  <c r="S229" i="2" s="1"/>
  <c r="P388" i="2"/>
  <c r="K463" i="2"/>
  <c r="U246" i="2"/>
  <c r="U229" i="2" s="1"/>
  <c r="Q463" i="2"/>
  <c r="P556" i="2"/>
  <c r="P547" i="2" s="1"/>
  <c r="U463" i="2"/>
  <c r="R463" i="2"/>
  <c r="R462" i="2" s="1"/>
  <c r="R461" i="2" s="1"/>
  <c r="S412" i="2"/>
  <c r="P528" i="2"/>
  <c r="S247" i="2"/>
  <c r="M200" i="2"/>
  <c r="M312" i="2"/>
  <c r="O229" i="2"/>
  <c r="I229" i="2"/>
  <c r="I463" i="2"/>
  <c r="R374" i="2"/>
  <c r="U88" i="2"/>
  <c r="S436" i="2"/>
  <c r="M512" i="2"/>
  <c r="G512" i="2"/>
  <c r="G113" i="2"/>
  <c r="M247" i="2"/>
  <c r="M436" i="2"/>
  <c r="P499" i="2"/>
  <c r="O374" i="2"/>
  <c r="S512" i="2"/>
  <c r="P541" i="2"/>
  <c r="M267" i="2"/>
  <c r="N463" i="2"/>
  <c r="J547" i="2"/>
  <c r="J541" i="2" s="1"/>
  <c r="S192" i="2"/>
  <c r="P412" i="2"/>
  <c r="M113" i="2"/>
  <c r="J233" i="2"/>
  <c r="J471" i="2"/>
  <c r="J464" i="2" s="1"/>
  <c r="G126" i="2"/>
  <c r="I88" i="2"/>
  <c r="G412" i="2"/>
  <c r="G528" i="2"/>
  <c r="P463" i="2"/>
  <c r="J113" i="2"/>
  <c r="J512" i="2"/>
  <c r="S312" i="2"/>
  <c r="R88" i="2"/>
  <c r="S185" i="2"/>
  <c r="P200" i="2"/>
  <c r="M471" i="2"/>
  <c r="M464" i="2" s="1"/>
  <c r="M257" i="2"/>
  <c r="M547" i="2"/>
  <c r="M541" i="2" s="1"/>
  <c r="K246" i="2"/>
  <c r="K229" i="2" s="1"/>
  <c r="L463" i="2"/>
  <c r="L462" i="2" s="1"/>
  <c r="L461" i="2" s="1"/>
  <c r="G185" i="2"/>
  <c r="G556" i="2"/>
  <c r="G547" i="2" s="1"/>
  <c r="G541" i="2" s="1"/>
  <c r="G388" i="2"/>
  <c r="T246" i="2"/>
  <c r="T229" i="2" s="1"/>
  <c r="P113" i="2"/>
  <c r="Q88" i="2"/>
  <c r="O88" i="2"/>
  <c r="H374" i="2"/>
  <c r="J528" i="2"/>
  <c r="S151" i="2"/>
  <c r="U374" i="2"/>
  <c r="O463" i="2"/>
  <c r="O462" i="2" s="1"/>
  <c r="O461" i="2" s="1"/>
  <c r="N88" i="2"/>
  <c r="I462" i="2"/>
  <c r="I461" i="2" s="1"/>
  <c r="G375" i="2"/>
  <c r="G471" i="2"/>
  <c r="G464" i="2" s="1"/>
  <c r="G463" i="2" s="1"/>
  <c r="T88" i="2"/>
  <c r="S113" i="2"/>
  <c r="S88" i="2" s="1"/>
  <c r="T374" i="2"/>
  <c r="T463" i="2"/>
  <c r="M463" i="2"/>
  <c r="L88" i="2"/>
  <c r="L87" i="2" s="1"/>
  <c r="L79" i="2" s="1"/>
  <c r="L604" i="2" s="1"/>
  <c r="M246" i="2"/>
  <c r="M229" i="2" s="1"/>
  <c r="K88" i="2"/>
  <c r="H88" i="2"/>
  <c r="I374" i="2"/>
  <c r="H463" i="2"/>
  <c r="H462" i="2" s="1"/>
  <c r="H461" i="2" s="1"/>
  <c r="G88" i="2"/>
  <c r="H246" i="2"/>
  <c r="H229" i="2" s="1"/>
  <c r="G247" i="2"/>
  <c r="G246" i="2" s="1"/>
  <c r="G229" i="2" s="1"/>
  <c r="J126" i="2"/>
  <c r="J247" i="2"/>
  <c r="J246" i="2" s="1"/>
  <c r="J229" i="2" s="1"/>
  <c r="J374" i="2"/>
  <c r="J151" i="2"/>
  <c r="K462" i="2"/>
  <c r="K461" i="2" s="1"/>
  <c r="J88" i="2"/>
  <c r="K374" i="2"/>
  <c r="J312" i="2"/>
  <c r="M126" i="2"/>
  <c r="M374" i="2"/>
  <c r="N246" i="2"/>
  <c r="N229" i="2" s="1"/>
  <c r="M151" i="2"/>
  <c r="N462" i="2"/>
  <c r="N461" i="2" s="1"/>
  <c r="P233" i="2"/>
  <c r="P246" i="2"/>
  <c r="Q246" i="2"/>
  <c r="Q229" i="2" s="1"/>
  <c r="P126" i="2"/>
  <c r="P88" i="2" s="1"/>
  <c r="P312" i="2"/>
  <c r="P151" i="2"/>
  <c r="Q374" i="2"/>
  <c r="Q462" i="2"/>
  <c r="Q461" i="2" s="1"/>
  <c r="T462" i="2"/>
  <c r="T461" i="2" s="1"/>
  <c r="S374" i="2"/>
  <c r="S499" i="2"/>
  <c r="S463" i="2" s="1"/>
  <c r="U462" i="2"/>
  <c r="U461" i="2" s="1"/>
  <c r="S547" i="2"/>
  <c r="S541" i="2" s="1"/>
  <c r="U87" i="2" l="1"/>
  <c r="U79" i="2" s="1"/>
  <c r="U604" i="2" s="1"/>
  <c r="T87" i="2"/>
  <c r="T79" i="2" s="1"/>
  <c r="T604" i="2" s="1"/>
  <c r="P374" i="2"/>
  <c r="R87" i="2"/>
  <c r="R79" i="2" s="1"/>
  <c r="R604" i="2" s="1"/>
  <c r="M462" i="2"/>
  <c r="M461" i="2" s="1"/>
  <c r="K87" i="2"/>
  <c r="K79" i="2" s="1"/>
  <c r="K604" i="2" s="1"/>
  <c r="J463" i="2"/>
  <c r="J462" i="2" s="1"/>
  <c r="J461" i="2" s="1"/>
  <c r="P462" i="2"/>
  <c r="P461" i="2" s="1"/>
  <c r="M88" i="2"/>
  <c r="M87" i="2" s="1"/>
  <c r="M79" i="2" s="1"/>
  <c r="M604" i="2" s="1"/>
  <c r="O87" i="2"/>
  <c r="O79" i="2" s="1"/>
  <c r="O604" i="2" s="1"/>
  <c r="Q87" i="2"/>
  <c r="Q79" i="2" s="1"/>
  <c r="Q604" i="2" s="1"/>
  <c r="I87" i="2"/>
  <c r="I79" i="2" s="1"/>
  <c r="I604" i="2" s="1"/>
  <c r="G374" i="2"/>
  <c r="G87" i="2" s="1"/>
  <c r="G79" i="2" s="1"/>
  <c r="H87" i="2"/>
  <c r="H79" i="2" s="1"/>
  <c r="H604" i="2" s="1"/>
  <c r="S87" i="2"/>
  <c r="S79" i="2" s="1"/>
  <c r="N87" i="2"/>
  <c r="N79" i="2" s="1"/>
  <c r="N604" i="2" s="1"/>
  <c r="G462" i="2"/>
  <c r="G461" i="2" s="1"/>
  <c r="J87" i="2"/>
  <c r="J79" i="2" s="1"/>
  <c r="J604" i="2" s="1"/>
  <c r="P229" i="2"/>
  <c r="P87" i="2" s="1"/>
  <c r="P79" i="2" s="1"/>
  <c r="P604" i="2" s="1"/>
  <c r="S462" i="2"/>
  <c r="S461" i="2" s="1"/>
  <c r="H10" i="3"/>
  <c r="O72" i="2"/>
  <c r="S604" i="2" l="1"/>
  <c r="G604" i="2"/>
  <c r="I72" i="2"/>
  <c r="L72" i="2"/>
  <c r="K72" i="2"/>
  <c r="N72" i="2"/>
  <c r="M72" i="2" s="1"/>
  <c r="R72" i="2"/>
  <c r="T72" i="2"/>
  <c r="U72" i="2"/>
  <c r="Q72" i="2"/>
  <c r="S72" i="2" l="1"/>
  <c r="J72" i="2"/>
  <c r="H72" i="2"/>
  <c r="G72" i="2" s="1"/>
  <c r="P72" i="2"/>
  <c r="I68" i="2" l="1"/>
  <c r="H68" i="2"/>
  <c r="O68" i="2" l="1"/>
  <c r="L68" i="2"/>
  <c r="G68" i="2"/>
  <c r="U68" i="2"/>
  <c r="S68" i="2"/>
  <c r="R68" i="2"/>
  <c r="N68" i="2"/>
  <c r="J68" i="2" l="1"/>
  <c r="M68" i="2"/>
  <c r="T68" i="2"/>
  <c r="Q68" i="2"/>
  <c r="P68" i="2"/>
  <c r="K68" i="2"/>
  <c r="F72" i="3" l="1"/>
  <c r="F69" i="3"/>
  <c r="F66" i="3"/>
  <c r="F63" i="3"/>
  <c r="F60" i="3"/>
  <c r="F57" i="3"/>
  <c r="F54" i="3"/>
  <c r="F51" i="3"/>
  <c r="F48" i="3"/>
  <c r="F45" i="3"/>
  <c r="F42" i="3"/>
  <c r="F39" i="3"/>
  <c r="F31" i="3"/>
  <c r="F28" i="3"/>
  <c r="F23" i="3"/>
  <c r="F20" i="3"/>
  <c r="F15" i="3"/>
  <c r="F10" i="3"/>
  <c r="U54" i="2" l="1"/>
  <c r="T54" i="2"/>
  <c r="R54" i="2"/>
  <c r="Q54" i="2"/>
  <c r="O54" i="2"/>
  <c r="N54" i="2"/>
  <c r="L54" i="2"/>
  <c r="K54" i="2"/>
  <c r="H53" i="2"/>
  <c r="I54" i="2"/>
  <c r="S26" i="2"/>
  <c r="S25" i="2"/>
  <c r="S24" i="2"/>
  <c r="P26" i="2"/>
  <c r="P25" i="2"/>
  <c r="P24" i="2"/>
  <c r="M26" i="2"/>
  <c r="M25" i="2"/>
  <c r="M24" i="2"/>
  <c r="J26" i="2"/>
  <c r="J25" i="2"/>
  <c r="J24" i="2"/>
  <c r="G25" i="2"/>
  <c r="G26" i="2"/>
  <c r="G24" i="2"/>
  <c r="U53" i="2"/>
  <c r="T53" i="2"/>
  <c r="R53" i="2"/>
  <c r="Q53" i="2"/>
  <c r="O53" i="2"/>
  <c r="N53" i="2"/>
  <c r="L53" i="2"/>
  <c r="K53" i="2"/>
  <c r="I53" i="2"/>
  <c r="U28" i="2"/>
  <c r="T28" i="2"/>
  <c r="R28" i="2"/>
  <c r="Q28" i="2"/>
  <c r="O28" i="2"/>
  <c r="N28" i="2"/>
  <c r="L28" i="2"/>
  <c r="K28" i="2"/>
  <c r="I28" i="2"/>
  <c r="H28" i="2"/>
  <c r="U27" i="2"/>
  <c r="T27" i="2"/>
  <c r="R27" i="2"/>
  <c r="Q27" i="2"/>
  <c r="O27" i="2"/>
  <c r="N27" i="2"/>
  <c r="L27" i="2"/>
  <c r="K27" i="2"/>
  <c r="I27" i="2"/>
  <c r="H27" i="2"/>
  <c r="U20" i="2"/>
  <c r="T20" i="2"/>
  <c r="R20" i="2"/>
  <c r="Q20" i="2"/>
  <c r="O20" i="2"/>
  <c r="N20" i="2"/>
  <c r="L20" i="2"/>
  <c r="K20" i="2"/>
  <c r="I20" i="2"/>
  <c r="H20" i="2"/>
  <c r="S20" i="2" l="1"/>
  <c r="J27" i="2"/>
  <c r="S53" i="2"/>
  <c r="J54" i="2"/>
  <c r="M20" i="2"/>
  <c r="P53" i="2"/>
  <c r="P20" i="2"/>
  <c r="P28" i="2"/>
  <c r="S28" i="2"/>
  <c r="M54" i="2"/>
  <c r="G53" i="2"/>
  <c r="J53" i="2"/>
  <c r="J28" i="2"/>
  <c r="M53" i="2"/>
  <c r="M27" i="2"/>
  <c r="S27" i="2"/>
  <c r="S54" i="2"/>
  <c r="P54" i="2"/>
  <c r="P27" i="2"/>
  <c r="M28" i="2"/>
  <c r="J20" i="2"/>
  <c r="G27" i="2"/>
  <c r="G28" i="2"/>
  <c r="G20" i="2"/>
  <c r="U77" i="2"/>
  <c r="T77" i="2"/>
  <c r="R77" i="2"/>
  <c r="Q77" i="2"/>
  <c r="O77" i="2"/>
  <c r="N77" i="2"/>
  <c r="L77" i="2"/>
  <c r="K77" i="2"/>
  <c r="I77" i="2"/>
  <c r="H77" i="2"/>
  <c r="G77" i="2" l="1"/>
  <c r="J10" i="3"/>
  <c r="H73" i="2"/>
  <c r="H75" i="2"/>
  <c r="J77" i="2"/>
  <c r="K73" i="2"/>
  <c r="L73" i="2"/>
  <c r="K75" i="2"/>
  <c r="M77" i="2"/>
  <c r="O73" i="2"/>
  <c r="N75" i="2"/>
  <c r="P77" i="2"/>
  <c r="R73" i="2"/>
  <c r="Q75" i="2"/>
  <c r="R75" i="2"/>
  <c r="T73" i="2"/>
  <c r="U73" i="2"/>
  <c r="U75" i="2"/>
  <c r="H15" i="3" l="1"/>
  <c r="K76" i="2"/>
  <c r="L74" i="2"/>
  <c r="R76" i="2"/>
  <c r="O76" i="2"/>
  <c r="O75" i="2"/>
  <c r="M75" i="2" s="1"/>
  <c r="U76" i="2"/>
  <c r="Q73" i="2"/>
  <c r="P73" i="2" s="1"/>
  <c r="T76" i="2"/>
  <c r="T75" i="2"/>
  <c r="S75" i="2" s="1"/>
  <c r="N76" i="2"/>
  <c r="N73" i="2"/>
  <c r="M73" i="2" s="1"/>
  <c r="L75" i="2"/>
  <c r="J75" i="2" s="1"/>
  <c r="L76" i="2"/>
  <c r="I76" i="2"/>
  <c r="I74" i="2"/>
  <c r="I73" i="2"/>
  <c r="G73" i="2" s="1"/>
  <c r="H54" i="2"/>
  <c r="G54" i="2" s="1"/>
  <c r="I75" i="2"/>
  <c r="G75" i="2" s="1"/>
  <c r="H74" i="2"/>
  <c r="K74" i="2"/>
  <c r="J73" i="2"/>
  <c r="N74" i="2"/>
  <c r="R74" i="2"/>
  <c r="Q74" i="2"/>
  <c r="P75" i="2"/>
  <c r="S73" i="2"/>
  <c r="T74" i="2"/>
  <c r="S77" i="2"/>
  <c r="U74" i="2"/>
  <c r="O74" i="2" l="1"/>
  <c r="M74" i="2" s="1"/>
  <c r="J76" i="2"/>
  <c r="Q76" i="2"/>
  <c r="P76" i="2" s="1"/>
  <c r="S76" i="2"/>
  <c r="H76" i="2"/>
  <c r="M76" i="2"/>
  <c r="G74" i="2"/>
  <c r="J74" i="2"/>
  <c r="P74" i="2"/>
  <c r="L67" i="2" l="1"/>
  <c r="O67" i="2"/>
  <c r="U67" i="2"/>
  <c r="R67" i="2"/>
  <c r="I67" i="2"/>
  <c r="G76" i="2"/>
  <c r="N67" i="2"/>
  <c r="Q67" i="2"/>
  <c r="S74" i="2"/>
  <c r="S67" i="2" l="1"/>
  <c r="M67" i="2"/>
  <c r="P67" i="2"/>
  <c r="T67" i="2"/>
  <c r="G67" i="2"/>
  <c r="H67" i="2"/>
  <c r="K67" i="2"/>
  <c r="J67" i="2"/>
  <c r="V71" i="2" l="1"/>
  <c r="AC71" i="2"/>
  <c r="AA71" i="2"/>
  <c r="Y71" i="2"/>
  <c r="W71" i="2"/>
  <c r="AB71" i="2"/>
  <c r="Z71" i="2"/>
  <c r="X71" i="2"/>
  <c r="Z232" i="2"/>
  <c r="V231" i="2" l="1"/>
  <c r="X232" i="2"/>
  <c r="AA232" i="2"/>
  <c r="W232" i="2"/>
  <c r="AB232" i="2"/>
  <c r="AB231" i="2"/>
  <c r="X231" i="2"/>
  <c r="Y231" i="2"/>
  <c r="Z231" i="2"/>
  <c r="Y232" i="2"/>
  <c r="AC232" i="2"/>
  <c r="W231" i="2"/>
  <c r="AA231" i="2"/>
  <c r="V232" i="2"/>
  <c r="AC231" i="2"/>
  <c r="AC230" i="2" l="1"/>
  <c r="AB230" i="2"/>
  <c r="X230" i="2"/>
  <c r="AA230" i="2"/>
  <c r="W230" i="2"/>
  <c r="Z230" i="2"/>
  <c r="V230" i="2"/>
  <c r="Y230" i="2"/>
  <c r="B4" i="3"/>
  <c r="X82" i="2" l="1"/>
  <c r="V85" i="2"/>
  <c r="AA82" i="2"/>
  <c r="X85" i="2"/>
  <c r="AC85" i="2"/>
  <c r="AB85" i="2"/>
  <c r="Y85" i="2"/>
  <c r="W82" i="2"/>
  <c r="AA85" i="2"/>
  <c r="W85" i="2"/>
  <c r="Z85" i="2"/>
  <c r="AA84" i="2"/>
  <c r="W84" i="2"/>
  <c r="AC84" i="2"/>
  <c r="Y84" i="2"/>
  <c r="AB84" i="2"/>
  <c r="X84" i="2"/>
  <c r="Z84" i="2"/>
  <c r="V84" i="2"/>
  <c r="Z82" i="2"/>
  <c r="V82" i="2"/>
  <c r="AC82" i="2"/>
  <c r="Y82" i="2"/>
  <c r="AB82" i="2"/>
  <c r="AC355" i="2" l="1"/>
  <c r="Y355" i="2"/>
  <c r="AB356" i="2"/>
  <c r="AB355" i="2"/>
  <c r="AA356" i="2"/>
  <c r="AA355" i="2"/>
  <c r="W355" i="2"/>
  <c r="Z356" i="2"/>
  <c r="V356" i="2"/>
  <c r="Z355" i="2"/>
  <c r="V355" i="2"/>
  <c r="AC356" i="2"/>
  <c r="Y356" i="2"/>
  <c r="X356" i="2"/>
  <c r="X355" i="2"/>
  <c r="W356" i="2"/>
  <c r="AB39" i="2" l="1"/>
  <c r="AC39" i="2"/>
  <c r="Z39" i="2"/>
  <c r="AA39" i="2"/>
  <c r="AB41" i="2"/>
  <c r="AC41" i="2"/>
  <c r="Z41" i="2"/>
  <c r="AA41" i="2"/>
  <c r="AB34" i="2"/>
  <c r="AC34" i="2"/>
  <c r="Z34" i="2"/>
  <c r="AA34" i="2"/>
  <c r="AC603" i="2"/>
  <c r="V402" i="2" l="1"/>
  <c r="Z402" i="2"/>
  <c r="Y402" i="2"/>
  <c r="W402" i="2"/>
  <c r="AA402" i="2"/>
  <c r="X402" i="2"/>
  <c r="AB402" i="2"/>
  <c r="AC402" i="2"/>
  <c r="X395" i="2"/>
  <c r="AB395" i="2"/>
  <c r="Y395" i="2"/>
  <c r="V395" i="2"/>
  <c r="Z395" i="2"/>
  <c r="W395" i="2"/>
  <c r="AA395" i="2"/>
  <c r="AC395" i="2"/>
  <c r="V385" i="2"/>
  <c r="Z385" i="2"/>
  <c r="Y385" i="2"/>
  <c r="W385" i="2"/>
  <c r="AA385" i="2"/>
  <c r="X385" i="2"/>
  <c r="AB385" i="2"/>
  <c r="AC385" i="2"/>
  <c r="X369" i="2"/>
  <c r="AB369" i="2"/>
  <c r="AC369" i="2"/>
  <c r="V369" i="2"/>
  <c r="Z369" i="2"/>
  <c r="W369" i="2"/>
  <c r="AA369" i="2"/>
  <c r="Y369" i="2"/>
  <c r="Y349" i="2"/>
  <c r="AC349" i="2"/>
  <c r="V349" i="2"/>
  <c r="Z349" i="2"/>
  <c r="W349" i="2"/>
  <c r="AA349" i="2"/>
  <c r="X349" i="2"/>
  <c r="AB349" i="2"/>
  <c r="AC590" i="2"/>
  <c r="AC596" i="2"/>
  <c r="AA583" i="2"/>
  <c r="AC373" i="2"/>
  <c r="AA373" i="2"/>
  <c r="AA535" i="2"/>
  <c r="W373" i="2"/>
  <c r="Z458" i="2"/>
  <c r="Z603" i="2"/>
  <c r="AA566" i="2"/>
  <c r="W596" i="2"/>
  <c r="AA596" i="2"/>
  <c r="X596" i="2"/>
  <c r="AB596" i="2"/>
  <c r="V596" i="2"/>
  <c r="Z596" i="2"/>
  <c r="V373" i="2"/>
  <c r="Z373" i="2"/>
  <c r="X373" i="2"/>
  <c r="AB373" i="2"/>
  <c r="Y373" i="2"/>
  <c r="AC435" i="2"/>
  <c r="W435" i="2"/>
  <c r="X435" i="2"/>
  <c r="V435" i="2"/>
  <c r="Z435" i="2"/>
  <c r="AA435" i="2"/>
  <c r="AB435" i="2"/>
  <c r="Y435" i="2"/>
  <c r="Y596" i="2"/>
  <c r="W590" i="2"/>
  <c r="AA590" i="2"/>
  <c r="X590" i="2"/>
  <c r="AB590" i="2"/>
  <c r="W603" i="2"/>
  <c r="AA603" i="2"/>
  <c r="V603" i="2"/>
  <c r="X603" i="2"/>
  <c r="AB603" i="2"/>
  <c r="V590" i="2"/>
  <c r="Z590" i="2"/>
  <c r="Y603" i="2"/>
  <c r="Y590" i="2"/>
  <c r="X583" i="2"/>
  <c r="AB583" i="2"/>
  <c r="Y583" i="2"/>
  <c r="AC583" i="2"/>
  <c r="V583" i="2"/>
  <c r="Z583" i="2"/>
  <c r="W583" i="2"/>
  <c r="X566" i="2"/>
  <c r="AB566" i="2"/>
  <c r="Y566" i="2"/>
  <c r="AC566" i="2"/>
  <c r="V566" i="2"/>
  <c r="Z566" i="2"/>
  <c r="W566" i="2"/>
  <c r="X535" i="2"/>
  <c r="AB535" i="2"/>
  <c r="Y535" i="2"/>
  <c r="AC535" i="2"/>
  <c r="V535" i="2"/>
  <c r="Z535" i="2"/>
  <c r="W535" i="2"/>
  <c r="AA458" i="2"/>
  <c r="W458" i="2"/>
  <c r="AB458" i="2"/>
  <c r="X458" i="2"/>
  <c r="Y458" i="2"/>
  <c r="AC458" i="2"/>
  <c r="V458" i="2"/>
  <c r="V217" i="2" l="1"/>
  <c r="Z217" i="2"/>
  <c r="Y217" i="2"/>
  <c r="W217" i="2"/>
  <c r="AA217" i="2"/>
  <c r="X217" i="2"/>
  <c r="AB217" i="2"/>
  <c r="AC217" i="2"/>
  <c r="Z372" i="2"/>
  <c r="V372" i="2"/>
  <c r="AB372" i="2"/>
  <c r="AC372" i="2"/>
  <c r="Y372" i="2"/>
  <c r="X372" i="2"/>
  <c r="AA372" i="2"/>
  <c r="W372" i="2"/>
  <c r="AB434" i="2"/>
  <c r="X434" i="2"/>
  <c r="AA434" i="2"/>
  <c r="W434" i="2"/>
  <c r="Z434" i="2"/>
  <c r="AC434" i="2"/>
  <c r="Y434" i="2"/>
  <c r="V434" i="2"/>
  <c r="X70" i="2" l="1"/>
  <c r="AB70" i="2"/>
  <c r="Y70" i="2"/>
  <c r="AC70" i="2"/>
  <c r="V70" i="2"/>
  <c r="Z70" i="2"/>
  <c r="W70" i="2"/>
  <c r="AA70" i="2"/>
  <c r="AA542" i="2" l="1"/>
  <c r="W542" i="2"/>
  <c r="AC542" i="2"/>
  <c r="X542" i="2"/>
  <c r="Z542" i="2"/>
  <c r="V542" i="2"/>
  <c r="Y542" i="2"/>
  <c r="AB542" i="2"/>
  <c r="AB35" i="2" l="1"/>
  <c r="AC35" i="2"/>
  <c r="Z35" i="2"/>
  <c r="AA35" i="2"/>
  <c r="AB40" i="2"/>
  <c r="AC40" i="2"/>
  <c r="Z40" i="2"/>
  <c r="AA40" i="2"/>
  <c r="AC539" i="2" l="1"/>
  <c r="V539" i="2"/>
  <c r="Z539" i="2"/>
  <c r="W539" i="2"/>
  <c r="AA539" i="2"/>
  <c r="X539" i="2"/>
  <c r="AB539" i="2"/>
  <c r="Y539" i="2"/>
  <c r="H66" i="3" l="1"/>
  <c r="Y445" i="2" l="1"/>
  <c r="AA445" i="2"/>
  <c r="Z445" i="2"/>
  <c r="AB445" i="2"/>
  <c r="W445" i="2"/>
  <c r="AC445" i="2"/>
  <c r="V445" i="2"/>
  <c r="X445" i="2"/>
  <c r="W69" i="2" l="1"/>
  <c r="AA69" i="2"/>
  <c r="Y69" i="2"/>
  <c r="AC69" i="2"/>
  <c r="V69" i="2"/>
  <c r="Z69" i="2"/>
  <c r="X69" i="2"/>
  <c r="AB69" i="2"/>
  <c r="J66" i="3"/>
  <c r="H78" i="3" l="1"/>
  <c r="J78" i="3" s="1"/>
  <c r="AC597" i="2"/>
  <c r="V597" i="2"/>
  <c r="X597" i="2"/>
  <c r="Y597" i="2"/>
  <c r="W597" i="2"/>
  <c r="Z597" i="2"/>
  <c r="AA597" i="2"/>
  <c r="AB597" i="2"/>
  <c r="W595" i="2" l="1"/>
  <c r="AC595" i="2"/>
  <c r="V595" i="2"/>
  <c r="Y595" i="2"/>
  <c r="V600" i="2"/>
  <c r="X600" i="2"/>
  <c r="Y600" i="2"/>
  <c r="W600" i="2"/>
  <c r="AC565" i="2"/>
  <c r="Y565" i="2"/>
  <c r="W565" i="2"/>
  <c r="X565" i="2"/>
  <c r="V565" i="2"/>
  <c r="AC589" i="2"/>
  <c r="X589" i="2"/>
  <c r="V589" i="2"/>
  <c r="W589" i="2"/>
  <c r="Y589" i="2"/>
  <c r="V601" i="2"/>
  <c r="X601" i="2"/>
  <c r="Y601" i="2"/>
  <c r="W601" i="2"/>
  <c r="Y582" i="2"/>
  <c r="W582" i="2"/>
  <c r="X582" i="2"/>
  <c r="V582" i="2"/>
  <c r="X595" i="2"/>
  <c r="AA601" i="2"/>
  <c r="AA589" i="2"/>
  <c r="AB589" i="2"/>
  <c r="AA582" i="2"/>
  <c r="AA595" i="2"/>
  <c r="Z595" i="2"/>
  <c r="AC582" i="2"/>
  <c r="AB601" i="2"/>
  <c r="AB600" i="2"/>
  <c r="Z589" i="2"/>
  <c r="AB595" i="2"/>
  <c r="Z582" i="2"/>
  <c r="AB582" i="2"/>
  <c r="Z565" i="2"/>
  <c r="AA565" i="2"/>
  <c r="AB565" i="2"/>
  <c r="AC600" i="2"/>
  <c r="Z600" i="2"/>
  <c r="AC601" i="2"/>
  <c r="AA600" i="2"/>
  <c r="Z601" i="2"/>
  <c r="AB496" i="2" l="1"/>
  <c r="AC496" i="2"/>
  <c r="Y496" i="2"/>
  <c r="W496" i="2"/>
  <c r="X496" i="2"/>
  <c r="V496" i="2"/>
  <c r="Y599" i="2"/>
  <c r="X599" i="2"/>
  <c r="W599" i="2"/>
  <c r="V599" i="2"/>
  <c r="AA496" i="2"/>
  <c r="Z496" i="2"/>
  <c r="AB73" i="2" l="1"/>
  <c r="X354" i="2"/>
  <c r="V354" i="2"/>
  <c r="Z354" i="2"/>
  <c r="W354" i="2"/>
  <c r="AA354" i="2"/>
  <c r="AB354" i="2"/>
  <c r="Y354" i="2"/>
  <c r="AC354" i="2"/>
  <c r="H42" i="3"/>
  <c r="J42" i="3" s="1"/>
  <c r="H31" i="3"/>
  <c r="J31" i="3" s="1"/>
  <c r="H75" i="3"/>
  <c r="J75" i="3" s="1"/>
  <c r="H48" i="3"/>
  <c r="J48" i="3" s="1"/>
  <c r="H54" i="3"/>
  <c r="J54" i="3" s="1"/>
  <c r="H60" i="3"/>
  <c r="J60" i="3" s="1"/>
  <c r="H20" i="3"/>
  <c r="J20" i="3" s="1"/>
  <c r="H28" i="3"/>
  <c r="J28" i="3" s="1"/>
  <c r="H45" i="3"/>
  <c r="J45" i="3" s="1"/>
  <c r="H51" i="3"/>
  <c r="J51" i="3" s="1"/>
  <c r="H63" i="3"/>
  <c r="J63" i="3" s="1"/>
  <c r="H69" i="3"/>
  <c r="J69" i="3" s="1"/>
  <c r="H23" i="3"/>
  <c r="J23" i="3" s="1"/>
  <c r="H57" i="3"/>
  <c r="J57" i="3" s="1"/>
  <c r="H72" i="3"/>
  <c r="J72" i="3" s="1"/>
  <c r="H39" i="3"/>
  <c r="J39" i="3" s="1"/>
  <c r="W111" i="2"/>
  <c r="Y111" i="2"/>
  <c r="X111" i="2"/>
  <c r="V111" i="2"/>
  <c r="V221" i="2"/>
  <c r="X221" i="2"/>
  <c r="Y221" i="2"/>
  <c r="W221" i="2"/>
  <c r="V410" i="2"/>
  <c r="X410" i="2"/>
  <c r="Y410" i="2"/>
  <c r="W410" i="2"/>
  <c r="V425" i="2"/>
  <c r="X425" i="2"/>
  <c r="Y425" i="2"/>
  <c r="W425" i="2"/>
  <c r="V281" i="2"/>
  <c r="X281" i="2"/>
  <c r="Y281" i="2"/>
  <c r="W281" i="2"/>
  <c r="AC284" i="2"/>
  <c r="V284" i="2"/>
  <c r="X284" i="2"/>
  <c r="Y284" i="2"/>
  <c r="W284" i="2"/>
  <c r="AC296" i="2"/>
  <c r="V296" i="2"/>
  <c r="X296" i="2"/>
  <c r="Y296" i="2"/>
  <c r="W296" i="2"/>
  <c r="AC348" i="2"/>
  <c r="V348" i="2"/>
  <c r="X348" i="2"/>
  <c r="Y348" i="2"/>
  <c r="W348" i="2"/>
  <c r="AB352" i="2"/>
  <c r="V352" i="2"/>
  <c r="X352" i="2"/>
  <c r="Y352" i="2"/>
  <c r="W352" i="2"/>
  <c r="AB360" i="2"/>
  <c r="V360" i="2"/>
  <c r="X360" i="2"/>
  <c r="Y360" i="2"/>
  <c r="W360" i="2"/>
  <c r="AC386" i="2"/>
  <c r="V386" i="2"/>
  <c r="X386" i="2"/>
  <c r="Y386" i="2"/>
  <c r="W386" i="2"/>
  <c r="V403" i="2"/>
  <c r="X403" i="2"/>
  <c r="Y403" i="2"/>
  <c r="W403" i="2"/>
  <c r="V423" i="2"/>
  <c r="X423" i="2"/>
  <c r="Y423" i="2"/>
  <c r="W423" i="2"/>
  <c r="V444" i="2"/>
  <c r="X444" i="2"/>
  <c r="Y444" i="2"/>
  <c r="W444" i="2"/>
  <c r="AC452" i="2"/>
  <c r="V452" i="2"/>
  <c r="X452" i="2"/>
  <c r="Y452" i="2"/>
  <c r="W452" i="2"/>
  <c r="Z460" i="2"/>
  <c r="V460" i="2"/>
  <c r="X460" i="2"/>
  <c r="Y460" i="2"/>
  <c r="W460" i="2"/>
  <c r="AC537" i="2"/>
  <c r="Y537" i="2"/>
  <c r="W537" i="2"/>
  <c r="X537" i="2"/>
  <c r="V537" i="2"/>
  <c r="Y571" i="2"/>
  <c r="W571" i="2"/>
  <c r="X571" i="2"/>
  <c r="V571" i="2"/>
  <c r="AC575" i="2"/>
  <c r="Y575" i="2"/>
  <c r="W575" i="2"/>
  <c r="X575" i="2"/>
  <c r="V575" i="2"/>
  <c r="AC584" i="2"/>
  <c r="Y584" i="2"/>
  <c r="W584" i="2"/>
  <c r="X584" i="2"/>
  <c r="V584" i="2"/>
  <c r="X592" i="2"/>
  <c r="V592" i="2"/>
  <c r="W592" i="2"/>
  <c r="Y592" i="2"/>
  <c r="AC310" i="2"/>
  <c r="V310" i="2"/>
  <c r="X310" i="2"/>
  <c r="Y310" i="2"/>
  <c r="W310" i="2"/>
  <c r="AA346" i="2"/>
  <c r="V346" i="2"/>
  <c r="X346" i="2"/>
  <c r="Y346" i="2"/>
  <c r="W346" i="2"/>
  <c r="V357" i="2"/>
  <c r="X357" i="2"/>
  <c r="Y357" i="2"/>
  <c r="W357" i="2"/>
  <c r="AC370" i="2"/>
  <c r="V370" i="2"/>
  <c r="X370" i="2"/>
  <c r="Y370" i="2"/>
  <c r="W370" i="2"/>
  <c r="AC396" i="2"/>
  <c r="V396" i="2"/>
  <c r="X396" i="2"/>
  <c r="Y396" i="2"/>
  <c r="W396" i="2"/>
  <c r="V439" i="2"/>
  <c r="X439" i="2"/>
  <c r="Y439" i="2"/>
  <c r="W439" i="2"/>
  <c r="V449" i="2"/>
  <c r="X449" i="2"/>
  <c r="Y449" i="2"/>
  <c r="W449" i="2"/>
  <c r="Z457" i="2"/>
  <c r="V457" i="2"/>
  <c r="X457" i="2"/>
  <c r="Y457" i="2"/>
  <c r="W457" i="2"/>
  <c r="Y538" i="2"/>
  <c r="W538" i="2"/>
  <c r="X538" i="2"/>
  <c r="V538" i="2"/>
  <c r="Y567" i="2"/>
  <c r="W567" i="2"/>
  <c r="X567" i="2"/>
  <c r="V567" i="2"/>
  <c r="Y573" i="2"/>
  <c r="W573" i="2"/>
  <c r="X573" i="2"/>
  <c r="V573" i="2"/>
  <c r="AC577" i="2"/>
  <c r="Y577" i="2"/>
  <c r="W577" i="2"/>
  <c r="X577" i="2"/>
  <c r="V577" i="2"/>
  <c r="X588" i="2"/>
  <c r="V588" i="2"/>
  <c r="W588" i="2"/>
  <c r="Y588" i="2"/>
  <c r="V598" i="2"/>
  <c r="X598" i="2"/>
  <c r="Y598" i="2"/>
  <c r="W598" i="2"/>
  <c r="W112" i="2"/>
  <c r="Y112" i="2"/>
  <c r="X112" i="2"/>
  <c r="V112" i="2"/>
  <c r="V225" i="2"/>
  <c r="X225" i="2"/>
  <c r="Y225" i="2"/>
  <c r="W225" i="2"/>
  <c r="V283" i="2"/>
  <c r="X283" i="2"/>
  <c r="Y283" i="2"/>
  <c r="W283" i="2"/>
  <c r="AB295" i="2"/>
  <c r="V295" i="2"/>
  <c r="X295" i="2"/>
  <c r="Y295" i="2"/>
  <c r="W295" i="2"/>
  <c r="AC311" i="2"/>
  <c r="V311" i="2"/>
  <c r="X311" i="2"/>
  <c r="Y311" i="2"/>
  <c r="W311" i="2"/>
  <c r="Z347" i="2"/>
  <c r="V347" i="2"/>
  <c r="X347" i="2"/>
  <c r="Y347" i="2"/>
  <c r="W347" i="2"/>
  <c r="V351" i="2"/>
  <c r="X351" i="2"/>
  <c r="Y351" i="2"/>
  <c r="W351" i="2"/>
  <c r="V358" i="2"/>
  <c r="X358" i="2"/>
  <c r="Y358" i="2"/>
  <c r="W358" i="2"/>
  <c r="V371" i="2"/>
  <c r="X371" i="2"/>
  <c r="Y371" i="2"/>
  <c r="W371" i="2"/>
  <c r="AC397" i="2"/>
  <c r="V397" i="2"/>
  <c r="X397" i="2"/>
  <c r="Y397" i="2"/>
  <c r="W397" i="2"/>
  <c r="V411" i="2"/>
  <c r="X411" i="2"/>
  <c r="Y411" i="2"/>
  <c r="W411" i="2"/>
  <c r="V433" i="2"/>
  <c r="X433" i="2"/>
  <c r="Y433" i="2"/>
  <c r="W433" i="2"/>
  <c r="V450" i="2"/>
  <c r="X450" i="2"/>
  <c r="Y450" i="2"/>
  <c r="W450" i="2"/>
  <c r="AC459" i="2"/>
  <c r="V459" i="2"/>
  <c r="X459" i="2"/>
  <c r="Y459" i="2"/>
  <c r="W459" i="2"/>
  <c r="Y540" i="2"/>
  <c r="W540" i="2"/>
  <c r="X540" i="2"/>
  <c r="V540" i="2"/>
  <c r="Y554" i="2"/>
  <c r="W554" i="2"/>
  <c r="X554" i="2"/>
  <c r="V554" i="2"/>
  <c r="Y568" i="2"/>
  <c r="W568" i="2"/>
  <c r="X568" i="2"/>
  <c r="V568" i="2"/>
  <c r="AA591" i="2"/>
  <c r="X591" i="2"/>
  <c r="V591" i="2"/>
  <c r="W591" i="2"/>
  <c r="Y591" i="2"/>
  <c r="V199" i="2"/>
  <c r="X199" i="2"/>
  <c r="Y199" i="2"/>
  <c r="W199" i="2"/>
  <c r="AC219" i="2"/>
  <c r="V219" i="2"/>
  <c r="X219" i="2"/>
  <c r="Y219" i="2"/>
  <c r="W219" i="2"/>
  <c r="V227" i="2"/>
  <c r="X227" i="2"/>
  <c r="Y227" i="2"/>
  <c r="W227" i="2"/>
  <c r="AB98" i="2"/>
  <c r="W98" i="2"/>
  <c r="Y98" i="2"/>
  <c r="X98" i="2"/>
  <c r="V98" i="2"/>
  <c r="AB216" i="2"/>
  <c r="V216" i="2"/>
  <c r="X216" i="2"/>
  <c r="Y216" i="2"/>
  <c r="W216" i="2"/>
  <c r="AB220" i="2"/>
  <c r="V220" i="2"/>
  <c r="X220" i="2"/>
  <c r="Y220" i="2"/>
  <c r="W220" i="2"/>
  <c r="V282" i="2"/>
  <c r="X282" i="2"/>
  <c r="Y282" i="2"/>
  <c r="W282" i="2"/>
  <c r="V297" i="2"/>
  <c r="X297" i="2"/>
  <c r="Y297" i="2"/>
  <c r="W297" i="2"/>
  <c r="V353" i="2"/>
  <c r="X353" i="2"/>
  <c r="Y353" i="2"/>
  <c r="W353" i="2"/>
  <c r="V368" i="2"/>
  <c r="X368" i="2"/>
  <c r="Y368" i="2"/>
  <c r="W368" i="2"/>
  <c r="V387" i="2"/>
  <c r="X387" i="2"/>
  <c r="Y387" i="2"/>
  <c r="W387" i="2"/>
  <c r="Z404" i="2"/>
  <c r="V404" i="2"/>
  <c r="X404" i="2"/>
  <c r="Y404" i="2"/>
  <c r="W404" i="2"/>
  <c r="V424" i="2"/>
  <c r="X424" i="2"/>
  <c r="Y424" i="2"/>
  <c r="W424" i="2"/>
  <c r="V442" i="2"/>
  <c r="X442" i="2"/>
  <c r="Y442" i="2"/>
  <c r="W442" i="2"/>
  <c r="V448" i="2"/>
  <c r="X448" i="2"/>
  <c r="Y448" i="2"/>
  <c r="W448" i="2"/>
  <c r="V456" i="2"/>
  <c r="X456" i="2"/>
  <c r="Y456" i="2"/>
  <c r="W456" i="2"/>
  <c r="AC585" i="2"/>
  <c r="Y585" i="2"/>
  <c r="W585" i="2"/>
  <c r="X585" i="2"/>
  <c r="V585" i="2"/>
  <c r="W594" i="2"/>
  <c r="Y594" i="2"/>
  <c r="V594" i="2"/>
  <c r="X594" i="2"/>
  <c r="Z433" i="2"/>
  <c r="AB396" i="2"/>
  <c r="AC598" i="2"/>
  <c r="Z592" i="2"/>
  <c r="AC594" i="2"/>
  <c r="AC588" i="2"/>
  <c r="AC571" i="2"/>
  <c r="AB283" i="2"/>
  <c r="AB433" i="2"/>
  <c r="AA220" i="2"/>
  <c r="AA282" i="2"/>
  <c r="AC281" i="2"/>
  <c r="AA592" i="2"/>
  <c r="AA348" i="2"/>
  <c r="AB346" i="2"/>
  <c r="AB219" i="2"/>
  <c r="AB347" i="2"/>
  <c r="AA452" i="2"/>
  <c r="AB591" i="2"/>
  <c r="Z594" i="2"/>
  <c r="AA459" i="2"/>
  <c r="Z568" i="2"/>
  <c r="AA353" i="2"/>
  <c r="AB353" i="2"/>
  <c r="AC387" i="2"/>
  <c r="AB387" i="2"/>
  <c r="AA387" i="2"/>
  <c r="Z387" i="2"/>
  <c r="AA297" i="2"/>
  <c r="AB297" i="2"/>
  <c r="AA448" i="2"/>
  <c r="AB448" i="2"/>
  <c r="AA219" i="2"/>
  <c r="AB457" i="2"/>
  <c r="AB282" i="2"/>
  <c r="AA352" i="2"/>
  <c r="Z396" i="2"/>
  <c r="AA433" i="2"/>
  <c r="Z452" i="2"/>
  <c r="Z459" i="2"/>
  <c r="AA310" i="2"/>
  <c r="Z348" i="2"/>
  <c r="AA360" i="2"/>
  <c r="Z310" i="2"/>
  <c r="AC347" i="2"/>
  <c r="AB348" i="2"/>
  <c r="Z370" i="2"/>
  <c r="Z577" i="2"/>
  <c r="Z584" i="2"/>
  <c r="AC554" i="2"/>
  <c r="AC567" i="2"/>
  <c r="Z554" i="2"/>
  <c r="AA568" i="2"/>
  <c r="Z199" i="2"/>
  <c r="AA199" i="2"/>
  <c r="AA221" i="2"/>
  <c r="AC221" i="2"/>
  <c r="AC227" i="2"/>
  <c r="AA227" i="2"/>
  <c r="Z227" i="2"/>
  <c r="AC351" i="2"/>
  <c r="AB351" i="2"/>
  <c r="AA351" i="2"/>
  <c r="Z351" i="2"/>
  <c r="AC449" i="2"/>
  <c r="AA449" i="2"/>
  <c r="AB449" i="2"/>
  <c r="Z449" i="2"/>
  <c r="Z225" i="2"/>
  <c r="AB225" i="2"/>
  <c r="AB227" i="2"/>
  <c r="AC358" i="2"/>
  <c r="AB358" i="2"/>
  <c r="AA358" i="2"/>
  <c r="Z358" i="2"/>
  <c r="Z425" i="2"/>
  <c r="AB425" i="2"/>
  <c r="AA425" i="2"/>
  <c r="AA456" i="2"/>
  <c r="AB456" i="2"/>
  <c r="AA112" i="2"/>
  <c r="AC112" i="2"/>
  <c r="AC295" i="2"/>
  <c r="AA295" i="2"/>
  <c r="Z295" i="2"/>
  <c r="AC216" i="2"/>
  <c r="AA216" i="2"/>
  <c r="Z216" i="2"/>
  <c r="Z357" i="2"/>
  <c r="AC357" i="2"/>
  <c r="AB111" i="2"/>
  <c r="AA111" i="2"/>
  <c r="AC283" i="2"/>
  <c r="AA283" i="2"/>
  <c r="Z283" i="2"/>
  <c r="AC98" i="2"/>
  <c r="AA98" i="2"/>
  <c r="Z98" i="2"/>
  <c r="AC225" i="2"/>
  <c r="Z403" i="2"/>
  <c r="AB403" i="2"/>
  <c r="AC403" i="2"/>
  <c r="Z368" i="2"/>
  <c r="AB368" i="2"/>
  <c r="AC450" i="2"/>
  <c r="AA450" i="2"/>
  <c r="Z540" i="2"/>
  <c r="AA540" i="2"/>
  <c r="AC573" i="2"/>
  <c r="AA573" i="2"/>
  <c r="Z573" i="2"/>
  <c r="Z219" i="2"/>
  <c r="AB371" i="2"/>
  <c r="AC371" i="2"/>
  <c r="AC404" i="2"/>
  <c r="AA404" i="2"/>
  <c r="AB404" i="2"/>
  <c r="AA411" i="2"/>
  <c r="AC411" i="2"/>
  <c r="AB411" i="2"/>
  <c r="Z450" i="2"/>
  <c r="AC353" i="2"/>
  <c r="AA370" i="2"/>
  <c r="AC457" i="2"/>
  <c r="AB459" i="2"/>
  <c r="Z311" i="2"/>
  <c r="AB370" i="2"/>
  <c r="AB410" i="2"/>
  <c r="AC410" i="2"/>
  <c r="AA424" i="2"/>
  <c r="AB424" i="2"/>
  <c r="AA439" i="2"/>
  <c r="AB439" i="2"/>
  <c r="AB538" i="2"/>
  <c r="AC538" i="2"/>
  <c r="AB568" i="2"/>
  <c r="AA577" i="2"/>
  <c r="AC111" i="2"/>
  <c r="Z112" i="2"/>
  <c r="Z111" i="2"/>
  <c r="AB112" i="2"/>
  <c r="AB199" i="2"/>
  <c r="AC220" i="2"/>
  <c r="AA225" i="2"/>
  <c r="AB284" i="2"/>
  <c r="AA284" i="2"/>
  <c r="Z284" i="2"/>
  <c r="AC199" i="2"/>
  <c r="Z221" i="2"/>
  <c r="Z220" i="2"/>
  <c r="AB221" i="2"/>
  <c r="AB281" i="2"/>
  <c r="AA281" i="2"/>
  <c r="Z281" i="2"/>
  <c r="AB296" i="2"/>
  <c r="AA296" i="2"/>
  <c r="Z296" i="2"/>
  <c r="AC282" i="2"/>
  <c r="AC297" i="2"/>
  <c r="AB310" i="2"/>
  <c r="AA311" i="2"/>
  <c r="AC346" i="2"/>
  <c r="AC352" i="2"/>
  <c r="AA357" i="2"/>
  <c r="AC360" i="2"/>
  <c r="AC368" i="2"/>
  <c r="Z371" i="2"/>
  <c r="AB386" i="2"/>
  <c r="AA386" i="2"/>
  <c r="Z386" i="2"/>
  <c r="Z282" i="2"/>
  <c r="Z297" i="2"/>
  <c r="AB311" i="2"/>
  <c r="AA347" i="2"/>
  <c r="Z353" i="2"/>
  <c r="AB357" i="2"/>
  <c r="AA371" i="2"/>
  <c r="AB423" i="2"/>
  <c r="AA423" i="2"/>
  <c r="Z423" i="2"/>
  <c r="AC423" i="2"/>
  <c r="AB444" i="2"/>
  <c r="AA444" i="2"/>
  <c r="Z444" i="2"/>
  <c r="AC444" i="2"/>
  <c r="Z346" i="2"/>
  <c r="Z352" i="2"/>
  <c r="Z360" i="2"/>
  <c r="AA368" i="2"/>
  <c r="AB397" i="2"/>
  <c r="AA397" i="2"/>
  <c r="Z397" i="2"/>
  <c r="AB442" i="2"/>
  <c r="AA442" i="2"/>
  <c r="Z442" i="2"/>
  <c r="AC442" i="2"/>
  <c r="AA396" i="2"/>
  <c r="AA403" i="2"/>
  <c r="Z411" i="2"/>
  <c r="Z410" i="2"/>
  <c r="AA410" i="2"/>
  <c r="AB460" i="2"/>
  <c r="AC460" i="2"/>
  <c r="AA460" i="2"/>
  <c r="AC424" i="2"/>
  <c r="AC439" i="2"/>
  <c r="AC448" i="2"/>
  <c r="AC456" i="2"/>
  <c r="Z424" i="2"/>
  <c r="AC425" i="2"/>
  <c r="AC433" i="2"/>
  <c r="Z439" i="2"/>
  <c r="Z448" i="2"/>
  <c r="AB450" i="2"/>
  <c r="AB452" i="2"/>
  <c r="Z456" i="2"/>
  <c r="AA457" i="2"/>
  <c r="AB537" i="2"/>
  <c r="AA537" i="2"/>
  <c r="Z537" i="2"/>
  <c r="Z538" i="2"/>
  <c r="AB571" i="2"/>
  <c r="AA571" i="2"/>
  <c r="Z571" i="2"/>
  <c r="AA538" i="2"/>
  <c r="AB567" i="2"/>
  <c r="AA567" i="2"/>
  <c r="Z567" i="2"/>
  <c r="AB575" i="2"/>
  <c r="AA575" i="2"/>
  <c r="Z575" i="2"/>
  <c r="AB540" i="2"/>
  <c r="AA554" i="2"/>
  <c r="AC568" i="2"/>
  <c r="AB573" i="2"/>
  <c r="AB577" i="2"/>
  <c r="AC540" i="2"/>
  <c r="AB554" i="2"/>
  <c r="AB585" i="2"/>
  <c r="AA585" i="2"/>
  <c r="Z585" i="2"/>
  <c r="AB588" i="2"/>
  <c r="AA588" i="2"/>
  <c r="Z588" i="2"/>
  <c r="AB598" i="2"/>
  <c r="AA598" i="2"/>
  <c r="Z598" i="2"/>
  <c r="AA584" i="2"/>
  <c r="AC591" i="2"/>
  <c r="AB592" i="2"/>
  <c r="AA594" i="2"/>
  <c r="AB584" i="2"/>
  <c r="Z591" i="2"/>
  <c r="AC592" i="2"/>
  <c r="AB594" i="2"/>
  <c r="AA73" i="2" l="1"/>
  <c r="W73" i="2"/>
  <c r="V73" i="2"/>
  <c r="AC73" i="2"/>
  <c r="Z73" i="2"/>
  <c r="X73" i="2"/>
  <c r="Y73" i="2"/>
  <c r="AA557" i="2"/>
  <c r="Z557" i="2"/>
  <c r="AC557" i="2"/>
  <c r="AB557" i="2"/>
  <c r="AB179" i="2"/>
  <c r="AB148" i="2"/>
  <c r="J15" i="3"/>
  <c r="X593" i="2"/>
  <c r="W593" i="2"/>
  <c r="Y593" i="2"/>
  <c r="V593" i="2"/>
  <c r="X557" i="2"/>
  <c r="V376" i="2"/>
  <c r="X376" i="2"/>
  <c r="Y376" i="2"/>
  <c r="W376" i="2"/>
  <c r="V443" i="2"/>
  <c r="X443" i="2"/>
  <c r="Y443" i="2"/>
  <c r="W443" i="2"/>
  <c r="AA481" i="2"/>
  <c r="Y481" i="2"/>
  <c r="X481" i="2"/>
  <c r="V481" i="2"/>
  <c r="W481" i="2"/>
  <c r="Z365" i="2"/>
  <c r="V365" i="2"/>
  <c r="X365" i="2"/>
  <c r="Y365" i="2"/>
  <c r="W365" i="2"/>
  <c r="AC158" i="2"/>
  <c r="V158" i="2"/>
  <c r="X158" i="2"/>
  <c r="Y158" i="2"/>
  <c r="W158" i="2"/>
  <c r="Z350" i="2"/>
  <c r="V350" i="2"/>
  <c r="X350" i="2"/>
  <c r="Y350" i="2"/>
  <c r="W350" i="2"/>
  <c r="AA465" i="2"/>
  <c r="V465" i="2"/>
  <c r="X465" i="2"/>
  <c r="Y465" i="2"/>
  <c r="W465" i="2"/>
  <c r="Z382" i="2"/>
  <c r="V382" i="2"/>
  <c r="X382" i="2"/>
  <c r="Y382" i="2"/>
  <c r="W382" i="2"/>
  <c r="Z472" i="2"/>
  <c r="V472" i="2"/>
  <c r="X472" i="2"/>
  <c r="Y472" i="2"/>
  <c r="W472" i="2"/>
  <c r="Y548" i="2"/>
  <c r="W548" i="2"/>
  <c r="X548" i="2"/>
  <c r="V548" i="2"/>
  <c r="AB120" i="2"/>
  <c r="V120" i="2"/>
  <c r="X120" i="2"/>
  <c r="Y120" i="2"/>
  <c r="W120" i="2"/>
  <c r="X587" i="2"/>
  <c r="V587" i="2"/>
  <c r="W587" i="2"/>
  <c r="Y587" i="2"/>
  <c r="Y536" i="2"/>
  <c r="W536" i="2"/>
  <c r="X536" i="2"/>
  <c r="V536" i="2"/>
  <c r="V321" i="2"/>
  <c r="X321" i="2"/>
  <c r="Y321" i="2"/>
  <c r="W321" i="2"/>
  <c r="V242" i="2"/>
  <c r="X242" i="2"/>
  <c r="Y242" i="2"/>
  <c r="W242" i="2"/>
  <c r="V333" i="2"/>
  <c r="X333" i="2"/>
  <c r="Y333" i="2"/>
  <c r="W333" i="2"/>
  <c r="AC196" i="2"/>
  <c r="V196" i="2"/>
  <c r="X196" i="2"/>
  <c r="Y196" i="2"/>
  <c r="W196" i="2"/>
  <c r="AA207" i="2"/>
  <c r="V207" i="2"/>
  <c r="X207" i="2"/>
  <c r="Y207" i="2"/>
  <c r="W207" i="2"/>
  <c r="AB484" i="2"/>
  <c r="Y484" i="2"/>
  <c r="W484" i="2"/>
  <c r="X484" i="2"/>
  <c r="V484" i="2"/>
  <c r="AB468" i="2"/>
  <c r="V468" i="2"/>
  <c r="X468" i="2"/>
  <c r="Y468" i="2"/>
  <c r="W468" i="2"/>
  <c r="AA343" i="2"/>
  <c r="V343" i="2"/>
  <c r="X343" i="2"/>
  <c r="Y343" i="2"/>
  <c r="W343" i="2"/>
  <c r="Z317" i="2"/>
  <c r="V317" i="2"/>
  <c r="X317" i="2"/>
  <c r="Y317" i="2"/>
  <c r="W317" i="2"/>
  <c r="V379" i="2"/>
  <c r="X379" i="2"/>
  <c r="Y379" i="2"/>
  <c r="W379" i="2"/>
  <c r="AA170" i="2"/>
  <c r="V170" i="2"/>
  <c r="X170" i="2"/>
  <c r="Y170" i="2"/>
  <c r="W170" i="2"/>
  <c r="AC136" i="2"/>
  <c r="V136" i="2"/>
  <c r="X136" i="2"/>
  <c r="Y136" i="2"/>
  <c r="W136" i="2"/>
  <c r="Z133" i="2"/>
  <c r="V133" i="2"/>
  <c r="X133" i="2"/>
  <c r="Y133" i="2"/>
  <c r="W133" i="2"/>
  <c r="V117" i="2"/>
  <c r="X117" i="2"/>
  <c r="Y117" i="2"/>
  <c r="W117" i="2"/>
  <c r="AC139" i="2"/>
  <c r="V139" i="2"/>
  <c r="X139" i="2"/>
  <c r="Y139" i="2"/>
  <c r="W139" i="2"/>
  <c r="AB105" i="2"/>
  <c r="W105" i="2"/>
  <c r="Y105" i="2"/>
  <c r="X105" i="2"/>
  <c r="V105" i="2"/>
  <c r="W557" i="2"/>
  <c r="V438" i="2"/>
  <c r="X438" i="2"/>
  <c r="Y438" i="2"/>
  <c r="W438" i="2"/>
  <c r="AC317" i="2"/>
  <c r="V268" i="2"/>
  <c r="X268" i="2"/>
  <c r="Y268" i="2"/>
  <c r="W268" i="2"/>
  <c r="V152" i="2"/>
  <c r="X152" i="2"/>
  <c r="Y152" i="2"/>
  <c r="W152" i="2"/>
  <c r="AC506" i="2"/>
  <c r="Y506" i="2"/>
  <c r="V506" i="2"/>
  <c r="X506" i="2"/>
  <c r="W506" i="2"/>
  <c r="V301" i="2"/>
  <c r="X301" i="2"/>
  <c r="Y301" i="2"/>
  <c r="W301" i="2"/>
  <c r="Z248" i="2"/>
  <c r="V248" i="2"/>
  <c r="X248" i="2"/>
  <c r="Y248" i="2"/>
  <c r="W248" i="2"/>
  <c r="V164" i="2"/>
  <c r="X164" i="2"/>
  <c r="Y164" i="2"/>
  <c r="W164" i="2"/>
  <c r="AA503" i="2"/>
  <c r="Y503" i="2"/>
  <c r="W503" i="2"/>
  <c r="X503" i="2"/>
  <c r="V503" i="2"/>
  <c r="Z274" i="2"/>
  <c r="V274" i="2"/>
  <c r="X274" i="2"/>
  <c r="Y274" i="2"/>
  <c r="W274" i="2"/>
  <c r="AB182" i="2"/>
  <c r="V182" i="2"/>
  <c r="X182" i="2"/>
  <c r="Y182" i="2"/>
  <c r="W182" i="2"/>
  <c r="AC218" i="2"/>
  <c r="V218" i="2"/>
  <c r="X218" i="2"/>
  <c r="Y218" i="2"/>
  <c r="W218" i="2"/>
  <c r="V291" i="2"/>
  <c r="X291" i="2"/>
  <c r="Y291" i="2"/>
  <c r="W291" i="2"/>
  <c r="Z285" i="2"/>
  <c r="V285" i="2"/>
  <c r="X285" i="2"/>
  <c r="Y285" i="2"/>
  <c r="W285" i="2"/>
  <c r="V261" i="2"/>
  <c r="X261" i="2"/>
  <c r="Y261" i="2"/>
  <c r="W261" i="2"/>
  <c r="AC271" i="2"/>
  <c r="V271" i="2"/>
  <c r="X271" i="2"/>
  <c r="Y271" i="2"/>
  <c r="W271" i="2"/>
  <c r="Y516" i="2"/>
  <c r="W516" i="2"/>
  <c r="X516" i="2"/>
  <c r="V516" i="2"/>
  <c r="Y500" i="2"/>
  <c r="W500" i="2"/>
  <c r="V500" i="2"/>
  <c r="X500" i="2"/>
  <c r="V429" i="2"/>
  <c r="X429" i="2"/>
  <c r="Y429" i="2"/>
  <c r="W429" i="2"/>
  <c r="W89" i="2"/>
  <c r="Y89" i="2"/>
  <c r="X89" i="2"/>
  <c r="V89" i="2"/>
  <c r="Z176" i="2"/>
  <c r="V176" i="2"/>
  <c r="X176" i="2"/>
  <c r="Y176" i="2"/>
  <c r="W176" i="2"/>
  <c r="AC142" i="2"/>
  <c r="V142" i="2"/>
  <c r="X142" i="2"/>
  <c r="Y142" i="2"/>
  <c r="W142" i="2"/>
  <c r="W99" i="2"/>
  <c r="Y99" i="2"/>
  <c r="X99" i="2"/>
  <c r="V99" i="2"/>
  <c r="AC204" i="2"/>
  <c r="V204" i="2"/>
  <c r="X204" i="2"/>
  <c r="Y204" i="2"/>
  <c r="W204" i="2"/>
  <c r="AC130" i="2"/>
  <c r="V130" i="2"/>
  <c r="X130" i="2"/>
  <c r="Y130" i="2"/>
  <c r="W130" i="2"/>
  <c r="AC251" i="2"/>
  <c r="V251" i="2"/>
  <c r="X251" i="2"/>
  <c r="Y251" i="2"/>
  <c r="W251" i="2"/>
  <c r="Y557" i="2"/>
  <c r="Y487" i="2"/>
  <c r="V487" i="2"/>
  <c r="X487" i="2"/>
  <c r="W487" i="2"/>
  <c r="V389" i="2"/>
  <c r="X389" i="2"/>
  <c r="Y389" i="2"/>
  <c r="W389" i="2"/>
  <c r="V313" i="2"/>
  <c r="X313" i="2"/>
  <c r="Y313" i="2"/>
  <c r="W313" i="2"/>
  <c r="Z254" i="2"/>
  <c r="V254" i="2"/>
  <c r="X254" i="2"/>
  <c r="Y254" i="2"/>
  <c r="W254" i="2"/>
  <c r="W108" i="2"/>
  <c r="Y108" i="2"/>
  <c r="X108" i="2"/>
  <c r="V108" i="2"/>
  <c r="AA294" i="2"/>
  <c r="V294" i="2"/>
  <c r="X294" i="2"/>
  <c r="Y294" i="2"/>
  <c r="W294" i="2"/>
  <c r="AA167" i="2"/>
  <c r="V167" i="2"/>
  <c r="X167" i="2"/>
  <c r="Y167" i="2"/>
  <c r="W167" i="2"/>
  <c r="AB493" i="2"/>
  <c r="Y493" i="2"/>
  <c r="X493" i="2"/>
  <c r="V493" i="2"/>
  <c r="W493" i="2"/>
  <c r="AA304" i="2"/>
  <c r="V304" i="2"/>
  <c r="X304" i="2"/>
  <c r="Y304" i="2"/>
  <c r="W304" i="2"/>
  <c r="V277" i="2"/>
  <c r="X277" i="2"/>
  <c r="Y277" i="2"/>
  <c r="W277" i="2"/>
  <c r="V234" i="2"/>
  <c r="X234" i="2"/>
  <c r="Y234" i="2"/>
  <c r="W234" i="2"/>
  <c r="AC532" i="2"/>
  <c r="Y532" i="2"/>
  <c r="W532" i="2"/>
  <c r="X532" i="2"/>
  <c r="V532" i="2"/>
  <c r="AC210" i="2"/>
  <c r="V210" i="2"/>
  <c r="X210" i="2"/>
  <c r="Y210" i="2"/>
  <c r="W210" i="2"/>
  <c r="AA519" i="2"/>
  <c r="Y519" i="2"/>
  <c r="W519" i="2"/>
  <c r="X519" i="2"/>
  <c r="V519" i="2"/>
  <c r="AA399" i="2"/>
  <c r="V399" i="2"/>
  <c r="W399" i="2"/>
  <c r="Y399" i="2"/>
  <c r="X399" i="2"/>
  <c r="AA193" i="2"/>
  <c r="V193" i="2"/>
  <c r="X193" i="2"/>
  <c r="Y193" i="2"/>
  <c r="W193" i="2"/>
  <c r="Y513" i="2"/>
  <c r="X513" i="2"/>
  <c r="V513" i="2"/>
  <c r="W513" i="2"/>
  <c r="V201" i="2"/>
  <c r="X201" i="2"/>
  <c r="Y201" i="2"/>
  <c r="W201" i="2"/>
  <c r="Z551" i="2"/>
  <c r="Y551" i="2"/>
  <c r="W551" i="2"/>
  <c r="X551" i="2"/>
  <c r="V551" i="2"/>
  <c r="Y509" i="2"/>
  <c r="X509" i="2"/>
  <c r="V509" i="2"/>
  <c r="W509" i="2"/>
  <c r="AC92" i="2"/>
  <c r="W92" i="2"/>
  <c r="Y92" i="2"/>
  <c r="X92" i="2"/>
  <c r="V92" i="2"/>
  <c r="AA145" i="2"/>
  <c r="V145" i="2"/>
  <c r="X145" i="2"/>
  <c r="Y145" i="2"/>
  <c r="W145" i="2"/>
  <c r="Y579" i="2"/>
  <c r="W579" i="2"/>
  <c r="X579" i="2"/>
  <c r="V579" i="2"/>
  <c r="AC392" i="2"/>
  <c r="V392" i="2"/>
  <c r="X392" i="2"/>
  <c r="Y392" i="2"/>
  <c r="W392" i="2"/>
  <c r="V416" i="2"/>
  <c r="X416" i="2"/>
  <c r="Y416" i="2"/>
  <c r="W416" i="2"/>
  <c r="Z288" i="2"/>
  <c r="V288" i="2"/>
  <c r="X288" i="2"/>
  <c r="Y288" i="2"/>
  <c r="W288" i="2"/>
  <c r="Z127" i="2"/>
  <c r="V127" i="2"/>
  <c r="X127" i="2"/>
  <c r="Y127" i="2"/>
  <c r="W127" i="2"/>
  <c r="AA161" i="2"/>
  <c r="V161" i="2"/>
  <c r="X161" i="2"/>
  <c r="Y161" i="2"/>
  <c r="W161" i="2"/>
  <c r="AA173" i="2"/>
  <c r="V173" i="2"/>
  <c r="X173" i="2"/>
  <c r="Y173" i="2"/>
  <c r="W173" i="2"/>
  <c r="Z189" i="2"/>
  <c r="V189" i="2"/>
  <c r="X189" i="2"/>
  <c r="Y189" i="2"/>
  <c r="W189" i="2"/>
  <c r="Y561" i="2"/>
  <c r="W561" i="2"/>
  <c r="X561" i="2"/>
  <c r="V561" i="2"/>
  <c r="Y475" i="2"/>
  <c r="V475" i="2"/>
  <c r="X475" i="2"/>
  <c r="W475" i="2"/>
  <c r="Y529" i="2"/>
  <c r="W529" i="2"/>
  <c r="X529" i="2"/>
  <c r="V529" i="2"/>
  <c r="V406" i="2"/>
  <c r="X406" i="2"/>
  <c r="Y406" i="2"/>
  <c r="W406" i="2"/>
  <c r="V258" i="2"/>
  <c r="X258" i="2"/>
  <c r="Y258" i="2"/>
  <c r="W258" i="2"/>
  <c r="V362" i="2"/>
  <c r="X362" i="2"/>
  <c r="Y362" i="2"/>
  <c r="W362" i="2"/>
  <c r="V186" i="2"/>
  <c r="X186" i="2"/>
  <c r="Y186" i="2"/>
  <c r="W186" i="2"/>
  <c r="Y525" i="2"/>
  <c r="W525" i="2"/>
  <c r="X525" i="2"/>
  <c r="V525" i="2"/>
  <c r="AA490" i="2"/>
  <c r="Y490" i="2"/>
  <c r="W490" i="2"/>
  <c r="V490" i="2"/>
  <c r="X490" i="2"/>
  <c r="Z413" i="2"/>
  <c r="V413" i="2"/>
  <c r="X413" i="2"/>
  <c r="Y413" i="2"/>
  <c r="W413" i="2"/>
  <c r="AB298" i="2"/>
  <c r="V298" i="2"/>
  <c r="X298" i="2"/>
  <c r="Y298" i="2"/>
  <c r="W298" i="2"/>
  <c r="Z478" i="2"/>
  <c r="Y478" i="2"/>
  <c r="W478" i="2"/>
  <c r="V478" i="2"/>
  <c r="X478" i="2"/>
  <c r="AC340" i="2"/>
  <c r="V340" i="2"/>
  <c r="X340" i="2"/>
  <c r="Y340" i="2"/>
  <c r="W340" i="2"/>
  <c r="V326" i="2"/>
  <c r="X326" i="2"/>
  <c r="Y326" i="2"/>
  <c r="W326" i="2"/>
  <c r="V123" i="2"/>
  <c r="X123" i="2"/>
  <c r="Y123" i="2"/>
  <c r="W123" i="2"/>
  <c r="Z102" i="2"/>
  <c r="W102" i="2"/>
  <c r="Y102" i="2"/>
  <c r="X102" i="2"/>
  <c r="V102" i="2"/>
  <c r="Z114" i="2"/>
  <c r="W114" i="2"/>
  <c r="Y114" i="2"/>
  <c r="X114" i="2"/>
  <c r="V114" i="2"/>
  <c r="AA264" i="2"/>
  <c r="V264" i="2"/>
  <c r="X264" i="2"/>
  <c r="Y264" i="2"/>
  <c r="W264" i="2"/>
  <c r="AC419" i="2"/>
  <c r="V419" i="2"/>
  <c r="X419" i="2"/>
  <c r="Y419" i="2"/>
  <c r="W419" i="2"/>
  <c r="V238" i="2"/>
  <c r="X238" i="2"/>
  <c r="Y238" i="2"/>
  <c r="W238" i="2"/>
  <c r="Z213" i="2"/>
  <c r="V213" i="2"/>
  <c r="X213" i="2"/>
  <c r="Y213" i="2"/>
  <c r="W213" i="2"/>
  <c r="AC155" i="2"/>
  <c r="V155" i="2"/>
  <c r="X155" i="2"/>
  <c r="Y155" i="2"/>
  <c r="W155" i="2"/>
  <c r="AB522" i="2"/>
  <c r="Y522" i="2"/>
  <c r="W522" i="2"/>
  <c r="X522" i="2"/>
  <c r="V522" i="2"/>
  <c r="AA453" i="2"/>
  <c r="V453" i="2"/>
  <c r="X453" i="2"/>
  <c r="Y453" i="2"/>
  <c r="W453" i="2"/>
  <c r="AC179" i="2"/>
  <c r="V179" i="2"/>
  <c r="X179" i="2"/>
  <c r="Y179" i="2"/>
  <c r="W179" i="2"/>
  <c r="AA307" i="2"/>
  <c r="V307" i="2"/>
  <c r="X307" i="2"/>
  <c r="Y307" i="2"/>
  <c r="W307" i="2"/>
  <c r="AA148" i="2"/>
  <c r="V148" i="2"/>
  <c r="X148" i="2"/>
  <c r="Y148" i="2"/>
  <c r="W148" i="2"/>
  <c r="AB95" i="2"/>
  <c r="W95" i="2"/>
  <c r="Y95" i="2"/>
  <c r="X95" i="2"/>
  <c r="V95" i="2"/>
  <c r="V557" i="2"/>
  <c r="Y77" i="2"/>
  <c r="X77" i="2"/>
  <c r="W77" i="2"/>
  <c r="V77" i="2"/>
  <c r="Z307" i="2"/>
  <c r="AA472" i="2"/>
  <c r="AB204" i="2"/>
  <c r="AA288" i="2"/>
  <c r="AA522" i="2"/>
  <c r="Z419" i="2"/>
  <c r="Z179" i="2"/>
  <c r="AB251" i="2"/>
  <c r="Z158" i="2"/>
  <c r="AC522" i="2"/>
  <c r="AC294" i="2"/>
  <c r="AA179" i="2"/>
  <c r="Z130" i="2"/>
  <c r="Z105" i="2"/>
  <c r="AB399" i="2"/>
  <c r="AC493" i="2"/>
  <c r="AC304" i="2"/>
  <c r="AB193" i="2"/>
  <c r="AC173" i="2"/>
  <c r="AC95" i="2"/>
  <c r="AB500" i="2"/>
  <c r="AA130" i="2"/>
  <c r="Z173" i="2"/>
  <c r="Z519" i="2"/>
  <c r="Z493" i="2"/>
  <c r="Z503" i="2"/>
  <c r="AC193" i="2"/>
  <c r="AA95" i="2"/>
  <c r="Z95" i="2"/>
  <c r="AA392" i="2"/>
  <c r="AA271" i="2"/>
  <c r="AB130" i="2"/>
  <c r="Z193" i="2"/>
  <c r="Z148" i="2"/>
  <c r="AC148" i="2"/>
  <c r="AA105" i="2"/>
  <c r="AA133" i="2"/>
  <c r="AA234" i="2"/>
  <c r="AC105" i="2"/>
  <c r="Z326" i="2"/>
  <c r="Z429" i="2"/>
  <c r="Z99" i="2"/>
  <c r="AC99" i="2"/>
  <c r="AA99" i="2"/>
  <c r="AB117" i="2"/>
  <c r="AA117" i="2"/>
  <c r="AA189" i="2"/>
  <c r="AB189" i="2"/>
  <c r="Z207" i="2"/>
  <c r="AA509" i="2"/>
  <c r="AC509" i="2"/>
  <c r="AB291" i="2"/>
  <c r="AA291" i="2"/>
  <c r="Z291" i="2"/>
  <c r="AC261" i="2"/>
  <c r="Z261" i="2"/>
  <c r="AB382" i="2"/>
  <c r="AC238" i="2"/>
  <c r="Z238" i="2"/>
  <c r="AC189" i="2"/>
  <c r="AB99" i="2"/>
  <c r="Z164" i="2"/>
  <c r="AA164" i="2"/>
  <c r="AC379" i="2"/>
  <c r="Z379" i="2"/>
  <c r="Z416" i="2"/>
  <c r="AA416" i="2"/>
  <c r="AA89" i="2"/>
  <c r="AC89" i="2"/>
  <c r="AB210" i="2"/>
  <c r="Z210" i="2"/>
  <c r="AA210" i="2"/>
  <c r="AA251" i="2"/>
  <c r="Z251" i="2"/>
  <c r="Z277" i="2"/>
  <c r="Z522" i="2"/>
  <c r="AA429" i="2"/>
  <c r="AC472" i="2"/>
  <c r="AC453" i="2"/>
  <c r="AB304" i="2"/>
  <c r="Z204" i="2"/>
  <c r="AB301" i="2"/>
  <c r="AA493" i="2"/>
  <c r="AB478" i="2"/>
  <c r="AC519" i="2"/>
  <c r="AC587" i="2"/>
  <c r="Z587" i="2"/>
  <c r="AA587" i="2"/>
  <c r="AB587" i="2"/>
  <c r="AC593" i="2"/>
  <c r="Z593" i="2"/>
  <c r="AB593" i="2"/>
  <c r="AA593" i="2"/>
  <c r="AB379" i="2"/>
  <c r="AB285" i="2"/>
  <c r="AB472" i="2"/>
  <c r="AC399" i="2"/>
  <c r="Z532" i="2"/>
  <c r="AB307" i="2"/>
  <c r="Z196" i="2"/>
  <c r="AB519" i="2"/>
  <c r="AB429" i="2"/>
  <c r="AA379" i="2"/>
  <c r="AC307" i="2"/>
  <c r="Z294" i="2"/>
  <c r="AA204" i="2"/>
  <c r="AC207" i="2"/>
  <c r="AB173" i="2"/>
  <c r="AC429" i="2"/>
  <c r="AC127" i="2"/>
  <c r="AC182" i="2"/>
  <c r="Z399" i="2"/>
  <c r="AB207" i="2"/>
  <c r="AB167" i="2"/>
  <c r="AB164" i="2"/>
  <c r="AB238" i="2"/>
  <c r="AA238" i="2"/>
  <c r="AB453" i="2"/>
  <c r="Z453" i="2"/>
  <c r="AA261" i="2"/>
  <c r="AB234" i="2"/>
  <c r="AC291" i="2"/>
  <c r="AB261" i="2"/>
  <c r="Z234" i="2"/>
  <c r="Z579" i="2"/>
  <c r="AA579" i="2"/>
  <c r="AC516" i="2"/>
  <c r="AA285" i="2"/>
  <c r="AA350" i="2"/>
  <c r="AC285" i="2"/>
  <c r="Z516" i="2"/>
  <c r="AA478" i="2"/>
  <c r="AA120" i="2"/>
  <c r="AC120" i="2"/>
  <c r="AA532" i="2"/>
  <c r="Z182" i="2"/>
  <c r="Z142" i="2"/>
  <c r="AB161" i="2"/>
  <c r="Z117" i="2"/>
  <c r="AC133" i="2"/>
  <c r="AB516" i="2"/>
  <c r="AC490" i="2"/>
  <c r="Z298" i="2"/>
  <c r="AA182" i="2"/>
  <c r="AA142" i="2"/>
  <c r="AA277" i="2"/>
  <c r="AB176" i="2"/>
  <c r="AA139" i="2"/>
  <c r="AB133" i="2"/>
  <c r="AB532" i="2"/>
  <c r="AA176" i="2"/>
  <c r="Z139" i="2"/>
  <c r="Z500" i="2"/>
  <c r="AB465" i="2"/>
  <c r="AC343" i="2"/>
  <c r="AA213" i="2"/>
  <c r="AB145" i="2"/>
  <c r="AC161" i="2"/>
  <c r="AC164" i="2"/>
  <c r="Z89" i="2"/>
  <c r="AA500" i="2"/>
  <c r="AB509" i="2"/>
  <c r="AC500" i="2"/>
  <c r="AA382" i="2"/>
  <c r="AB294" i="2"/>
  <c r="AB481" i="2"/>
  <c r="AC288" i="2"/>
  <c r="AA155" i="2"/>
  <c r="AB142" i="2"/>
  <c r="AC117" i="2"/>
  <c r="AB213" i="2"/>
  <c r="Z120" i="2"/>
  <c r="Z161" i="2"/>
  <c r="AB277" i="2"/>
  <c r="AC176" i="2"/>
  <c r="AB139" i="2"/>
  <c r="AC465" i="2"/>
  <c r="AC416" i="2"/>
  <c r="AB416" i="2"/>
  <c r="AA419" i="2"/>
  <c r="AC382" i="2"/>
  <c r="Z392" i="2"/>
  <c r="AB317" i="2"/>
  <c r="AB343" i="2"/>
  <c r="AB248" i="2"/>
  <c r="AA248" i="2"/>
  <c r="AB155" i="2"/>
  <c r="AC170" i="2"/>
  <c r="AB288" i="2"/>
  <c r="AA136" i="2"/>
  <c r="AB102" i="2"/>
  <c r="AB89" i="2"/>
  <c r="AB127" i="2"/>
  <c r="Z123" i="2"/>
  <c r="AC234" i="2"/>
  <c r="AA516" i="2"/>
  <c r="AB419" i="2"/>
  <c r="Z170" i="2"/>
  <c r="Z218" i="2"/>
  <c r="Z465" i="2"/>
  <c r="AB413" i="2"/>
  <c r="AB136" i="2"/>
  <c r="AB114" i="2"/>
  <c r="AA127" i="2"/>
  <c r="AB548" i="2"/>
  <c r="Z484" i="2"/>
  <c r="AA468" i="2"/>
  <c r="AC413" i="2"/>
  <c r="AB392" i="2"/>
  <c r="AC248" i="2"/>
  <c r="Z271" i="2"/>
  <c r="Z155" i="2"/>
  <c r="AC213" i="2"/>
  <c r="AB170" i="2"/>
  <c r="Z136" i="2"/>
  <c r="AA196" i="2"/>
  <c r="Z301" i="2"/>
  <c r="AB350" i="2"/>
  <c r="Z343" i="2"/>
  <c r="Z304" i="2"/>
  <c r="AA326" i="2"/>
  <c r="AC350" i="2"/>
  <c r="Z340" i="2"/>
  <c r="Z264" i="2"/>
  <c r="AB271" i="2"/>
  <c r="AC254" i="2"/>
  <c r="AC277" i="2"/>
  <c r="AC264" i="2"/>
  <c r="AC274" i="2"/>
  <c r="AA317" i="2"/>
  <c r="AB326" i="2"/>
  <c r="AA340" i="2"/>
  <c r="AB264" i="2"/>
  <c r="AB77" i="2"/>
  <c r="AC579" i="2"/>
  <c r="AB579" i="2"/>
  <c r="AC77" i="2"/>
  <c r="AA77" i="2"/>
  <c r="Z77" i="2"/>
  <c r="AA484" i="2"/>
  <c r="Z509" i="2"/>
  <c r="AC503" i="2"/>
  <c r="AC484" i="2"/>
  <c r="AC468" i="2"/>
  <c r="AC33" i="2"/>
  <c r="AB33" i="2"/>
  <c r="AB503" i="2"/>
  <c r="Z468" i="2"/>
  <c r="AC548" i="2"/>
  <c r="Z548" i="2"/>
  <c r="AA548" i="2"/>
  <c r="AC525" i="2"/>
  <c r="AC102" i="2"/>
  <c r="AA102" i="2"/>
  <c r="AA551" i="2"/>
  <c r="Z525" i="2"/>
  <c r="Z490" i="2"/>
  <c r="AA506" i="2"/>
  <c r="Z481" i="2"/>
  <c r="AA298" i="2"/>
  <c r="AA301" i="2"/>
  <c r="AB158" i="2"/>
  <c r="AA158" i="2"/>
  <c r="AA218" i="2"/>
  <c r="AB123" i="2"/>
  <c r="AB92" i="2"/>
  <c r="AA108" i="2"/>
  <c r="AC108" i="2"/>
  <c r="AC551" i="2"/>
  <c r="AB551" i="2"/>
  <c r="AA525" i="2"/>
  <c r="AC478" i="2"/>
  <c r="AB506" i="2"/>
  <c r="AC481" i="2"/>
  <c r="AC326" i="2"/>
  <c r="AB340" i="2"/>
  <c r="AB108" i="2"/>
  <c r="AA274" i="2"/>
  <c r="AA254" i="2"/>
  <c r="AC145" i="2"/>
  <c r="Z167" i="2"/>
  <c r="AB218" i="2"/>
  <c r="AB196" i="2"/>
  <c r="AC123" i="2"/>
  <c r="Z92" i="2"/>
  <c r="AC365" i="2"/>
  <c r="AB365" i="2"/>
  <c r="AA365" i="2"/>
  <c r="AC298" i="2"/>
  <c r="AB525" i="2"/>
  <c r="AB490" i="2"/>
  <c r="AA413" i="2"/>
  <c r="Z506" i="2"/>
  <c r="AC167" i="2"/>
  <c r="AB274" i="2"/>
  <c r="AB254" i="2"/>
  <c r="Z145" i="2"/>
  <c r="Z108" i="2"/>
  <c r="AC301" i="2"/>
  <c r="AA123" i="2"/>
  <c r="AA92" i="2"/>
  <c r="Z33" i="2"/>
  <c r="AA33" i="2"/>
  <c r="AC114" i="2"/>
  <c r="AA114" i="2"/>
  <c r="AC152" i="2"/>
  <c r="AB152" i="2"/>
  <c r="AA152" i="2"/>
  <c r="Z152" i="2"/>
  <c r="AA475" i="2"/>
  <c r="Z475" i="2"/>
  <c r="AC475" i="2"/>
  <c r="AB475" i="2"/>
  <c r="AB513" i="2"/>
  <c r="AA513" i="2"/>
  <c r="Z513" i="2"/>
  <c r="AC513" i="2"/>
  <c r="AA406" i="2"/>
  <c r="AC406" i="2"/>
  <c r="AB406" i="2"/>
  <c r="Z406" i="2"/>
  <c r="AA376" i="2"/>
  <c r="Z376" i="2"/>
  <c r="AC376" i="2"/>
  <c r="AB376" i="2"/>
  <c r="AB333" i="2"/>
  <c r="Z333" i="2"/>
  <c r="AC333" i="2"/>
  <c r="AA333" i="2"/>
  <c r="AA268" i="2"/>
  <c r="Z268" i="2"/>
  <c r="AC268" i="2"/>
  <c r="AB268" i="2"/>
  <c r="AA186" i="2"/>
  <c r="Z186" i="2"/>
  <c r="AC186" i="2"/>
  <c r="AB186" i="2"/>
  <c r="AA321" i="2"/>
  <c r="AB321" i="2"/>
  <c r="Z321" i="2"/>
  <c r="AC321" i="2"/>
  <c r="AC536" i="2"/>
  <c r="AB536" i="2"/>
  <c r="AA536" i="2"/>
  <c r="Z536" i="2"/>
  <c r="AC389" i="2"/>
  <c r="AB389" i="2"/>
  <c r="AA389" i="2"/>
  <c r="Z389" i="2"/>
  <c r="AA487" i="2"/>
  <c r="AB487" i="2"/>
  <c r="Z487" i="2"/>
  <c r="AC487" i="2"/>
  <c r="AC443" i="2"/>
  <c r="AB443" i="2"/>
  <c r="AA443" i="2"/>
  <c r="Z443" i="2"/>
  <c r="AA313" i="2"/>
  <c r="AC313" i="2"/>
  <c r="AB313" i="2"/>
  <c r="Z313" i="2"/>
  <c r="AB438" i="2"/>
  <c r="AA438" i="2"/>
  <c r="Z438" i="2"/>
  <c r="AC438" i="2"/>
  <c r="AC258" i="2"/>
  <c r="AB258" i="2"/>
  <c r="AA258" i="2"/>
  <c r="Z258" i="2"/>
  <c r="AA242" i="2"/>
  <c r="Z242" i="2"/>
  <c r="AC242" i="2"/>
  <c r="AB242" i="2"/>
  <c r="Z362" i="2"/>
  <c r="AC362" i="2"/>
  <c r="AB362" i="2"/>
  <c r="AA362" i="2"/>
  <c r="AB201" i="2"/>
  <c r="AA201" i="2"/>
  <c r="Z201" i="2"/>
  <c r="AC201" i="2"/>
  <c r="AB561" i="2"/>
  <c r="AA561" i="2"/>
  <c r="Z561" i="2"/>
  <c r="AC561" i="2"/>
  <c r="AB529" i="2"/>
  <c r="AA529" i="2"/>
  <c r="Z529" i="2"/>
  <c r="AC529" i="2"/>
  <c r="AA569" i="2" l="1"/>
  <c r="AA398" i="2"/>
  <c r="AA570" i="2"/>
  <c r="V586" i="2"/>
  <c r="V436" i="2"/>
  <c r="X436" i="2"/>
  <c r="Y436" i="2"/>
  <c r="W436" i="2"/>
  <c r="V405" i="2"/>
  <c r="X405" i="2"/>
  <c r="Y405" i="2"/>
  <c r="W405" i="2"/>
  <c r="Y512" i="2"/>
  <c r="W512" i="2"/>
  <c r="V512" i="2"/>
  <c r="X512" i="2"/>
  <c r="AA126" i="2"/>
  <c r="V126" i="2"/>
  <c r="X126" i="2"/>
  <c r="Y126" i="2"/>
  <c r="W126" i="2"/>
  <c r="Z247" i="2"/>
  <c r="V247" i="2"/>
  <c r="X247" i="2"/>
  <c r="Y247" i="2"/>
  <c r="W247" i="2"/>
  <c r="Y556" i="2"/>
  <c r="W556" i="2"/>
  <c r="X556" i="2"/>
  <c r="V556" i="2"/>
  <c r="Y499" i="2"/>
  <c r="V499" i="2"/>
  <c r="X499" i="2"/>
  <c r="W499" i="2"/>
  <c r="V200" i="2"/>
  <c r="X200" i="2"/>
  <c r="Y200" i="2"/>
  <c r="W200" i="2"/>
  <c r="V233" i="2"/>
  <c r="X233" i="2"/>
  <c r="Y233" i="2"/>
  <c r="W233" i="2"/>
  <c r="V388" i="2"/>
  <c r="X388" i="2"/>
  <c r="Y388" i="2"/>
  <c r="W388" i="2"/>
  <c r="V267" i="2"/>
  <c r="X267" i="2"/>
  <c r="Y267" i="2"/>
  <c r="W267" i="2"/>
  <c r="V375" i="2"/>
  <c r="X375" i="2"/>
  <c r="Y375" i="2"/>
  <c r="W375" i="2"/>
  <c r="V151" i="2"/>
  <c r="X151" i="2"/>
  <c r="Y151" i="2"/>
  <c r="W151" i="2"/>
  <c r="AB528" i="2"/>
  <c r="Y528" i="2"/>
  <c r="W528" i="2"/>
  <c r="X528" i="2"/>
  <c r="V528" i="2"/>
  <c r="V257" i="2"/>
  <c r="X257" i="2"/>
  <c r="Y257" i="2"/>
  <c r="W257" i="2"/>
  <c r="V471" i="2"/>
  <c r="X471" i="2"/>
  <c r="Y471" i="2"/>
  <c r="W471" i="2"/>
  <c r="V361" i="2"/>
  <c r="X361" i="2"/>
  <c r="Y361" i="2"/>
  <c r="W361" i="2"/>
  <c r="V185" i="2"/>
  <c r="X185" i="2"/>
  <c r="Y185" i="2"/>
  <c r="W185" i="2"/>
  <c r="AA113" i="2"/>
  <c r="W113" i="2"/>
  <c r="Y113" i="2"/>
  <c r="X113" i="2"/>
  <c r="V113" i="2"/>
  <c r="V412" i="2"/>
  <c r="X412" i="2"/>
  <c r="Y412" i="2"/>
  <c r="W412" i="2"/>
  <c r="Z586" i="2"/>
  <c r="W586" i="2"/>
  <c r="Y570" i="2"/>
  <c r="W570" i="2"/>
  <c r="X570" i="2"/>
  <c r="V570" i="2"/>
  <c r="V312" i="2"/>
  <c r="X312" i="2"/>
  <c r="Y312" i="2"/>
  <c r="W312" i="2"/>
  <c r="AA192" i="2"/>
  <c r="V192" i="2"/>
  <c r="X192" i="2"/>
  <c r="Y192" i="2"/>
  <c r="W192" i="2"/>
  <c r="AC398" i="2"/>
  <c r="V398" i="2"/>
  <c r="X398" i="2"/>
  <c r="Y398" i="2"/>
  <c r="W398" i="2"/>
  <c r="AA451" i="2"/>
  <c r="V451" i="2"/>
  <c r="X451" i="2"/>
  <c r="Y451" i="2"/>
  <c r="W451" i="2"/>
  <c r="Z426" i="2"/>
  <c r="V428" i="2"/>
  <c r="X428" i="2"/>
  <c r="Y428" i="2"/>
  <c r="W428" i="2"/>
  <c r="W81" i="2"/>
  <c r="Y81" i="2"/>
  <c r="X81" i="2"/>
  <c r="V81" i="2"/>
  <c r="AC586" i="2"/>
  <c r="Y586" i="2"/>
  <c r="AB586" i="2"/>
  <c r="X586" i="2"/>
  <c r="AA74" i="2"/>
  <c r="Y74" i="2"/>
  <c r="V74" i="2"/>
  <c r="X74" i="2"/>
  <c r="W74" i="2"/>
  <c r="AA586" i="2"/>
  <c r="AB398" i="2"/>
  <c r="Z398" i="2"/>
  <c r="AB451" i="2"/>
  <c r="Z192" i="2"/>
  <c r="Z451" i="2"/>
  <c r="AA257" i="2"/>
  <c r="Z528" i="2"/>
  <c r="Z499" i="2"/>
  <c r="AB499" i="2"/>
  <c r="AC428" i="2"/>
  <c r="AB428" i="2"/>
  <c r="AB257" i="2"/>
  <c r="Z428" i="2"/>
  <c r="AC257" i="2"/>
  <c r="AA428" i="2"/>
  <c r="AC126" i="2"/>
  <c r="AC451" i="2"/>
  <c r="Z257" i="2"/>
  <c r="AC528" i="2"/>
  <c r="AB570" i="2"/>
  <c r="AC74" i="2"/>
  <c r="AC113" i="2"/>
  <c r="AA499" i="2"/>
  <c r="AB74" i="2"/>
  <c r="Z74" i="2"/>
  <c r="AA528" i="2"/>
  <c r="AC499" i="2"/>
  <c r="AB192" i="2"/>
  <c r="AC247" i="2"/>
  <c r="Z570" i="2"/>
  <c r="AC570" i="2"/>
  <c r="AC192" i="2"/>
  <c r="Z126" i="2"/>
  <c r="Z556" i="2"/>
  <c r="AA247" i="2"/>
  <c r="AB247" i="2"/>
  <c r="AA556" i="2"/>
  <c r="Z113" i="2"/>
  <c r="AB556" i="2"/>
  <c r="AB126" i="2"/>
  <c r="AB113" i="2"/>
  <c r="AC556" i="2"/>
  <c r="Z412" i="2"/>
  <c r="AA412" i="2"/>
  <c r="AC412" i="2"/>
  <c r="AB412" i="2"/>
  <c r="Z312" i="2"/>
  <c r="AC312" i="2"/>
  <c r="AB312" i="2"/>
  <c r="AA312" i="2"/>
  <c r="AA200" i="2"/>
  <c r="Z200" i="2"/>
  <c r="AC200" i="2"/>
  <c r="AB200" i="2"/>
  <c r="Z233" i="2"/>
  <c r="AA233" i="2"/>
  <c r="AC233" i="2"/>
  <c r="AB233" i="2"/>
  <c r="Z375" i="2"/>
  <c r="AC375" i="2"/>
  <c r="AB375" i="2"/>
  <c r="AA375" i="2"/>
  <c r="AB151" i="2"/>
  <c r="AA151" i="2"/>
  <c r="Z151" i="2"/>
  <c r="AC151" i="2"/>
  <c r="AC361" i="2"/>
  <c r="AB361" i="2"/>
  <c r="AA361" i="2"/>
  <c r="Z361" i="2"/>
  <c r="Z185" i="2"/>
  <c r="AC185" i="2"/>
  <c r="AB185" i="2"/>
  <c r="AA185" i="2"/>
  <c r="AA471" i="2"/>
  <c r="AB471" i="2"/>
  <c r="Z471" i="2"/>
  <c r="AC471" i="2"/>
  <c r="AA436" i="2"/>
  <c r="Z436" i="2"/>
  <c r="AC436" i="2"/>
  <c r="AB436" i="2"/>
  <c r="AB388" i="2"/>
  <c r="AA388" i="2"/>
  <c r="Z388" i="2"/>
  <c r="AC388" i="2"/>
  <c r="Z267" i="2"/>
  <c r="AC267" i="2"/>
  <c r="AB267" i="2"/>
  <c r="AA267" i="2"/>
  <c r="Z405" i="2"/>
  <c r="AB405" i="2"/>
  <c r="AA405" i="2"/>
  <c r="AC405" i="2"/>
  <c r="AA512" i="2"/>
  <c r="Z512" i="2"/>
  <c r="AC512" i="2"/>
  <c r="AB512" i="2"/>
  <c r="Y569" i="2" l="1"/>
  <c r="W569" i="2"/>
  <c r="X569" i="2"/>
  <c r="V569" i="2"/>
  <c r="V374" i="2"/>
  <c r="X374" i="2"/>
  <c r="Y374" i="2"/>
  <c r="W374" i="2"/>
  <c r="V246" i="2"/>
  <c r="X246" i="2"/>
  <c r="Y246" i="2"/>
  <c r="W246" i="2"/>
  <c r="W88" i="2"/>
  <c r="Y88" i="2"/>
  <c r="X88" i="2"/>
  <c r="V88" i="2"/>
  <c r="V464" i="2"/>
  <c r="X464" i="2"/>
  <c r="Y464" i="2"/>
  <c r="W464" i="2"/>
  <c r="V426" i="2"/>
  <c r="X426" i="2"/>
  <c r="Y426" i="2"/>
  <c r="W426" i="2"/>
  <c r="AC426" i="2"/>
  <c r="Y547" i="2"/>
  <c r="W547" i="2"/>
  <c r="X547" i="2"/>
  <c r="V547" i="2"/>
  <c r="Y72" i="2"/>
  <c r="X72" i="2"/>
  <c r="W72" i="2"/>
  <c r="V72" i="2"/>
  <c r="Z88" i="2"/>
  <c r="AB426" i="2"/>
  <c r="AA426" i="2"/>
  <c r="AC88" i="2"/>
  <c r="AB569" i="2"/>
  <c r="Z72" i="2"/>
  <c r="Z569" i="2"/>
  <c r="AA72" i="2"/>
  <c r="AC72" i="2"/>
  <c r="AC569" i="2"/>
  <c r="AA88" i="2"/>
  <c r="AB88" i="2"/>
  <c r="AB72" i="2"/>
  <c r="AA547" i="2"/>
  <c r="AC547" i="2"/>
  <c r="AB547" i="2"/>
  <c r="Z547" i="2"/>
  <c r="AB464" i="2"/>
  <c r="AC464" i="2"/>
  <c r="AA464" i="2"/>
  <c r="Z464" i="2"/>
  <c r="AC374" i="2"/>
  <c r="AA374" i="2"/>
  <c r="Z374" i="2"/>
  <c r="AB374" i="2"/>
  <c r="AC246" i="2"/>
  <c r="Z246" i="2"/>
  <c r="AB246" i="2"/>
  <c r="AA246" i="2"/>
  <c r="X68" i="2" l="1"/>
  <c r="Y68" i="2"/>
  <c r="Z68" i="2"/>
  <c r="V68" i="2"/>
  <c r="W68" i="2"/>
  <c r="AA68" i="2"/>
  <c r="AB68" i="2"/>
  <c r="V463" i="2"/>
  <c r="X463" i="2"/>
  <c r="Y463" i="2"/>
  <c r="W463" i="2"/>
  <c r="Y541" i="2"/>
  <c r="W541" i="2"/>
  <c r="X541" i="2"/>
  <c r="V541" i="2"/>
  <c r="V229" i="2"/>
  <c r="X229" i="2"/>
  <c r="Y229" i="2"/>
  <c r="W229" i="2"/>
  <c r="AC68" i="2"/>
  <c r="AA541" i="2"/>
  <c r="AB541" i="2"/>
  <c r="AC541" i="2"/>
  <c r="Z541" i="2"/>
  <c r="Z229" i="2"/>
  <c r="AB229" i="2"/>
  <c r="AA229" i="2"/>
  <c r="AC229" i="2"/>
  <c r="AA463" i="2"/>
  <c r="AC463" i="2"/>
  <c r="AB463" i="2"/>
  <c r="Z463" i="2"/>
  <c r="Y87" i="2" l="1"/>
  <c r="X87" i="2"/>
  <c r="W87" i="2"/>
  <c r="V87" i="2"/>
  <c r="AB87" i="2"/>
  <c r="Z87" i="2"/>
  <c r="AA87" i="2"/>
  <c r="AC87" i="2"/>
  <c r="AA81" i="2" l="1"/>
  <c r="Z81" i="2"/>
  <c r="AC81" i="2"/>
  <c r="AB81" i="2"/>
  <c r="W80" i="2" l="1"/>
  <c r="Y80" i="2"/>
  <c r="X80" i="2"/>
  <c r="V80" i="2"/>
  <c r="Z80" i="2"/>
  <c r="AA80" i="2"/>
  <c r="AC80" i="2"/>
  <c r="AB80" i="2"/>
  <c r="Y79" i="2" l="1"/>
  <c r="X79" i="2"/>
  <c r="W79" i="2"/>
  <c r="V79" i="2"/>
  <c r="AC79" i="2"/>
  <c r="AB79" i="2"/>
  <c r="Z79" i="2"/>
  <c r="AA79" i="2"/>
  <c r="Z599" i="2" l="1"/>
  <c r="AC599" i="2"/>
  <c r="AB599" i="2"/>
  <c r="AA599" i="2"/>
  <c r="Y462" i="2" l="1"/>
  <c r="X462" i="2"/>
  <c r="W462" i="2"/>
  <c r="V462" i="2"/>
  <c r="AC462" i="2"/>
  <c r="AB462" i="2"/>
  <c r="AA462" i="2"/>
  <c r="Z462" i="2"/>
  <c r="Y461" i="2" l="1"/>
  <c r="X461" i="2"/>
  <c r="W461" i="2"/>
  <c r="V461" i="2"/>
  <c r="AA461" i="2"/>
  <c r="AC461" i="2"/>
  <c r="AB461" i="2"/>
  <c r="Z461" i="2"/>
  <c r="Z602" i="2" l="1"/>
  <c r="V602" i="2"/>
  <c r="AC602" i="2"/>
  <c r="Y602" i="2"/>
  <c r="W602" i="2"/>
  <c r="AB602" i="2"/>
  <c r="X602" i="2"/>
  <c r="AA602" i="2"/>
  <c r="V604" i="2"/>
  <c r="X604" i="2"/>
  <c r="W604" i="2"/>
  <c r="Y604" i="2"/>
  <c r="AC604" i="2"/>
  <c r="AB604" i="2"/>
  <c r="Z604" i="2"/>
  <c r="AA604" i="2"/>
  <c r="H605" i="2" l="1"/>
  <c r="I605" i="2"/>
  <c r="G605" i="2" l="1"/>
  <c r="K605" i="2"/>
  <c r="L605" i="2"/>
  <c r="Z67" i="2" l="1"/>
  <c r="J605" i="2"/>
  <c r="V67" i="2"/>
  <c r="N605" i="2"/>
  <c r="O605" i="2"/>
  <c r="R605" i="2"/>
  <c r="Q605" i="2"/>
  <c r="M605" i="2" l="1"/>
  <c r="P605" i="2"/>
  <c r="T605" i="2"/>
  <c r="U605" i="2"/>
  <c r="X67" i="2" l="1"/>
  <c r="W67" i="2"/>
  <c r="AA67" i="2"/>
  <c r="AB67" i="2"/>
  <c r="Y67" i="2"/>
  <c r="AC67" i="2" l="1"/>
  <c r="S60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olly</author>
  </authors>
  <commentList>
    <comment ref="D11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"Частина у КЕКВ"</t>
        </r>
        <r>
          <rPr>
            <sz val="9"/>
            <color indexed="81"/>
            <rFont val="Tahoma"/>
            <family val="2"/>
            <charset val="204"/>
          </rPr>
          <t xml:space="preserve"> - посилання на частину у КЕКВ до якої віднесено видатки згідно з ІНСТРУКЦІЄЮ щодо застосування економічної класифікації видатків бюджету,затвердженої Наказом МФУ від 12.03.2012 № 333.
Наприклад:
</t>
        </r>
        <r>
          <rPr>
            <u/>
            <sz val="9"/>
            <color indexed="81"/>
            <rFont val="Tahoma"/>
            <family val="2"/>
            <charset val="204"/>
          </rPr>
          <t>Видатки на придбання паперу</t>
        </r>
        <r>
          <rPr>
            <sz val="9"/>
            <color indexed="81"/>
            <rFont val="Tahoma"/>
            <family val="2"/>
            <charset val="204"/>
          </rPr>
          <t xml:space="preserve"> належать до частини 1) КЕКВ 2210 "придбання канцелярського, креслярського, письмового приладдя, пакувального матеріалу, </t>
        </r>
        <r>
          <rPr>
            <u/>
            <sz val="9"/>
            <color indexed="81"/>
            <rFont val="Tahoma"/>
            <family val="2"/>
            <charset val="204"/>
          </rPr>
          <t>паперу</t>
        </r>
        <r>
          <rPr>
            <sz val="9"/>
            <color indexed="81"/>
            <rFont val="Tahoma"/>
            <family val="2"/>
            <charset val="204"/>
          </rPr>
          <t>, картону, вітальних листівок, конвертів, марок для відправки службової кореспонденції тощо;"</t>
        </r>
      </text>
    </comment>
  </commentList>
</comments>
</file>

<file path=xl/sharedStrings.xml><?xml version="1.0" encoding="utf-8"?>
<sst xmlns="http://schemas.openxmlformats.org/spreadsheetml/2006/main" count="4861" uniqueCount="805">
  <si>
    <t>(код та назва програмної класифікації видатків та кредитування державного бюджету)</t>
  </si>
  <si>
    <t xml:space="preserve"> (найменування розпорядника бюджетних коштів)  </t>
  </si>
  <si>
    <t xml:space="preserve"> - інформація вноситься виключно в клітинки блакитного кольору</t>
  </si>
  <si>
    <t>№</t>
  </si>
  <si>
    <t>Част.</t>
  </si>
  <si>
    <t>Відхилення</t>
  </si>
  <si>
    <t>(%) Рівень</t>
  </si>
  <si>
    <t>страте-</t>
  </si>
  <si>
    <t>Код</t>
  </si>
  <si>
    <t xml:space="preserve">у </t>
  </si>
  <si>
    <t>Результативні показники</t>
  </si>
  <si>
    <t xml:space="preserve">Одиниця </t>
  </si>
  <si>
    <t>(кошторис+зміни)</t>
  </si>
  <si>
    <t>(касові видатки)</t>
  </si>
  <si>
    <t>(+/-)</t>
  </si>
  <si>
    <t>виконання</t>
  </si>
  <si>
    <t>гічного</t>
  </si>
  <si>
    <t>(КЕКВ)</t>
  </si>
  <si>
    <t>КЕКВ</t>
  </si>
  <si>
    <t>виміру</t>
  </si>
  <si>
    <t>Разом</t>
  </si>
  <si>
    <t>загальний</t>
  </si>
  <si>
    <t>спеціальний</t>
  </si>
  <si>
    <t>зав-ня</t>
  </si>
  <si>
    <t>фонд</t>
  </si>
  <si>
    <t>Показники продукту</t>
  </si>
  <si>
    <t>№ 1</t>
  </si>
  <si>
    <t>×</t>
  </si>
  <si>
    <t>одиниць</t>
  </si>
  <si>
    <t>осіб</t>
  </si>
  <si>
    <t>кв. м</t>
  </si>
  <si>
    <t>Показники ефективності</t>
  </si>
  <si>
    <t>Показники якості</t>
  </si>
  <si>
    <t>%</t>
  </si>
  <si>
    <t>Напрями використання бюджетних коштів за програмою ВСЬОГО</t>
  </si>
  <si>
    <t>тис. грн</t>
  </si>
  <si>
    <t>з них:</t>
  </si>
  <si>
    <t>№ з/п</t>
  </si>
  <si>
    <t>ПОТОЧНІ ВИДАТКИ</t>
  </si>
  <si>
    <t>2100</t>
  </si>
  <si>
    <t>Оплата праці і нарахування на заробітну плату</t>
  </si>
  <si>
    <t>Заробітна плата</t>
  </si>
  <si>
    <t>1.2</t>
  </si>
  <si>
    <t>2120</t>
  </si>
  <si>
    <t>Нарахування на оплату праці</t>
  </si>
  <si>
    <t>Використання товарів і послуг</t>
  </si>
  <si>
    <t>2.1</t>
  </si>
  <si>
    <t>Предмети, матеріали, обладнання та інвентар</t>
  </si>
  <si>
    <r>
      <rPr>
        <b/>
        <sz val="10"/>
        <color indexed="8"/>
        <rFont val="Times New Roman"/>
        <family val="1"/>
        <charset val="204"/>
      </rPr>
      <t>2.1.</t>
    </r>
    <r>
      <rPr>
        <sz val="10"/>
        <color indexed="8"/>
        <rFont val="Times New Roman"/>
        <family val="1"/>
        <charset val="204"/>
      </rPr>
      <t>1</t>
    </r>
  </si>
  <si>
    <t>1)</t>
  </si>
  <si>
    <t xml:space="preserve"> - Придбання марок для відправки службової кореспонденції</t>
  </si>
  <si>
    <t>Кількість відправок</t>
  </si>
  <si>
    <t>кількість</t>
  </si>
  <si>
    <t>Середня вартість відправки</t>
  </si>
  <si>
    <t>грн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</si>
  <si>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2</t>
    </r>
  </si>
  <si>
    <t xml:space="preserve"> - Придбання паперу</t>
  </si>
  <si>
    <t>Кількість придбаного паперу (500 аркушів у пачці)</t>
  </si>
  <si>
    <t>пачок</t>
  </si>
  <si>
    <t>Середня вартість пачки паперу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</si>
  <si>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3</t>
    </r>
  </si>
  <si>
    <t xml:space="preserve"> - Придбання конвертів</t>
  </si>
  <si>
    <t>Кількість придбаних конвертів</t>
  </si>
  <si>
    <t>Середня вартість конверта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</si>
  <si>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4</t>
    </r>
  </si>
  <si>
    <t xml:space="preserve"> - Придбання канцелярського приладдя (у т.ч. папки справ, бланки стат. карток та ін.)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</si>
  <si>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5</t>
    </r>
  </si>
  <si>
    <t>2)</t>
  </si>
  <si>
    <t xml:space="preserve"> - Придбання бланків повісток</t>
  </si>
  <si>
    <t>Кількість придбаних повісток</t>
  </si>
  <si>
    <t>Середня вартість придбання повістки</t>
  </si>
  <si>
    <t>3)</t>
  </si>
  <si>
    <t xml:space="preserve"> - Придбання або передплата періодичних, довідкових, інформаційних видань</t>
  </si>
  <si>
    <t>Кількість придбаних/передплачених періодичних видань за рік</t>
  </si>
  <si>
    <t>Середня вартість придбання або передплати 1-го періодичного видання на рік</t>
  </si>
  <si>
    <t>5)</t>
  </si>
  <si>
    <t xml:space="preserve"> - Придбання матеріалів для кабін зі спеціального захисного скла</t>
  </si>
  <si>
    <t>Кількість</t>
  </si>
  <si>
    <t>Вартість за одиницю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</si>
  <si>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8</t>
    </r>
  </si>
  <si>
    <t xml:space="preserve"> - Придбання будівельних матеріалів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</si>
  <si>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9</t>
    </r>
  </si>
  <si>
    <t xml:space="preserve"> - Придбання матеріалів для господарської діяльності та для благоустрою території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</si>
  <si>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10</t>
    </r>
  </si>
  <si>
    <t>6)</t>
  </si>
  <si>
    <t xml:space="preserve"> - Придбання малоцінних предметів:</t>
  </si>
  <si>
    <t xml:space="preserve"> • Сейф</t>
  </si>
  <si>
    <r>
      <t xml:space="preserve"> • Металодетектор </t>
    </r>
    <r>
      <rPr>
        <u/>
        <sz val="10"/>
        <rFont val="Times New Roman"/>
        <family val="1"/>
        <charset val="204"/>
      </rPr>
      <t>переносний</t>
    </r>
  </si>
  <si>
    <t xml:space="preserve"> • Відеокамера для системи відеонагляду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</si>
  <si>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11</t>
    </r>
  </si>
  <si>
    <t>7)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</si>
  <si>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11.1</t>
    </r>
  </si>
  <si>
    <t xml:space="preserve"> • Стіл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</si>
  <si>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11.2</t>
    </r>
  </si>
  <si>
    <t xml:space="preserve"> • Стілець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</si>
  <si>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11.3</t>
    </r>
  </si>
  <si>
    <t xml:space="preserve"> • Шафа</t>
  </si>
  <si>
    <t xml:space="preserve"> • Тумба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</si>
  <si>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12</t>
    </r>
  </si>
  <si>
    <t xml:space="preserve"> - Придбання та виготовлення меблів та інших предметів для облаштування залів судових засідань: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</si>
  <si>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12.1</t>
    </r>
  </si>
  <si>
    <t xml:space="preserve"> • Стіл для учасників судового процесу, секретаря судового засідання, в нарадчу кімнату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</si>
  <si>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12.2</t>
    </r>
  </si>
  <si>
    <t xml:space="preserve"> • Стілець для учасників судового процесу, секретаря судового засідання, в нарадчу кімнату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</si>
  <si>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12.3</t>
    </r>
  </si>
  <si>
    <t xml:space="preserve"> • Стіл для судової колегії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</si>
  <si>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12.4</t>
    </r>
  </si>
  <si>
    <t xml:space="preserve"> • Крісло для судової колегії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</si>
  <si>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12.5</t>
    </r>
  </si>
  <si>
    <t xml:space="preserve"> • Трибуна для виступу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</si>
  <si>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12.6</t>
    </r>
  </si>
  <si>
    <t xml:space="preserve"> • Лава для слухачів судового процесу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</si>
  <si>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12.7</t>
    </r>
  </si>
  <si>
    <t xml:space="preserve"> • Флагшток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</si>
  <si>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12.8</t>
    </r>
  </si>
  <si>
    <t xml:space="preserve"> • Національний прапор України</t>
  </si>
  <si>
    <t xml:space="preserve"> • Малий Державний герб України (настінна вивіска)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</si>
  <si>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</t>
    </r>
  </si>
  <si>
    <t>8)</t>
  </si>
  <si>
    <t xml:space="preserve"> - Придбання дисків</t>
  </si>
  <si>
    <t>Кількість придбаних дисків</t>
  </si>
  <si>
    <t>Середня вартість диска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</si>
  <si>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14</t>
    </r>
  </si>
  <si>
    <t xml:space="preserve"> - Придбання катриджів для принтерів та ксероксів</t>
  </si>
  <si>
    <t>Кількість придбаних картриджів</t>
  </si>
  <si>
    <t>Середня вартість картриджа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</si>
  <si>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15</t>
    </r>
  </si>
  <si>
    <t xml:space="preserve"> - Придбання комплектувальних виробів і деталей для ремонту, придбання витратних та інших матеріалів: 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</si>
  <si>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16</t>
    </r>
  </si>
  <si>
    <t xml:space="preserve"> - Придбання оргтехніки, пасивного обладнання: </t>
  </si>
  <si>
    <t>10)</t>
  </si>
  <si>
    <t xml:space="preserve"> - Придбання миючих засобів тощо</t>
  </si>
  <si>
    <t>14)</t>
  </si>
  <si>
    <t xml:space="preserve"> - Придбання та виготовлення спец. одягу: </t>
  </si>
  <si>
    <t xml:space="preserve"> • Нагрудний знак судді</t>
  </si>
  <si>
    <t xml:space="preserve"> • Мантії для суддів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</si>
  <si>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19</t>
    </r>
  </si>
  <si>
    <t>15)</t>
  </si>
  <si>
    <t xml:space="preserve"> - Придбання пального</t>
  </si>
  <si>
    <t>Кількість придбаного пального</t>
  </si>
  <si>
    <t>літрів</t>
  </si>
  <si>
    <t>Середня вартість придбання 1 літра пального</t>
  </si>
  <si>
    <t xml:space="preserve"> • Забезпечення діяльності органів суддівського самоврядування</t>
  </si>
  <si>
    <t xml:space="preserve"> - Погашення кредиторської заборгованості, зареєстрованої на початок року</t>
  </si>
  <si>
    <t>2.2</t>
  </si>
  <si>
    <t>2240</t>
  </si>
  <si>
    <t>Оплата послуг (крім комунальних)</t>
  </si>
  <si>
    <t>1),6),8),12),28)</t>
  </si>
  <si>
    <r>
      <t xml:space="preserve"> - Видатки на правову допомогу </t>
    </r>
    <r>
      <rPr>
        <sz val="9"/>
        <rFont val="Times New Roman"/>
        <family val="1"/>
        <charset val="204"/>
      </rPr>
      <t>(згідно із ЗУ "Про граничний розмір компенсації витрат на правову допомогу у цивільних та адміністративних справах")</t>
    </r>
  </si>
  <si>
    <t>кількість судових рішень в адміністративних справах</t>
  </si>
  <si>
    <t>кількість годин участі</t>
  </si>
  <si>
    <t>годин</t>
  </si>
  <si>
    <t>Кількість судових рішень в адміністративних справах</t>
  </si>
  <si>
    <t>Кількість годин участі</t>
  </si>
  <si>
    <t>Встановлена законом мінімальна заробітна плата</t>
  </si>
  <si>
    <t xml:space="preserve"> - Оплата послуг з монтажу і установки охоронної і пожежної сигналізації:</t>
  </si>
  <si>
    <r>
      <t xml:space="preserve"> • Оплата послуг з </t>
    </r>
    <r>
      <rPr>
        <u/>
        <sz val="10"/>
        <rFont val="Times New Roman"/>
        <family val="1"/>
        <charset val="204"/>
      </rPr>
      <t>установки</t>
    </r>
    <r>
      <rPr>
        <sz val="10"/>
        <rFont val="Times New Roman"/>
        <family val="1"/>
        <charset val="204"/>
      </rPr>
      <t>:</t>
    </r>
  </si>
  <si>
    <t xml:space="preserve"> ~ Система протипожежної сигналізації</t>
  </si>
  <si>
    <t xml:space="preserve"> ~ Система охоронної сигналізації</t>
  </si>
  <si>
    <t xml:space="preserve"> ~ Система відеонагляду</t>
  </si>
  <si>
    <r>
      <t xml:space="preserve"> • Оплата послуг з </t>
    </r>
    <r>
      <rPr>
        <u/>
        <sz val="10"/>
        <rFont val="Times New Roman"/>
        <family val="1"/>
        <charset val="204"/>
      </rPr>
      <t>технічного обслуговування</t>
    </r>
    <r>
      <rPr>
        <sz val="10"/>
        <rFont val="Times New Roman"/>
        <family val="1"/>
        <charset val="204"/>
      </rPr>
      <t>:</t>
    </r>
  </si>
  <si>
    <r>
      <t xml:space="preserve"> • Оплата послуг з </t>
    </r>
    <r>
      <rPr>
        <u/>
        <sz val="10"/>
        <rFont val="Times New Roman"/>
        <family val="1"/>
        <charset val="204"/>
      </rPr>
      <t>ремонту</t>
    </r>
    <r>
      <rPr>
        <sz val="10"/>
        <rFont val="Times New Roman"/>
        <family val="1"/>
        <charset val="204"/>
      </rPr>
      <t>:</t>
    </r>
  </si>
  <si>
    <t xml:space="preserve"> - Оплата послуг з охорони приміщення</t>
  </si>
  <si>
    <t>Кількість об’єктів охорони</t>
  </si>
  <si>
    <t>Кількість годин охорони на 1 об’єкт на рік</t>
  </si>
  <si>
    <t>Середня вартість 1 години охорони</t>
  </si>
  <si>
    <t xml:space="preserve"> - Оплата послуг зі створення та розміщення рекламної та інформаційної продукції (оголошення)</t>
  </si>
  <si>
    <t xml:space="preserve"> - Оплата послуг із забезпечення збереженості та науково-технічного опрацювання документів (впорядкування архіву)</t>
  </si>
  <si>
    <t>4)</t>
  </si>
  <si>
    <t xml:space="preserve"> - Плата за оренду приміщень </t>
  </si>
  <si>
    <t>Площа орендованих приміщень</t>
  </si>
  <si>
    <r>
      <t xml:space="preserve">Вартість оренди </t>
    </r>
    <r>
      <rPr>
        <b/>
        <i/>
        <sz val="9"/>
        <rFont val="Times New Roman"/>
        <family val="1"/>
        <charset val="204"/>
      </rPr>
      <t>за 1 кв. м на рік</t>
    </r>
  </si>
  <si>
    <t>Середня вартість установки (встановлення)</t>
  </si>
  <si>
    <t xml:space="preserve"> - Оплата послуг з ремонту автотранспорту</t>
  </si>
  <si>
    <t>Кількість проведених ремонтів</t>
  </si>
  <si>
    <t>Середня вартість проведення ремонту</t>
  </si>
  <si>
    <t xml:space="preserve"> - Оплата послуг з поточного ремонту будівель, приміщень:</t>
  </si>
  <si>
    <t xml:space="preserve"> • Оплата послуг по встановленню пандусів</t>
  </si>
  <si>
    <t xml:space="preserve"> • Оплата послуг по розбиранню металевих загороджень та установленню кабін зі спеціального захисного скла</t>
  </si>
  <si>
    <t>8),26)</t>
  </si>
  <si>
    <t xml:space="preserve"> - Оплата послуг маркувальної машини</t>
  </si>
  <si>
    <t>Кількість відправок з використанням маркувальних машини</t>
  </si>
  <si>
    <t>Вартість послуги маркувальної машини на 1 відправку</t>
  </si>
  <si>
    <t>12)</t>
  </si>
  <si>
    <t xml:space="preserve"> - Придбання ліцензійного програмного забезпечення</t>
  </si>
  <si>
    <t xml:space="preserve"> - Оплата послуг з перезарядки картриджів</t>
  </si>
  <si>
    <t>Кількість перезарядок</t>
  </si>
  <si>
    <t>Середня вартість перезарядки</t>
  </si>
  <si>
    <t>16)</t>
  </si>
  <si>
    <t xml:space="preserve"> - Оплата послуг банку</t>
  </si>
  <si>
    <t>19)</t>
  </si>
  <si>
    <t>20)</t>
  </si>
  <si>
    <r>
      <t xml:space="preserve"> - Компенсація за рахунок держави витрат, пов’язаних з розглядом справ</t>
    </r>
    <r>
      <rPr>
        <sz val="9"/>
        <rFont val="Times New Roman"/>
        <family val="1"/>
        <charset val="204"/>
      </rPr>
      <t xml:space="preserve"> (виклик свідків, проведення експертизи, залучення перекладачів, спеціалістів за ініціативою суду та ін.)</t>
    </r>
  </si>
  <si>
    <t xml:space="preserve"> • За втрачений заробіток</t>
  </si>
  <si>
    <t>Кількість судових рішень</t>
  </si>
  <si>
    <t>Кількість годин</t>
  </si>
  <si>
    <t>Вартість 1 години робочого часу, пропорційно до середньої заробітної плати особи</t>
  </si>
  <si>
    <t xml:space="preserve"> • За відрив від звичайних занять</t>
  </si>
  <si>
    <t xml:space="preserve"> • На виплату винагороди спеціалістам, перекладачам</t>
  </si>
  <si>
    <t xml:space="preserve"> • Витрати, пов’язані з переїздом до іншого населеного пункту та за наймання житла</t>
  </si>
  <si>
    <t>Витрати на проїзд до місця відрядження і назад</t>
  </si>
  <si>
    <t>Кількість днів відрядження</t>
  </si>
  <si>
    <t>днів</t>
  </si>
  <si>
    <t>Добові витрати за 1 день</t>
  </si>
  <si>
    <t>Кількість діб користування найманим житлом</t>
  </si>
  <si>
    <t>Витрати на найм житлових приміщень за 1 добу</t>
  </si>
  <si>
    <t xml:space="preserve"> • Витрати, пов’язані з проведенням судової експертизи</t>
  </si>
  <si>
    <r>
      <t xml:space="preserve">Кількість </t>
    </r>
    <r>
      <rPr>
        <i/>
        <u/>
        <sz val="9"/>
        <rFont val="Times New Roman"/>
        <family val="1"/>
        <charset val="204"/>
      </rPr>
      <t>експертиз простих</t>
    </r>
  </si>
  <si>
    <t>Вартість 1 експертогодини експертизи простої</t>
  </si>
  <si>
    <r>
      <t xml:space="preserve">Кількість </t>
    </r>
    <r>
      <rPr>
        <i/>
        <u/>
        <sz val="9"/>
        <rFont val="Times New Roman"/>
        <family val="1"/>
        <charset val="204"/>
      </rPr>
      <t>експертиз середньої складності</t>
    </r>
  </si>
  <si>
    <t>Вартість 1 експертогодини експертизи середньої складності</t>
  </si>
  <si>
    <r>
      <t xml:space="preserve">Кількість </t>
    </r>
    <r>
      <rPr>
        <i/>
        <u/>
        <sz val="9"/>
        <rFont val="Times New Roman"/>
        <family val="1"/>
        <charset val="204"/>
      </rPr>
      <t>експертиз особливої складності</t>
    </r>
  </si>
  <si>
    <t>Вартість 1 експертогодини експертизи особливої складності</t>
  </si>
  <si>
    <t>25)</t>
  </si>
  <si>
    <t xml:space="preserve"> - Оплата послуг зв’язку (телефон)</t>
  </si>
  <si>
    <t>Кількість номерів телефонів</t>
  </si>
  <si>
    <t>Середня вартість абонплати за номер на рік</t>
  </si>
  <si>
    <t>26)</t>
  </si>
  <si>
    <t xml:space="preserve"> - Оплата інших поштових послуг (фельд'єгерська пошта, кур’єрська пошта, відправка бандеролей та ін.)</t>
  </si>
  <si>
    <t>29)</t>
  </si>
  <si>
    <t>2.3</t>
  </si>
  <si>
    <t>2250</t>
  </si>
  <si>
    <t>Видатки на відрядження</t>
  </si>
  <si>
    <t xml:space="preserve"> - Видатки на відрядження в межах України</t>
  </si>
  <si>
    <t>Кількість відряджень</t>
  </si>
  <si>
    <t>Середні витрати на 1 відрядження</t>
  </si>
  <si>
    <t xml:space="preserve"> - Витрати на відрядження за кордон</t>
  </si>
  <si>
    <t xml:space="preserve"> - Проїзні квитки у міському пасажирському транспорті</t>
  </si>
  <si>
    <t>2.4</t>
  </si>
  <si>
    <t>2270</t>
  </si>
  <si>
    <t>Оплата комунальних послуг та енергоносіїв</t>
  </si>
  <si>
    <t>2271</t>
  </si>
  <si>
    <t>Оплата теплопостачання</t>
  </si>
  <si>
    <t>Гкал</t>
  </si>
  <si>
    <t>Тариф</t>
  </si>
  <si>
    <t>2272</t>
  </si>
  <si>
    <t>Оплата водопостачання і водовідведення</t>
  </si>
  <si>
    <t>куб. м</t>
  </si>
  <si>
    <t>2273</t>
  </si>
  <si>
    <t>Оплата електроенергії</t>
  </si>
  <si>
    <t>кВт/год</t>
  </si>
  <si>
    <t>2274</t>
  </si>
  <si>
    <t>Оплата природного газу</t>
  </si>
  <si>
    <t>2275</t>
  </si>
  <si>
    <t>Оплата інших енергоносіїв</t>
  </si>
  <si>
    <t>тонн</t>
  </si>
  <si>
    <t>Ціна за 1 тонну</t>
  </si>
  <si>
    <t>Ціна за 1 літр</t>
  </si>
  <si>
    <t>Ціна за 1 куб. м</t>
  </si>
  <si>
    <t>2.5</t>
  </si>
  <si>
    <t>2280</t>
  </si>
  <si>
    <t>Дослідження і розробки, видатки державного (регіонального) значення</t>
  </si>
  <si>
    <t>2.5.1</t>
  </si>
  <si>
    <t>Окремі заходи по реалізації державних (регіональних) програм, не віднесені до заходів розвитку</t>
  </si>
  <si>
    <t>9)</t>
  </si>
  <si>
    <t xml:space="preserve"> - Оплата за навчання або підвищення кваліфікації</t>
  </si>
  <si>
    <t>Кількість осіб, що пройшли навчання</t>
  </si>
  <si>
    <t>Середні витрати на навчання на 1 особу</t>
  </si>
  <si>
    <t>3</t>
  </si>
  <si>
    <t>2700</t>
  </si>
  <si>
    <t>Соціальне забезпечення</t>
  </si>
  <si>
    <t>3.1</t>
  </si>
  <si>
    <t>Стипендії</t>
  </si>
  <si>
    <t>Середньорічна чисельність інших стипендіатів за рахунок бюджету</t>
  </si>
  <si>
    <t xml:space="preserve">Середній розмір стипендії </t>
  </si>
  <si>
    <t>2730</t>
  </si>
  <si>
    <t>Інші виплати населенню</t>
  </si>
  <si>
    <t>11)</t>
  </si>
  <si>
    <t xml:space="preserve">  - Видатки на переїзд судді, у разі переведення до іншого суду</t>
  </si>
  <si>
    <t>4</t>
  </si>
  <si>
    <t>2800</t>
  </si>
  <si>
    <t>Інші поточні видатки</t>
  </si>
  <si>
    <t xml:space="preserve"> - Плата за землю</t>
  </si>
  <si>
    <t xml:space="preserve"> - Сплата судового збору</t>
  </si>
  <si>
    <t xml:space="preserve"> - Сплата штрафів, пені</t>
  </si>
  <si>
    <t xml:space="preserve"> - Винагорода народних засідателів та присяжних</t>
  </si>
  <si>
    <t>3000</t>
  </si>
  <si>
    <t>КАПІТАЛЬНІ ВИДАТКИ</t>
  </si>
  <si>
    <t>5</t>
  </si>
  <si>
    <t>Придбання основного капіталу</t>
  </si>
  <si>
    <t>3110</t>
  </si>
  <si>
    <t>Придбання обладнання і предметів довгострокового користування</t>
  </si>
  <si>
    <t xml:space="preserve"> - Придбання виробничого обладнання і предметів довгострокового користування:</t>
  </si>
  <si>
    <t xml:space="preserve"> • Система відеонагляду</t>
  </si>
  <si>
    <t xml:space="preserve"> • Камера схову (чарунка) для речей громадянина</t>
  </si>
  <si>
    <t xml:space="preserve"> • Пункт пропуску:</t>
  </si>
  <si>
    <t xml:space="preserve"> ~ Турнікет</t>
  </si>
  <si>
    <t xml:space="preserve"> ~ Робоче місце охорони</t>
  </si>
  <si>
    <r>
      <t xml:space="preserve"> ~ Металодетектор </t>
    </r>
    <r>
      <rPr>
        <u/>
        <sz val="9"/>
        <rFont val="Times New Roman"/>
        <family val="1"/>
        <charset val="204"/>
      </rPr>
      <t>стаціонарний</t>
    </r>
  </si>
  <si>
    <t xml:space="preserve"> • Комплект меблів для залу судового засіданння</t>
  </si>
  <si>
    <t xml:space="preserve"> • Комплект меблів для обладнання робочих місць</t>
  </si>
  <si>
    <t xml:space="preserve"> • Котел для опалення</t>
  </si>
  <si>
    <t xml:space="preserve"> • Система сповіщення про небезпеку</t>
  </si>
  <si>
    <t xml:space="preserve"> • Системи протипожежної сигналізації</t>
  </si>
  <si>
    <t xml:space="preserve"> - Придбання невиробничого обладнання і предметів довгострокового користування:</t>
  </si>
  <si>
    <t xml:space="preserve"> • Придбання кабін зі спеціального захисного скла</t>
  </si>
  <si>
    <r>
      <t xml:space="preserve"> • Придбання пандусів </t>
    </r>
    <r>
      <rPr>
        <u/>
        <sz val="10"/>
        <rFont val="Times New Roman"/>
        <family val="1"/>
        <charset val="204"/>
      </rPr>
      <t>знімних, відкидних</t>
    </r>
    <r>
      <rPr>
        <sz val="10"/>
        <rFont val="Times New Roman"/>
        <family val="1"/>
        <charset val="204"/>
      </rPr>
      <t xml:space="preserve"> </t>
    </r>
  </si>
  <si>
    <t xml:space="preserve"> - Придбання кондиціонерів</t>
  </si>
  <si>
    <t xml:space="preserve"> - Придбання системи охоронної сигналізації</t>
  </si>
  <si>
    <t>9),10)</t>
  </si>
  <si>
    <t xml:space="preserve"> - Придбання оргтехніки, комп’ютерної техніки, активного мережевого та комунікаційного обладнання </t>
  </si>
  <si>
    <t xml:space="preserve"> • Сервер</t>
  </si>
  <si>
    <t>9), 10)</t>
  </si>
  <si>
    <t xml:space="preserve"> - Придбання обладнання для облаштування залів судових засідань:</t>
  </si>
  <si>
    <t xml:space="preserve"> • Система відеоконференцзв’язку</t>
  </si>
  <si>
    <t>3120</t>
  </si>
  <si>
    <t>Капітальне будівництво (придбання)</t>
  </si>
  <si>
    <t>3122</t>
  </si>
  <si>
    <t xml:space="preserve"> - Капітальне будівництво (придбання) інших об’єктів:</t>
  </si>
  <si>
    <t xml:space="preserve"> • Будівництво приміщень</t>
  </si>
  <si>
    <t>Площа</t>
  </si>
  <si>
    <t>Вартість 1 кв. м</t>
  </si>
  <si>
    <t xml:space="preserve"> • Придбання приміщень</t>
  </si>
  <si>
    <t>1),4)</t>
  </si>
  <si>
    <t xml:space="preserve"> • Будівництво пандусів</t>
  </si>
  <si>
    <t xml:space="preserve"> • Будівництво приміщень для залів судових засідань:</t>
  </si>
  <si>
    <t xml:space="preserve"> ~ Зал судових засідань</t>
  </si>
  <si>
    <t xml:space="preserve"> ~ Нарадча кімната, санвузол</t>
  </si>
  <si>
    <t>3130</t>
  </si>
  <si>
    <t>Капітальний ремонт</t>
  </si>
  <si>
    <t>3132</t>
  </si>
  <si>
    <t xml:space="preserve"> - Капітальний ремонт інших об’єктів:</t>
  </si>
  <si>
    <t xml:space="preserve"> • Капітальний ремонт приміщень</t>
  </si>
  <si>
    <t xml:space="preserve"> • Капітальний ремонт пандусів</t>
  </si>
  <si>
    <t xml:space="preserve"> • Капітальний ремонт автомобілів та обладнання</t>
  </si>
  <si>
    <t xml:space="preserve"> • Заміна металевих загороджень на кабіни зі спеціального захисного скла</t>
  </si>
  <si>
    <t>3140</t>
  </si>
  <si>
    <t>Реконструкція та реставрація</t>
  </si>
  <si>
    <t>3142</t>
  </si>
  <si>
    <t>3143</t>
  </si>
  <si>
    <t>3160</t>
  </si>
  <si>
    <t>Придбання землі та нематеріальних активів</t>
  </si>
  <si>
    <t>ВСЬОГО ВИДАТКИ</t>
  </si>
  <si>
    <t>КС</t>
  </si>
  <si>
    <t>(ПІБ)</t>
  </si>
  <si>
    <t>Головний бухгалтер</t>
  </si>
  <si>
    <t>(начальник планово-фінансового відділу)</t>
  </si>
  <si>
    <t>М. П.</t>
  </si>
  <si>
    <t>Виконавець:</t>
  </si>
  <si>
    <t>Вартість заміни 1 загородження</t>
  </si>
  <si>
    <t>станом на</t>
  </si>
  <si>
    <t>року</t>
  </si>
  <si>
    <t>число</t>
  </si>
  <si>
    <t>місяць</t>
  </si>
  <si>
    <t>рік</t>
  </si>
  <si>
    <t>6 місяців</t>
  </si>
  <si>
    <t>3 місяці</t>
  </si>
  <si>
    <t>9 місяців</t>
  </si>
  <si>
    <t>12 місяців</t>
  </si>
  <si>
    <t>(гр.9/6)</t>
  </si>
  <si>
    <t>(гр.12/6)</t>
  </si>
  <si>
    <t>(гр.15/6)</t>
  </si>
  <si>
    <t>(гр.18/6)</t>
  </si>
  <si>
    <t>Середній розмір</t>
  </si>
  <si>
    <t>Відсоток нарахувань на оплату праці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</si>
  <si>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6</t>
    </r>
  </si>
  <si>
    <r>
      <rPr>
        <b/>
        <sz val="10"/>
        <color indexed="8"/>
        <rFont val="Times New Roman"/>
        <family val="1"/>
        <charset val="204"/>
      </rPr>
      <t>2.1.</t>
    </r>
    <r>
      <rPr>
        <sz val="10"/>
        <color indexed="8"/>
        <rFont val="Times New Roman"/>
        <family val="1"/>
        <charset val="204"/>
      </rPr>
      <t>7</t>
    </r>
  </si>
  <si>
    <r>
      <t>2.1.</t>
    </r>
    <r>
      <rPr>
        <sz val="10"/>
        <rFont val="Times New Roman"/>
        <family val="1"/>
        <charset val="204"/>
      </rPr>
      <t>11.4</t>
    </r>
  </si>
  <si>
    <r>
      <t xml:space="preserve"> • Інші малоцінні предмети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(розшифрувати)</t>
    </r>
  </si>
  <si>
    <t xml:space="preserve"> - Придбання та виготовлення меблів, жалюзі, ролетів, металевих ґрат, віконних та дверних блоків:</t>
  </si>
  <si>
    <t xml:space="preserve"> • Жалюзі, ролети</t>
  </si>
  <si>
    <t xml:space="preserve"> • Металеві ґрати</t>
  </si>
  <si>
    <t xml:space="preserve"> • Віконні та дверні блоки</t>
  </si>
  <si>
    <r>
      <t xml:space="preserve"> • Інші</t>
    </r>
    <r>
      <rPr>
        <i/>
        <sz val="9"/>
        <rFont val="Times New Roman"/>
        <family val="1"/>
        <charset val="204"/>
      </rPr>
      <t xml:space="preserve"> (розшифрувати)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</si>
  <si>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13.1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</si>
  <si>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13.2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</si>
  <si>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13.3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</si>
  <si>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13.4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</si>
  <si>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13.5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</si>
  <si>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13.6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</si>
  <si>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13.7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</si>
  <si>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13.8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</si>
  <si>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13.9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</si>
  <si>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17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</si>
  <si>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17.1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</si>
  <si>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17.2</t>
    </r>
  </si>
  <si>
    <r>
      <rPr>
        <b/>
        <sz val="10"/>
        <color indexed="8"/>
        <rFont val="Times New Roman"/>
        <family val="1"/>
        <charset val="204"/>
      </rPr>
      <t>2.1.</t>
    </r>
    <r>
      <rPr>
        <sz val="10"/>
        <color indexed="8"/>
        <rFont val="Times New Roman"/>
        <family val="1"/>
        <charset val="204"/>
      </rPr>
      <t>18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</si>
  <si>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19.1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</si>
  <si>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19.2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</si>
  <si>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19.3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</si>
  <si>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19.4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</si>
  <si>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20</t>
    </r>
  </si>
  <si>
    <t xml:space="preserve"> - Придбання запчастин та інших комплектуючих для транспортних засобів</t>
  </si>
  <si>
    <r>
      <t xml:space="preserve"> - Інші предмети, матеріали, обладнання та інвентар</t>
    </r>
    <r>
      <rPr>
        <sz val="9"/>
        <rFont val="Times New Roman"/>
        <family val="1"/>
        <charset val="204"/>
      </rPr>
      <t xml:space="preserve"> (</t>
    </r>
    <r>
      <rPr>
        <i/>
        <sz val="9"/>
        <rFont val="Times New Roman"/>
        <family val="1"/>
        <charset val="204"/>
      </rPr>
      <t>розшифрувати</t>
    </r>
    <r>
      <rPr>
        <sz val="9"/>
        <rFont val="Times New Roman"/>
        <family val="1"/>
        <charset val="204"/>
      </rPr>
      <t>)</t>
    </r>
  </si>
  <si>
    <t xml:space="preserve"> - Страхування приміщень</t>
  </si>
  <si>
    <t xml:space="preserve"> - Страхування транспортних засобів</t>
  </si>
  <si>
    <t xml:space="preserve"> - Оплата послуг з установки, підключення та повірки засобів обліку (приладів, лічильників води, природного газу, теплової енергії, газових котлів)</t>
  </si>
  <si>
    <t xml:space="preserve"> - Оплата послуг з перезарядки вогнегасників</t>
  </si>
  <si>
    <t xml:space="preserve"> - Оплата експлуатаційних послуг</t>
  </si>
  <si>
    <t xml:space="preserve"> - Діагностика (експертиза) майна до списання</t>
  </si>
  <si>
    <r>
      <t xml:space="preserve"> - Оплата інших послуг</t>
    </r>
    <r>
      <rPr>
        <i/>
        <sz val="9"/>
        <rFont val="Times New Roman"/>
        <family val="1"/>
        <charset val="204"/>
      </rPr>
      <t xml:space="preserve"> (розшифрувати)</t>
    </r>
  </si>
  <si>
    <r>
      <t xml:space="preserve"> - Інші видатки</t>
    </r>
    <r>
      <rPr>
        <i/>
        <sz val="9"/>
        <rFont val="Times New Roman"/>
        <family val="1"/>
        <charset val="204"/>
      </rPr>
      <t xml:space="preserve"> (розшифрувати)</t>
    </r>
  </si>
  <si>
    <t xml:space="preserve"> - Оплата теплопостачання за показниками лічильників</t>
  </si>
  <si>
    <t>Обсяг</t>
  </si>
  <si>
    <t xml:space="preserve"> - Оплата теплопостачання у разі відсутності лічильників за встановленим тарифом грн/кв. м</t>
  </si>
  <si>
    <t>Опалювальна площа</t>
  </si>
  <si>
    <t xml:space="preserve"> - Оплата теплопостачання у разі відсутності лічильників за встановленим тарифом грн/Гкал</t>
  </si>
  <si>
    <r>
      <t xml:space="preserve"> - Інше </t>
    </r>
    <r>
      <rPr>
        <i/>
        <sz val="10"/>
        <rFont val="Times New Roman"/>
        <family val="1"/>
        <charset val="204"/>
      </rPr>
      <t>(розшифрувати)</t>
    </r>
  </si>
  <si>
    <t xml:space="preserve"> - Оплата водопостачання</t>
  </si>
  <si>
    <t xml:space="preserve"> - Оплата водовідведення</t>
  </si>
  <si>
    <t xml:space="preserve"> - Оплата електроенергії</t>
  </si>
  <si>
    <t xml:space="preserve"> - Оплата природного газу</t>
  </si>
  <si>
    <t xml:space="preserve"> - Придбання вугілля</t>
  </si>
  <si>
    <t xml:space="preserve"> - Придбання мазуту</t>
  </si>
  <si>
    <t xml:space="preserve"> - Придбання дров</t>
  </si>
  <si>
    <r>
      <t xml:space="preserve"> - Інше обладнання та предмети довгострокового користування</t>
    </r>
    <r>
      <rPr>
        <i/>
        <sz val="10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(розшифрувати)</t>
    </r>
  </si>
  <si>
    <t xml:space="preserve"> - Реконструкція та реставрація приміщень</t>
  </si>
  <si>
    <t xml:space="preserve"> - Реставрація приміщень, які є пам’ятками культури, історії та архітектури</t>
  </si>
  <si>
    <t>Забезпечення виконання функцій та завдань</t>
  </si>
  <si>
    <t>Заходи з інформатизації (засоби інформатизації та послуги з інформатизації)</t>
  </si>
  <si>
    <t>Легалізація комп’ютерних програм</t>
  </si>
  <si>
    <t xml:space="preserve">Кількість установ </t>
  </si>
  <si>
    <t xml:space="preserve"> - Придбання транспортних засобів, автомобілів</t>
  </si>
  <si>
    <t xml:space="preserve"> - Придбання землі та нематеріальних активів</t>
  </si>
  <si>
    <r>
      <t xml:space="preserve"> • Розмір компенсації витрат в </t>
    </r>
    <r>
      <rPr>
        <u/>
        <sz val="10"/>
        <rFont val="Times New Roman"/>
        <family val="1"/>
        <charset val="204"/>
      </rPr>
      <t>адміністративних справах</t>
    </r>
    <r>
      <rPr>
        <sz val="10"/>
        <rFont val="Times New Roman"/>
        <family val="1"/>
        <charset val="204"/>
      </rPr>
      <t xml:space="preserve">
(40 % прожиткового мінімуму для працездатних осіб)</t>
    </r>
  </si>
  <si>
    <r>
      <t xml:space="preserve"> • Розмір компенсації витрат у </t>
    </r>
    <r>
      <rPr>
        <u/>
        <sz val="10"/>
        <rFont val="Times New Roman"/>
        <family val="1"/>
        <charset val="204"/>
      </rPr>
      <t>цивільних справах</t>
    </r>
    <r>
      <rPr>
        <sz val="10"/>
        <rFont val="Times New Roman"/>
        <family val="1"/>
        <charset val="204"/>
      </rPr>
      <t>, у разі якщо сторона звільнена від оплати витрат на прав.доп.
(2,5 % прожиткового мінімуму для працездатних осіб)</t>
    </r>
  </si>
  <si>
    <r>
      <t xml:space="preserve">прожитковий мінімум для працездатних осіб </t>
    </r>
    <r>
      <rPr>
        <i/>
        <sz val="8"/>
        <rFont val="Times New Roman"/>
        <family val="1"/>
        <charset val="204"/>
      </rPr>
      <t>(на 01.01 календ.року)</t>
    </r>
  </si>
  <si>
    <r>
      <t xml:space="preserve"> • Розмір компенсації витрат в </t>
    </r>
    <r>
      <rPr>
        <u/>
        <sz val="10"/>
        <rFont val="Times New Roman"/>
        <family val="1"/>
        <charset val="204"/>
      </rPr>
      <t>адміністративних справах</t>
    </r>
    <r>
      <rPr>
        <sz val="10"/>
        <rFont val="Times New Roman"/>
        <family val="1"/>
        <charset val="204"/>
      </rPr>
      <t>, у разі якщо сторона звільнена від оплати витрат на прав.доп.
(2,5 % прожиткового мінімуму для працездатних осіб)</t>
    </r>
  </si>
  <si>
    <t>кількість судових рішень в цивільних справах</t>
  </si>
  <si>
    <r>
      <t xml:space="preserve"> • Витрати, пов’язані з проведенням огляду доказів за їх місцезнаходженням та вчиненням інших дій, необхідних для розгляду справи
</t>
    </r>
    <r>
      <rPr>
        <sz val="9"/>
        <rFont val="Times New Roman"/>
        <family val="1"/>
        <charset val="204"/>
      </rPr>
      <t>(50 % розміру мінімальної заробітної плати)</t>
    </r>
  </si>
  <si>
    <t>Письмовий переклад</t>
  </si>
  <si>
    <t xml:space="preserve"> - Виготовлення проектно-кошторисної документації</t>
  </si>
  <si>
    <t xml:space="preserve"> • Капітальний ремонт приміщень для облаштування нових залів судових засідань</t>
  </si>
  <si>
    <t>Реконструкція та реставрація інших об’єктів</t>
  </si>
  <si>
    <t>Реставрація пам’яток культури, історії та архітектури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</si>
  <si>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22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</si>
  <si>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26</t>
    </r>
  </si>
  <si>
    <t>(гр.6-9)</t>
  </si>
  <si>
    <t>(гр.6-12)</t>
  </si>
  <si>
    <t>(гр.6-15)</t>
  </si>
  <si>
    <t>(гр.6-18)</t>
  </si>
  <si>
    <t>Напрям</t>
  </si>
  <si>
    <t>Сума, тис.грн</t>
  </si>
  <si>
    <r>
      <rPr>
        <b/>
        <sz val="10"/>
        <rFont val="Times New Roman"/>
        <family val="1"/>
        <charset val="204"/>
      </rPr>
      <t>2.1</t>
    </r>
    <r>
      <rPr>
        <sz val="10"/>
        <rFont val="Times New Roman"/>
        <family val="1"/>
        <charset val="204"/>
      </rPr>
      <t>.11.4</t>
    </r>
  </si>
  <si>
    <r>
      <rPr>
        <b/>
        <sz val="10"/>
        <rFont val="Times New Roman"/>
        <family val="1"/>
        <charset val="204"/>
      </rPr>
      <t>2.1</t>
    </r>
    <r>
      <rPr>
        <sz val="10"/>
        <rFont val="Times New Roman"/>
        <family val="1"/>
        <charset val="204"/>
      </rPr>
      <t>.12.8</t>
    </r>
  </si>
  <si>
    <t>Обґрунтування інших видатків</t>
  </si>
  <si>
    <t>21)</t>
  </si>
  <si>
    <r>
      <t xml:space="preserve">  - Інші виплати населенню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(розшифрувати)</t>
    </r>
  </si>
  <si>
    <t>Кількість справ та матеріалів, за якими сплачено судовий збір</t>
  </si>
  <si>
    <t xml:space="preserve"> - Стипендіальний фонд без індексації</t>
  </si>
  <si>
    <t>Погашення кредиторської заборгованості, зареєстрованої в органах ДКСУ станом на початок року</t>
  </si>
  <si>
    <t>Контрольна</t>
  </si>
  <si>
    <t>сума</t>
  </si>
  <si>
    <t>Небаланс</t>
  </si>
  <si>
    <r>
      <t xml:space="preserve"> - Інші платежі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(розшифрувати)</t>
    </r>
  </si>
  <si>
    <r>
      <t xml:space="preserve"> - Інше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(розшифрувати)</t>
    </r>
  </si>
  <si>
    <r>
      <t xml:space="preserve"> - Інше </t>
    </r>
    <r>
      <rPr>
        <i/>
        <sz val="9"/>
        <rFont val="Times New Roman"/>
        <family val="1"/>
        <charset val="204"/>
      </rPr>
      <t>(розшифрувати)</t>
    </r>
  </si>
  <si>
    <r>
      <t xml:space="preserve"> - Інші платежі</t>
    </r>
    <r>
      <rPr>
        <i/>
        <sz val="9"/>
        <rFont val="Times New Roman"/>
        <family val="1"/>
        <charset val="204"/>
      </rPr>
      <t xml:space="preserve"> (розшифрувати)</t>
    </r>
  </si>
  <si>
    <r>
      <t xml:space="preserve">  - Інші виплати населенню</t>
    </r>
    <r>
      <rPr>
        <i/>
        <sz val="9"/>
        <rFont val="Times New Roman"/>
        <family val="1"/>
        <charset val="204"/>
      </rPr>
      <t xml:space="preserve"> (розшифрувати)</t>
    </r>
  </si>
  <si>
    <r>
      <t xml:space="preserve"> - Інше</t>
    </r>
    <r>
      <rPr>
        <i/>
        <sz val="9"/>
        <rFont val="Times New Roman"/>
        <family val="1"/>
        <charset val="204"/>
      </rPr>
      <t xml:space="preserve"> (розшифрувати)</t>
    </r>
  </si>
  <si>
    <r>
      <t xml:space="preserve"> - Інше обладнання та предмети довгострокового користування</t>
    </r>
    <r>
      <rPr>
        <i/>
        <sz val="9"/>
        <rFont val="Times New Roman"/>
        <family val="1"/>
        <charset val="204"/>
      </rPr>
      <t xml:space="preserve"> (розшифрувати)</t>
    </r>
  </si>
  <si>
    <r>
      <t xml:space="preserve"> - Інші предмети, матеріали, обладнання та інвентар </t>
    </r>
    <r>
      <rPr>
        <i/>
        <sz val="9"/>
        <rFont val="Times New Roman"/>
        <family val="1"/>
        <charset val="204"/>
      </rPr>
      <t>(розшифрувати)</t>
    </r>
  </si>
  <si>
    <r>
      <t xml:space="preserve"> - Оплата інших послуг </t>
    </r>
    <r>
      <rPr>
        <i/>
        <sz val="9"/>
        <rFont val="Times New Roman"/>
        <family val="1"/>
        <charset val="204"/>
      </rPr>
      <t>(розшифрувати)</t>
    </r>
  </si>
  <si>
    <t>Звіт про виконання індивідуального кошторису та паспорта бюджетної програми</t>
  </si>
  <si>
    <t>1.1</t>
  </si>
  <si>
    <r>
      <t xml:space="preserve"> • Інші видатки </t>
    </r>
    <r>
      <rPr>
        <i/>
        <sz val="9"/>
        <rFont val="Times New Roman"/>
        <family val="1"/>
        <charset val="204"/>
      </rPr>
      <t>(розшифрувати)</t>
    </r>
  </si>
  <si>
    <t>3121</t>
  </si>
  <si>
    <t xml:space="preserve"> - Капітальне будівництво (придбання) житла</t>
  </si>
  <si>
    <t>кв. м.</t>
  </si>
  <si>
    <r>
      <t>Середні витрати на 1 слухача (судді та працівники апарату суду), який пройде підготовку в НШСУ</t>
    </r>
    <r>
      <rPr>
        <i/>
        <sz val="10"/>
        <color rgb="FF0000FF"/>
        <rFont val="Times New Roman"/>
        <family val="1"/>
        <charset val="204"/>
      </rPr>
      <t xml:space="preserve"> </t>
    </r>
    <r>
      <rPr>
        <i/>
        <sz val="9"/>
        <color rgb="FF0000FF"/>
        <rFont val="Times New Roman"/>
        <family val="1"/>
        <charset val="204"/>
      </rPr>
      <t>(лише для НШСУ)</t>
    </r>
  </si>
  <si>
    <r>
      <t>Кількість суддів та працівників апарату судів, які пройшли підготовку в НШСУ</t>
    </r>
    <r>
      <rPr>
        <i/>
        <sz val="9"/>
        <rFont val="Times New Roman"/>
        <family val="1"/>
        <charset val="204"/>
      </rPr>
      <t xml:space="preserve"> </t>
    </r>
    <r>
      <rPr>
        <i/>
        <sz val="9"/>
        <color rgb="FF0000FF"/>
        <rFont val="Times New Roman"/>
        <family val="1"/>
        <charset val="204"/>
      </rPr>
      <t>(лише для НШСУ)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</si>
  <si>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21</t>
    </r>
  </si>
  <si>
    <r>
      <t xml:space="preserve"> - Окремі видатки ЦА ДСА України </t>
    </r>
    <r>
      <rPr>
        <i/>
        <sz val="9"/>
        <color rgb="FF0000FF"/>
        <rFont val="Times New Roman"/>
        <family val="1"/>
        <charset val="204"/>
      </rPr>
      <t>(лише для ДСА України)</t>
    </r>
    <r>
      <rPr>
        <sz val="10"/>
        <rFont val="Times New Roman"/>
        <family val="1"/>
        <charset val="204"/>
      </rPr>
      <t>:</t>
    </r>
  </si>
  <si>
    <t xml:space="preserve"> - Оплата витрат на поховання та увічнення пам’яті суддів та суддів у відставці</t>
  </si>
  <si>
    <r>
      <t xml:space="preserve">  - Державне обов’язкове особисте страхування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FF"/>
        <rFont val="Times New Roman"/>
        <family val="1"/>
        <charset val="204"/>
      </rPr>
      <t>(лише для ССО)</t>
    </r>
  </si>
  <si>
    <t xml:space="preserve"> - Компенсація витрат на поховання та увічнення пам’яті суддів та суддів у відставці</t>
  </si>
  <si>
    <t>Оплата енергосервісу</t>
  </si>
  <si>
    <t>Капітальні трансферти підприємствам (установам, організаціям)</t>
  </si>
  <si>
    <t>Субсидії та поточні трансферти підприємствам (установам, організаціям)</t>
  </si>
  <si>
    <t>Видатки та заходи спеціального призначення</t>
  </si>
  <si>
    <t>2.6</t>
  </si>
  <si>
    <t>2.6.1</t>
  </si>
  <si>
    <r>
      <rPr>
        <b/>
        <sz val="10"/>
        <color indexed="8"/>
        <rFont val="Times New Roman"/>
        <family val="1"/>
        <charset val="204"/>
      </rPr>
      <t>2.6.1.</t>
    </r>
    <r>
      <rPr>
        <sz val="10"/>
        <color indexed="8"/>
        <rFont val="Times New Roman"/>
        <family val="1"/>
        <charset val="204"/>
      </rPr>
      <t>1</t>
    </r>
  </si>
  <si>
    <r>
      <rPr>
        <b/>
        <sz val="10"/>
        <color indexed="8"/>
        <rFont val="Times New Roman"/>
        <family val="1"/>
        <charset val="204"/>
      </rPr>
      <t>2.6.1.</t>
    </r>
    <r>
      <rPr>
        <sz val="10"/>
        <color indexed="8"/>
        <rFont val="Times New Roman"/>
        <family val="1"/>
        <charset val="204"/>
      </rPr>
      <t>2</t>
    </r>
  </si>
  <si>
    <t>4.1</t>
  </si>
  <si>
    <t>4.2</t>
  </si>
  <si>
    <r>
      <rPr>
        <b/>
        <sz val="10"/>
        <color indexed="8"/>
        <rFont val="Times New Roman"/>
        <family val="1"/>
        <charset val="204"/>
      </rPr>
      <t>4.2.</t>
    </r>
    <r>
      <rPr>
        <sz val="10"/>
        <color indexed="8"/>
        <rFont val="Times New Roman"/>
        <family val="1"/>
        <charset val="204"/>
      </rPr>
      <t>1</t>
    </r>
  </si>
  <si>
    <r>
      <rPr>
        <b/>
        <sz val="10"/>
        <color indexed="8"/>
        <rFont val="Times New Roman"/>
        <family val="1"/>
        <charset val="204"/>
      </rPr>
      <t>4.2.</t>
    </r>
    <r>
      <rPr>
        <sz val="10"/>
        <color indexed="8"/>
        <rFont val="Times New Roman"/>
        <family val="1"/>
        <charset val="204"/>
      </rPr>
      <t>2</t>
    </r>
  </si>
  <si>
    <r>
      <t>5.</t>
    </r>
    <r>
      <rPr>
        <sz val="10"/>
        <color indexed="8"/>
        <rFont val="Times New Roman"/>
        <family val="1"/>
        <charset val="204"/>
      </rPr>
      <t>1</t>
    </r>
  </si>
  <si>
    <r>
      <t>5.</t>
    </r>
    <r>
      <rPr>
        <sz val="10"/>
        <color indexed="8"/>
        <rFont val="Times New Roman"/>
        <family val="1"/>
        <charset val="204"/>
      </rPr>
      <t>2</t>
    </r>
  </si>
  <si>
    <r>
      <t>5.</t>
    </r>
    <r>
      <rPr>
        <sz val="10"/>
        <color theme="1"/>
        <rFont val="Times New Roman"/>
        <family val="1"/>
        <charset val="204"/>
      </rPr>
      <t>3</t>
    </r>
  </si>
  <si>
    <r>
      <t>5.</t>
    </r>
    <r>
      <rPr>
        <sz val="10"/>
        <color theme="1"/>
        <rFont val="Times New Roman"/>
        <family val="1"/>
        <charset val="204"/>
      </rPr>
      <t>4</t>
    </r>
    <r>
      <rPr>
        <sz val="11"/>
        <color theme="1"/>
        <rFont val="Calibri"/>
        <family val="2"/>
        <charset val="204"/>
        <scheme val="minor"/>
      </rPr>
      <t/>
    </r>
  </si>
  <si>
    <r>
      <t>5.</t>
    </r>
    <r>
      <rPr>
        <sz val="10"/>
        <color theme="1"/>
        <rFont val="Times New Roman"/>
        <family val="1"/>
        <charset val="204"/>
      </rPr>
      <t>5</t>
    </r>
    <r>
      <rPr>
        <sz val="11"/>
        <color theme="1"/>
        <rFont val="Calibri"/>
        <family val="2"/>
        <charset val="204"/>
        <scheme val="minor"/>
      </rPr>
      <t/>
    </r>
  </si>
  <si>
    <t>6</t>
  </si>
  <si>
    <t>6.1</t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</si>
  <si>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1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</si>
  <si>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1.1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</si>
  <si>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1.2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</si>
  <si>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1.3</t>
    </r>
  </si>
  <si>
    <r>
      <rPr>
        <b/>
        <sz val="9"/>
        <rFont val="Times New Roman"/>
        <family val="1"/>
        <charset val="204"/>
      </rPr>
      <t>6.1.</t>
    </r>
    <r>
      <rPr>
        <sz val="9"/>
        <rFont val="Times New Roman"/>
        <family val="1"/>
        <charset val="204"/>
      </rPr>
      <t>1.3.1</t>
    </r>
  </si>
  <si>
    <r>
      <rPr>
        <b/>
        <sz val="9"/>
        <rFont val="Times New Roman"/>
        <family val="1"/>
        <charset val="204"/>
      </rPr>
      <t>6.1.</t>
    </r>
    <r>
      <rPr>
        <sz val="9"/>
        <rFont val="Times New Roman"/>
        <family val="1"/>
        <charset val="204"/>
      </rPr>
      <t>1.3.2</t>
    </r>
  </si>
  <si>
    <r>
      <rPr>
        <b/>
        <sz val="9"/>
        <rFont val="Times New Roman"/>
        <family val="1"/>
        <charset val="204"/>
      </rPr>
      <t>6.1.</t>
    </r>
    <r>
      <rPr>
        <sz val="9"/>
        <rFont val="Times New Roman"/>
        <family val="1"/>
        <charset val="204"/>
      </rPr>
      <t>1.3.3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</si>
  <si>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1.4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</si>
  <si>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1.5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</si>
  <si>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1.6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</si>
  <si>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1.7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</si>
  <si>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1.8</t>
    </r>
  </si>
  <si>
    <r>
      <t>6.1.</t>
    </r>
    <r>
      <rPr>
        <sz val="10"/>
        <rFont val="Times New Roman"/>
        <family val="1"/>
        <charset val="204"/>
      </rPr>
      <t>2</t>
    </r>
  </si>
  <si>
    <r>
      <t>6.1.</t>
    </r>
    <r>
      <rPr>
        <sz val="10"/>
        <rFont val="Times New Roman"/>
        <family val="1"/>
        <charset val="204"/>
      </rPr>
      <t>3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</si>
  <si>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3.1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</si>
  <si>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3.2</t>
    </r>
  </si>
  <si>
    <r>
      <t>6.1.</t>
    </r>
    <r>
      <rPr>
        <sz val="10"/>
        <rFont val="Times New Roman"/>
        <family val="1"/>
        <charset val="204"/>
      </rPr>
      <t>4</t>
    </r>
  </si>
  <si>
    <r>
      <t>6.1.</t>
    </r>
    <r>
      <rPr>
        <sz val="10"/>
        <rFont val="Times New Roman"/>
        <family val="1"/>
        <charset val="204"/>
      </rPr>
      <t>5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</si>
  <si>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6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</si>
  <si>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6.1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</si>
  <si>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6.2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</si>
  <si>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6.3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</si>
  <si>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6.4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</si>
  <si>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6.5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</si>
  <si>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7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</si>
  <si>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7.1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</si>
  <si>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7.2</t>
    </r>
  </si>
  <si>
    <r>
      <t>6.1.</t>
    </r>
    <r>
      <rPr>
        <sz val="10"/>
        <rFont val="Times New Roman"/>
        <family val="1"/>
        <charset val="204"/>
      </rPr>
      <t>8</t>
    </r>
  </si>
  <si>
    <r>
      <t>6.1.</t>
    </r>
    <r>
      <rPr>
        <sz val="10"/>
        <rFont val="Times New Roman"/>
        <family val="1"/>
        <charset val="204"/>
      </rPr>
      <t>9</t>
    </r>
  </si>
  <si>
    <t>6.2</t>
  </si>
  <si>
    <r>
      <rPr>
        <b/>
        <sz val="10"/>
        <rFont val="Times New Roman"/>
        <family val="1"/>
        <charset val="204"/>
      </rPr>
      <t>6.2.</t>
    </r>
    <r>
      <rPr>
        <sz val="10"/>
        <rFont val="Times New Roman"/>
        <family val="1"/>
        <charset val="204"/>
      </rPr>
      <t>1</t>
    </r>
  </si>
  <si>
    <r>
      <rPr>
        <b/>
        <sz val="10"/>
        <rFont val="Times New Roman"/>
        <family val="1"/>
        <charset val="204"/>
      </rPr>
      <t>6.2.</t>
    </r>
    <r>
      <rPr>
        <sz val="10"/>
        <rFont val="Times New Roman"/>
        <family val="1"/>
        <charset val="204"/>
      </rPr>
      <t>2</t>
    </r>
  </si>
  <si>
    <r>
      <rPr>
        <b/>
        <sz val="10"/>
        <rFont val="Times New Roman"/>
        <family val="1"/>
        <charset val="204"/>
      </rPr>
      <t>6.2.</t>
    </r>
    <r>
      <rPr>
        <sz val="10"/>
        <rFont val="Times New Roman"/>
        <family val="1"/>
        <charset val="204"/>
      </rPr>
      <t>2.1</t>
    </r>
  </si>
  <si>
    <r>
      <rPr>
        <b/>
        <sz val="10"/>
        <rFont val="Times New Roman"/>
        <family val="1"/>
        <charset val="204"/>
      </rPr>
      <t>6.2.</t>
    </r>
    <r>
      <rPr>
        <sz val="10"/>
        <rFont val="Times New Roman"/>
        <family val="1"/>
        <charset val="204"/>
      </rPr>
      <t>2.2</t>
    </r>
  </si>
  <si>
    <r>
      <rPr>
        <b/>
        <sz val="10"/>
        <rFont val="Times New Roman"/>
        <family val="1"/>
        <charset val="204"/>
      </rPr>
      <t>6.2.</t>
    </r>
    <r>
      <rPr>
        <sz val="10"/>
        <rFont val="Times New Roman"/>
        <family val="1"/>
        <charset val="204"/>
      </rPr>
      <t>2.3</t>
    </r>
  </si>
  <si>
    <r>
      <rPr>
        <b/>
        <sz val="10"/>
        <rFont val="Times New Roman"/>
        <family val="1"/>
        <charset val="204"/>
      </rPr>
      <t>6.2.</t>
    </r>
    <r>
      <rPr>
        <sz val="10"/>
        <rFont val="Times New Roman"/>
        <family val="1"/>
        <charset val="204"/>
      </rPr>
      <t>2.4</t>
    </r>
  </si>
  <si>
    <r>
      <rPr>
        <b/>
        <sz val="9"/>
        <rFont val="Times New Roman"/>
        <family val="1"/>
        <charset val="204"/>
      </rPr>
      <t>6.2.</t>
    </r>
    <r>
      <rPr>
        <sz val="9"/>
        <rFont val="Times New Roman"/>
        <family val="1"/>
        <charset val="204"/>
      </rPr>
      <t>2.4.1</t>
    </r>
  </si>
  <si>
    <r>
      <rPr>
        <b/>
        <sz val="9"/>
        <rFont val="Times New Roman"/>
        <family val="1"/>
        <charset val="204"/>
      </rPr>
      <t>6.2.</t>
    </r>
    <r>
      <rPr>
        <sz val="9"/>
        <rFont val="Times New Roman"/>
        <family val="1"/>
        <charset val="204"/>
      </rPr>
      <t>2.4.2</t>
    </r>
  </si>
  <si>
    <r>
      <t>6.2.</t>
    </r>
    <r>
      <rPr>
        <sz val="10"/>
        <rFont val="Times New Roman"/>
        <family val="1"/>
        <charset val="204"/>
      </rPr>
      <t>3</t>
    </r>
  </si>
  <si>
    <r>
      <t>6.2.</t>
    </r>
    <r>
      <rPr>
        <sz val="10"/>
        <rFont val="Times New Roman"/>
        <family val="1"/>
        <charset val="204"/>
      </rPr>
      <t>4</t>
    </r>
    <r>
      <rPr>
        <sz val="11"/>
        <color theme="1"/>
        <rFont val="Calibri"/>
        <family val="2"/>
        <charset val="204"/>
        <scheme val="minor"/>
      </rPr>
      <t/>
    </r>
  </si>
  <si>
    <t>6.3</t>
  </si>
  <si>
    <r>
      <rPr>
        <b/>
        <sz val="10"/>
        <color indexed="8"/>
        <rFont val="Times New Roman"/>
        <family val="1"/>
        <charset val="204"/>
      </rPr>
      <t>6.3.</t>
    </r>
    <r>
      <rPr>
        <sz val="10"/>
        <color indexed="8"/>
        <rFont val="Times New Roman"/>
        <family val="1"/>
        <charset val="204"/>
      </rPr>
      <t>1</t>
    </r>
  </si>
  <si>
    <r>
      <rPr>
        <b/>
        <sz val="10"/>
        <rFont val="Times New Roman"/>
        <family val="1"/>
        <charset val="204"/>
      </rPr>
      <t>6.3.</t>
    </r>
    <r>
      <rPr>
        <sz val="10"/>
        <rFont val="Times New Roman"/>
        <family val="1"/>
        <charset val="204"/>
      </rPr>
      <t>1.1</t>
    </r>
  </si>
  <si>
    <r>
      <rPr>
        <b/>
        <sz val="10"/>
        <rFont val="Times New Roman"/>
        <family val="1"/>
        <charset val="204"/>
      </rPr>
      <t>6.3.</t>
    </r>
    <r>
      <rPr>
        <sz val="10"/>
        <rFont val="Times New Roman"/>
        <family val="1"/>
        <charset val="204"/>
      </rPr>
      <t>1.2</t>
    </r>
  </si>
  <si>
    <r>
      <rPr>
        <b/>
        <sz val="10"/>
        <rFont val="Times New Roman"/>
        <family val="1"/>
        <charset val="204"/>
      </rPr>
      <t>6.3.</t>
    </r>
    <r>
      <rPr>
        <sz val="10"/>
        <rFont val="Times New Roman"/>
        <family val="1"/>
        <charset val="204"/>
      </rPr>
      <t>1.3</t>
    </r>
  </si>
  <si>
    <r>
      <rPr>
        <b/>
        <sz val="10"/>
        <rFont val="Times New Roman"/>
        <family val="1"/>
        <charset val="204"/>
      </rPr>
      <t>6.3.</t>
    </r>
    <r>
      <rPr>
        <sz val="10"/>
        <rFont val="Times New Roman"/>
        <family val="1"/>
        <charset val="204"/>
      </rPr>
      <t>1.4</t>
    </r>
  </si>
  <si>
    <r>
      <rPr>
        <b/>
        <sz val="10"/>
        <rFont val="Times New Roman"/>
        <family val="1"/>
        <charset val="204"/>
      </rPr>
      <t>6.3.</t>
    </r>
    <r>
      <rPr>
        <sz val="10"/>
        <rFont val="Times New Roman"/>
        <family val="1"/>
        <charset val="204"/>
      </rPr>
      <t>1.5</t>
    </r>
  </si>
  <si>
    <r>
      <t>6.3.</t>
    </r>
    <r>
      <rPr>
        <sz val="10"/>
        <rFont val="Times New Roman"/>
        <family val="1"/>
        <charset val="204"/>
      </rPr>
      <t>2</t>
    </r>
  </si>
  <si>
    <r>
      <t>6.3.</t>
    </r>
    <r>
      <rPr>
        <sz val="10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</si>
  <si>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t>6.4</t>
  </si>
  <si>
    <t>6.4.1</t>
  </si>
  <si>
    <r>
      <rPr>
        <b/>
        <sz val="10"/>
        <color indexed="8"/>
        <rFont val="Times New Roman"/>
        <family val="1"/>
        <charset val="204"/>
      </rPr>
      <t>6.4.1.</t>
    </r>
    <r>
      <rPr>
        <sz val="10"/>
        <color indexed="8"/>
        <rFont val="Times New Roman"/>
        <family val="1"/>
        <charset val="204"/>
      </rPr>
      <t>1</t>
    </r>
  </si>
  <si>
    <r>
      <t>6.4.1.</t>
    </r>
    <r>
      <rPr>
        <sz val="10"/>
        <rFont val="Times New Roman"/>
        <family val="1"/>
        <charset val="204"/>
      </rPr>
      <t>2</t>
    </r>
  </si>
  <si>
    <r>
      <t>6.4.1.</t>
    </r>
    <r>
      <rPr>
        <sz val="10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</si>
  <si>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t>6.4.2</t>
  </si>
  <si>
    <r>
      <rPr>
        <b/>
        <sz val="10"/>
        <color indexed="8"/>
        <rFont val="Times New Roman"/>
        <family val="1"/>
        <charset val="204"/>
      </rPr>
      <t>6.4.2.</t>
    </r>
    <r>
      <rPr>
        <sz val="10"/>
        <color indexed="8"/>
        <rFont val="Times New Roman"/>
        <family val="1"/>
        <charset val="204"/>
      </rPr>
      <t>1</t>
    </r>
  </si>
  <si>
    <r>
      <t>6.4.2.</t>
    </r>
    <r>
      <rPr>
        <sz val="10"/>
        <rFont val="Times New Roman"/>
        <family val="1"/>
        <charset val="204"/>
      </rPr>
      <t>2</t>
    </r>
  </si>
  <si>
    <r>
      <t>6.4.2.</t>
    </r>
    <r>
      <rPr>
        <sz val="10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</si>
  <si>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t>6.5</t>
  </si>
  <si>
    <r>
      <t>6.5.</t>
    </r>
    <r>
      <rPr>
        <sz val="10"/>
        <rFont val="Times New Roman"/>
        <family val="1"/>
        <charset val="204"/>
      </rPr>
      <t>1</t>
    </r>
  </si>
  <si>
    <r>
      <rPr>
        <b/>
        <sz val="10"/>
        <color indexed="8"/>
        <rFont val="Times New Roman"/>
        <family val="1"/>
        <charset val="204"/>
      </rPr>
      <t>6.5.</t>
    </r>
    <r>
      <rPr>
        <sz val="10"/>
        <color indexed="8"/>
        <rFont val="Times New Roman"/>
        <family val="1"/>
        <charset val="204"/>
      </rPr>
      <t>2</t>
    </r>
  </si>
  <si>
    <t>7</t>
  </si>
  <si>
    <t>7.1</t>
  </si>
  <si>
    <t>Капітальні трансферти</t>
  </si>
  <si>
    <t>Поточні трансферти</t>
  </si>
  <si>
    <t xml:space="preserve"> • Придбання засобів інформатизації для установ</t>
  </si>
  <si>
    <t>Чисельність державних службовців, забезпечених житлом</t>
  </si>
  <si>
    <t xml:space="preserve"> • Виготовлення посвідчень суддів, начальників ТУ ДСА України, заступників начальників ТУ ДСА України, працівників ДСА України, текстів присяг суддів і відомчих відзнак для працівників судів, ТУ ДСА України та ДСА України</t>
  </si>
  <si>
    <r>
      <t>Виплата суддівської винагороди суддям, що пройшли кваліфікаційне оцінювання, та новопризначеним суддям</t>
    </r>
    <r>
      <rPr>
        <sz val="11"/>
        <rFont val="Times New Roman"/>
        <family val="1"/>
        <charset val="204"/>
      </rPr>
      <t xml:space="preserve"> </t>
    </r>
    <r>
      <rPr>
        <i/>
        <sz val="9"/>
        <color rgb="FF0000FF"/>
        <rFont val="Times New Roman"/>
        <family val="1"/>
        <charset val="204"/>
      </rPr>
      <t>(лише для ДСА України)</t>
    </r>
  </si>
  <si>
    <t>1.3</t>
  </si>
  <si>
    <t>1.4</t>
  </si>
  <si>
    <r>
      <t>Нарахування на виплату суддівської винагороди суддям, що пройшли кваліфікаційне оцінювання, та новопризначеним суддям</t>
    </r>
    <r>
      <rPr>
        <sz val="11"/>
        <rFont val="Times New Roman"/>
        <family val="1"/>
        <charset val="204"/>
      </rPr>
      <t xml:space="preserve"> </t>
    </r>
    <r>
      <rPr>
        <i/>
        <sz val="9"/>
        <color rgb="FF0000FF"/>
        <rFont val="Times New Roman"/>
        <family val="1"/>
        <charset val="204"/>
      </rPr>
      <t>(лише для ДСА України)</t>
    </r>
  </si>
  <si>
    <r>
      <t xml:space="preserve"> • Серверного та комп’ютерного обладнання </t>
    </r>
    <r>
      <rPr>
        <sz val="9"/>
        <rFont val="Times New Roman"/>
        <family val="1"/>
        <charset val="204"/>
      </rPr>
      <t xml:space="preserve">(монітор, оперативна пам'ять та інші комплектуючі до персонального комп'ютера та серверного обладнання тощо) </t>
    </r>
  </si>
  <si>
    <r>
      <t xml:space="preserve"> •</t>
    </r>
    <r>
      <rPr>
        <sz val="11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Оргтехніка</t>
    </r>
    <r>
      <rPr>
        <sz val="9"/>
        <rFont val="Times New Roman"/>
        <family val="1"/>
        <charset val="204"/>
      </rPr>
      <t xml:space="preserve"> (копіювальний апарат, сканер, факс, а також комплектуючі до оргтехніки)</t>
    </r>
  </si>
  <si>
    <r>
      <t xml:space="preserve"> •  Пасивне мережеве обладнання</t>
    </r>
    <r>
      <rPr>
        <sz val="9"/>
        <rFont val="Times New Roman"/>
        <family val="1"/>
        <charset val="204"/>
      </rPr>
      <t xml:space="preserve"> (маршрутизатор, джерело безперебійного живлення, комутатор тощо)</t>
    </r>
  </si>
  <si>
    <r>
      <t xml:space="preserve"> • Персональний комп’ютер </t>
    </r>
    <r>
      <rPr>
        <sz val="9"/>
        <rFont val="Times New Roman"/>
        <family val="1"/>
        <charset val="204"/>
      </rPr>
      <t>(системний блок; системний блок та монітор; системний блок, монітор та джерело безп. живлення);</t>
    </r>
    <r>
      <rPr>
        <sz val="10"/>
        <rFont val="Times New Roman"/>
        <family val="1"/>
        <charset val="204"/>
      </rPr>
      <t xml:space="preserve">
Програмно-апаратний комплекс</t>
    </r>
    <r>
      <rPr>
        <sz val="9"/>
        <rFont val="Times New Roman"/>
        <family val="1"/>
        <charset val="204"/>
      </rPr>
      <t xml:space="preserve"> (персональний комп’ютер та принтер)</t>
    </r>
    <r>
      <rPr>
        <sz val="10"/>
        <rFont val="Times New Roman"/>
        <family val="1"/>
        <charset val="204"/>
      </rPr>
      <t xml:space="preserve"> або Ноутбук</t>
    </r>
  </si>
  <si>
    <t xml:space="preserve"> • Оплата інших послуг з поточного ремонту будівель, приміщень (в тому числі виготовлення проектно-кошторисної документації)</t>
  </si>
  <si>
    <r>
      <t xml:space="preserve"> - Оплата послуг з інформатизації</t>
    </r>
    <r>
      <rPr>
        <sz val="8"/>
        <rFont val="Times New Roman"/>
        <family val="1"/>
        <charset val="204"/>
      </rPr>
      <t xml:space="preserve"> (ремонт засобів інформатизації; централізоване адміністрування локальних комп’ютерних мереж; супроводження автоматизованої системи документообігу; супроводження іншого програмного забезпечення; доступ до електронних юридичних баз даних; оренда засобів інформатизації; модернізація локальної комп’ютерної мережі; обслуговування каналів зв’язку; підключення до Інтернет тощо):</t>
    </r>
  </si>
  <si>
    <t xml:space="preserve"> • Інші послуги з інформатизації</t>
  </si>
  <si>
    <t xml:space="preserve"> • Послуги, надані ДП "ІСС"</t>
  </si>
  <si>
    <t>за КПКВК 0501020 “Забезпечення здійснення правосуддя місцевими, апеляційними судами та функціонування органів і установ системи правосуддя”</t>
  </si>
  <si>
    <t>2020 рік</t>
  </si>
  <si>
    <t>2020 рік - І квартал</t>
  </si>
  <si>
    <t>2020 рік - І півріччя</t>
  </si>
  <si>
    <t>2020 рік - 9 місяців</t>
  </si>
  <si>
    <t>2020 рік - 12 місяців</t>
  </si>
  <si>
    <r>
      <rPr>
        <b/>
        <sz val="12"/>
        <color rgb="FF0070C0"/>
        <rFont val="Times New Roman"/>
        <family val="1"/>
        <charset val="204"/>
      </rPr>
      <t>Показники затрат</t>
    </r>
    <r>
      <rPr>
        <b/>
        <sz val="11"/>
        <color rgb="FF0070C0"/>
        <rFont val="Times New Roman"/>
        <family val="1"/>
        <charset val="204"/>
      </rPr>
      <t xml:space="preserve"> </t>
    </r>
    <r>
      <rPr>
        <sz val="11"/>
        <color rgb="FF0070C0"/>
        <rFont val="Times New Roman"/>
        <family val="1"/>
        <charset val="204"/>
      </rPr>
      <t>= кошторис на 2020 рік - заплановано придбати до кінця 2020 року відповідно до бюджетних асигнувань 2020 року; показник "кількість установ" = фактично працюючі установи, "чисельність" = чисельність, затверджена штатним розписом</t>
    </r>
  </si>
  <si>
    <r>
      <rPr>
        <b/>
        <sz val="12"/>
        <color rgb="FF0070C0"/>
        <rFont val="Times New Roman"/>
        <family val="1"/>
        <charset val="204"/>
      </rPr>
      <t>Показники затрат</t>
    </r>
    <r>
      <rPr>
        <b/>
        <sz val="11"/>
        <color rgb="FF0070C0"/>
        <rFont val="Times New Roman"/>
        <family val="1"/>
        <charset val="204"/>
      </rPr>
      <t xml:space="preserve"> на І-ІV квартали </t>
    </r>
    <r>
      <rPr>
        <sz val="11"/>
        <color rgb="FF0070C0"/>
        <rFont val="Times New Roman"/>
        <family val="1"/>
        <charset val="204"/>
      </rPr>
      <t xml:space="preserve">= касові видатки </t>
    </r>
    <r>
      <rPr>
        <u/>
        <sz val="11"/>
        <color rgb="FF0070C0"/>
        <rFont val="Times New Roman"/>
        <family val="1"/>
        <charset val="204"/>
      </rPr>
      <t>наростаючим підсумком</t>
    </r>
    <r>
      <rPr>
        <sz val="11"/>
        <color rgb="FF0070C0"/>
        <rFont val="Times New Roman"/>
        <family val="1"/>
        <charset val="204"/>
      </rPr>
      <t xml:space="preserve"> - фактично придбано за відповідний квартал 2020 року; показник "кількість установ" = фактично працюючі установи, "чисельність" = середньооблікова чисельність</t>
    </r>
  </si>
  <si>
    <t>1.5</t>
  </si>
  <si>
    <r>
      <t xml:space="preserve">Грошове утримання військовослужбовців                                       </t>
    </r>
    <r>
      <rPr>
        <i/>
        <sz val="9"/>
        <color rgb="FF0000FF"/>
        <rFont val="Times New Roman"/>
        <family val="1"/>
        <charset val="204"/>
      </rPr>
      <t>(лише для ССО)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</si>
  <si>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2.3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</si>
  <si>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1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</si>
  <si>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1.1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</si>
  <si>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1.2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</si>
  <si>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2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</si>
  <si>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2.1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</si>
  <si>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2.2</t>
    </r>
  </si>
  <si>
    <r>
      <t>2.3.</t>
    </r>
    <r>
      <rPr>
        <sz val="10"/>
        <rFont val="Times New Roman"/>
        <family val="1"/>
        <charset val="204"/>
      </rPr>
      <t>3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</si>
  <si>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3.1</t>
    </r>
  </si>
  <si>
    <r>
      <rPr>
        <b/>
        <sz val="9"/>
        <rFont val="Times New Roman"/>
        <family val="1"/>
        <charset val="204"/>
      </rPr>
      <t>2.3.</t>
    </r>
    <r>
      <rPr>
        <sz val="9"/>
        <rFont val="Times New Roman"/>
        <family val="1"/>
        <charset val="204"/>
      </rPr>
      <t>3.1.1</t>
    </r>
  </si>
  <si>
    <r>
      <rPr>
        <b/>
        <sz val="9"/>
        <rFont val="Times New Roman"/>
        <family val="1"/>
        <charset val="204"/>
      </rPr>
      <t>2.3.</t>
    </r>
    <r>
      <rPr>
        <sz val="9"/>
        <rFont val="Times New Roman"/>
        <family val="1"/>
        <charset val="204"/>
      </rPr>
      <t>3.1.2</t>
    </r>
  </si>
  <si>
    <r>
      <rPr>
        <b/>
        <sz val="9"/>
        <rFont val="Times New Roman"/>
        <family val="1"/>
        <charset val="204"/>
      </rPr>
      <t>2.3.</t>
    </r>
    <r>
      <rPr>
        <sz val="9"/>
        <rFont val="Times New Roman"/>
        <family val="1"/>
        <charset val="204"/>
      </rPr>
      <t>3.1.3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</si>
  <si>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3.2</t>
    </r>
  </si>
  <si>
    <r>
      <rPr>
        <b/>
        <sz val="9"/>
        <rFont val="Times New Roman"/>
        <family val="1"/>
        <charset val="204"/>
      </rPr>
      <t>2.3.</t>
    </r>
    <r>
      <rPr>
        <sz val="9"/>
        <rFont val="Times New Roman"/>
        <family val="1"/>
        <charset val="204"/>
      </rPr>
      <t>3.2.1</t>
    </r>
  </si>
  <si>
    <r>
      <rPr>
        <b/>
        <sz val="9"/>
        <rFont val="Times New Roman"/>
        <family val="1"/>
        <charset val="204"/>
      </rPr>
      <t>2.3.</t>
    </r>
    <r>
      <rPr>
        <sz val="9"/>
        <rFont val="Times New Roman"/>
        <family val="1"/>
        <charset val="204"/>
      </rPr>
      <t>3.2.2</t>
    </r>
  </si>
  <si>
    <r>
      <rPr>
        <b/>
        <sz val="9"/>
        <rFont val="Times New Roman"/>
        <family val="1"/>
        <charset val="204"/>
      </rPr>
      <t>2.3.</t>
    </r>
    <r>
      <rPr>
        <sz val="9"/>
        <rFont val="Times New Roman"/>
        <family val="1"/>
        <charset val="204"/>
      </rPr>
      <t>3.2.3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</si>
  <si>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3.3</t>
    </r>
  </si>
  <si>
    <r>
      <rPr>
        <b/>
        <sz val="9"/>
        <rFont val="Times New Roman"/>
        <family val="1"/>
        <charset val="204"/>
      </rPr>
      <t>2.3.</t>
    </r>
    <r>
      <rPr>
        <sz val="9"/>
        <rFont val="Times New Roman"/>
        <family val="1"/>
        <charset val="204"/>
      </rPr>
      <t>3.3.1</t>
    </r>
  </si>
  <si>
    <r>
      <rPr>
        <b/>
        <sz val="9"/>
        <rFont val="Times New Roman"/>
        <family val="1"/>
        <charset val="204"/>
      </rPr>
      <t>2.3.</t>
    </r>
    <r>
      <rPr>
        <sz val="9"/>
        <rFont val="Times New Roman"/>
        <family val="1"/>
        <charset val="204"/>
      </rPr>
      <t>3.3.2</t>
    </r>
  </si>
  <si>
    <r>
      <rPr>
        <b/>
        <sz val="9"/>
        <rFont val="Times New Roman"/>
        <family val="1"/>
        <charset val="204"/>
      </rPr>
      <t>2.3.</t>
    </r>
    <r>
      <rPr>
        <sz val="9"/>
        <rFont val="Times New Roman"/>
        <family val="1"/>
        <charset val="204"/>
      </rPr>
      <t>3.3.3</t>
    </r>
  </si>
  <si>
    <r>
      <rPr>
        <b/>
        <sz val="10"/>
        <color indexed="8"/>
        <rFont val="Times New Roman"/>
        <family val="1"/>
        <charset val="204"/>
      </rPr>
      <t>2.3.</t>
    </r>
    <r>
      <rPr>
        <sz val="10"/>
        <color indexed="8"/>
        <rFont val="Times New Roman"/>
        <family val="1"/>
        <charset val="204"/>
      </rPr>
      <t>4</t>
    </r>
  </si>
  <si>
    <r>
      <t>2.3.</t>
    </r>
    <r>
      <rPr>
        <sz val="10"/>
        <rFont val="Times New Roman"/>
        <family val="1"/>
        <charset val="204"/>
      </rPr>
      <t>5</t>
    </r>
  </si>
  <si>
    <r>
      <t>2.3.</t>
    </r>
    <r>
      <rPr>
        <sz val="10"/>
        <rFont val="Times New Roman"/>
        <family val="1"/>
        <charset val="204"/>
      </rPr>
      <t>6</t>
    </r>
  </si>
  <si>
    <r>
      <t>2.3.</t>
    </r>
    <r>
      <rPr>
        <sz val="10"/>
        <rFont val="Times New Roman"/>
        <family val="1"/>
        <charset val="204"/>
      </rPr>
      <t>7</t>
    </r>
  </si>
  <si>
    <r>
      <t>2.3.</t>
    </r>
    <r>
      <rPr>
        <sz val="10"/>
        <rFont val="Times New Roman"/>
        <family val="1"/>
        <charset val="204"/>
      </rPr>
      <t>8</t>
    </r>
  </si>
  <si>
    <r>
      <t>2.3.</t>
    </r>
    <r>
      <rPr>
        <sz val="10"/>
        <color indexed="8"/>
        <rFont val="Times New Roman"/>
        <family val="1"/>
        <charset val="204"/>
      </rPr>
      <t>9</t>
    </r>
  </si>
  <si>
    <r>
      <rPr>
        <b/>
        <sz val="10"/>
        <color indexed="8"/>
        <rFont val="Times New Roman"/>
        <family val="1"/>
        <charset val="204"/>
      </rPr>
      <t>2.3.</t>
    </r>
    <r>
      <rPr>
        <sz val="10"/>
        <color indexed="8"/>
        <rFont val="Times New Roman"/>
        <family val="1"/>
        <charset val="204"/>
      </rPr>
      <t>10</t>
    </r>
  </si>
  <si>
    <r>
      <rPr>
        <b/>
        <sz val="10"/>
        <color indexed="8"/>
        <rFont val="Times New Roman"/>
        <family val="1"/>
        <charset val="204"/>
      </rPr>
      <t>2.3.</t>
    </r>
    <r>
      <rPr>
        <sz val="10"/>
        <color indexed="8"/>
        <rFont val="Times New Roman"/>
        <family val="1"/>
        <charset val="204"/>
      </rPr>
      <t>11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</si>
  <si>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12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</si>
  <si>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12.1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</si>
  <si>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12.2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</si>
  <si>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12.3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</si>
  <si>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13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</si>
  <si>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14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</si>
  <si>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15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</si>
  <si>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16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</si>
  <si>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17</t>
    </r>
  </si>
  <si>
    <r>
      <t>2.3.</t>
    </r>
    <r>
      <rPr>
        <sz val="10"/>
        <rFont val="Times New Roman"/>
        <family val="1"/>
        <charset val="204"/>
      </rPr>
      <t>18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</si>
  <si>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19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</si>
  <si>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19.1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</si>
  <si>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19.2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</si>
  <si>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19.3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</si>
  <si>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19.4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</si>
  <si>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19.5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</si>
  <si>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19.6</t>
    </r>
  </si>
  <si>
    <r>
      <rPr>
        <b/>
        <sz val="10"/>
        <color indexed="8"/>
        <rFont val="Times New Roman"/>
        <family val="1"/>
        <charset val="204"/>
      </rPr>
      <t>2.3.</t>
    </r>
    <r>
      <rPr>
        <sz val="10"/>
        <color indexed="8"/>
        <rFont val="Times New Roman"/>
        <family val="1"/>
        <charset val="204"/>
      </rPr>
      <t>20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</si>
  <si>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21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</si>
  <si>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22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</si>
  <si>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23</t>
    </r>
  </si>
  <si>
    <r>
      <rPr>
        <b/>
        <sz val="10"/>
        <color indexed="8"/>
        <rFont val="Times New Roman"/>
        <family val="1"/>
        <charset val="204"/>
      </rPr>
      <t>2.4.</t>
    </r>
    <r>
      <rPr>
        <sz val="10"/>
        <color indexed="8"/>
        <rFont val="Times New Roman"/>
        <family val="1"/>
        <charset val="204"/>
      </rPr>
      <t>1</t>
    </r>
  </si>
  <si>
    <r>
      <rPr>
        <b/>
        <sz val="10"/>
        <color indexed="8"/>
        <rFont val="Times New Roman"/>
        <family val="1"/>
        <charset val="204"/>
      </rPr>
      <t>2.4.</t>
    </r>
    <r>
      <rPr>
        <sz val="10"/>
        <color indexed="8"/>
        <rFont val="Times New Roman"/>
        <family val="1"/>
        <charset val="204"/>
      </rPr>
      <t>2</t>
    </r>
  </si>
  <si>
    <r>
      <rPr>
        <b/>
        <sz val="10"/>
        <color indexed="8"/>
        <rFont val="Times New Roman"/>
        <family val="1"/>
        <charset val="204"/>
      </rPr>
      <t>2.4.</t>
    </r>
    <r>
      <rPr>
        <sz val="10"/>
        <color indexed="8"/>
        <rFont val="Times New Roman"/>
        <family val="1"/>
        <charset val="204"/>
      </rPr>
      <t>3</t>
    </r>
  </si>
  <si>
    <r>
      <t>2.6.1.</t>
    </r>
    <r>
      <rPr>
        <sz val="10"/>
        <color theme="1"/>
        <rFont val="Times New Roman"/>
        <family val="1"/>
        <charset val="204"/>
      </rPr>
      <t>1</t>
    </r>
  </si>
  <si>
    <r>
      <t>2.6.1.</t>
    </r>
    <r>
      <rPr>
        <sz val="10"/>
        <color theme="1"/>
        <rFont val="Times New Roman"/>
        <family val="1"/>
        <charset val="204"/>
      </rPr>
      <t>2</t>
    </r>
  </si>
  <si>
    <r>
      <t>2.6.1.</t>
    </r>
    <r>
      <rPr>
        <sz val="10"/>
        <color theme="1"/>
        <rFont val="Times New Roman"/>
        <family val="1"/>
        <charset val="204"/>
      </rPr>
      <t>3</t>
    </r>
  </si>
  <si>
    <r>
      <t>2.6.1.</t>
    </r>
    <r>
      <rPr>
        <sz val="10"/>
        <color theme="1"/>
        <rFont val="Times New Roman"/>
        <family val="1"/>
        <charset val="204"/>
      </rPr>
      <t>4</t>
    </r>
  </si>
  <si>
    <t>2.6.2</t>
  </si>
  <si>
    <r>
      <t>2.6.2.</t>
    </r>
    <r>
      <rPr>
        <sz val="10"/>
        <color theme="1"/>
        <rFont val="Times New Roman"/>
        <family val="1"/>
        <charset val="204"/>
      </rPr>
      <t>1</t>
    </r>
  </si>
  <si>
    <r>
      <t>2.6.2.</t>
    </r>
    <r>
      <rPr>
        <sz val="10"/>
        <color theme="1"/>
        <rFont val="Times New Roman"/>
        <family val="1"/>
        <charset val="204"/>
      </rPr>
      <t>2</t>
    </r>
  </si>
  <si>
    <r>
      <t>2.6.2.</t>
    </r>
    <r>
      <rPr>
        <sz val="10"/>
        <color theme="1"/>
        <rFont val="Times New Roman"/>
        <family val="1"/>
        <charset val="204"/>
      </rPr>
      <t>3</t>
    </r>
  </si>
  <si>
    <t>2.6.3</t>
  </si>
  <si>
    <r>
      <t>2.6.3.</t>
    </r>
    <r>
      <rPr>
        <sz val="10"/>
        <color theme="1"/>
        <rFont val="Times New Roman"/>
        <family val="1"/>
        <charset val="204"/>
      </rPr>
      <t>1</t>
    </r>
  </si>
  <si>
    <r>
      <t>2.6.3.</t>
    </r>
    <r>
      <rPr>
        <sz val="10"/>
        <color theme="1"/>
        <rFont val="Times New Roman"/>
        <family val="1"/>
        <charset val="204"/>
      </rPr>
      <t>2</t>
    </r>
  </si>
  <si>
    <t>2.6.4</t>
  </si>
  <si>
    <r>
      <t>2.6.4.</t>
    </r>
    <r>
      <rPr>
        <sz val="10"/>
        <color theme="1"/>
        <rFont val="Times New Roman"/>
        <family val="1"/>
        <charset val="204"/>
      </rPr>
      <t>1</t>
    </r>
  </si>
  <si>
    <r>
      <t>2.6.4.</t>
    </r>
    <r>
      <rPr>
        <sz val="10"/>
        <color theme="1"/>
        <rFont val="Times New Roman"/>
        <family val="1"/>
        <charset val="204"/>
      </rPr>
      <t>2</t>
    </r>
  </si>
  <si>
    <r>
      <t>2.6.4.</t>
    </r>
    <r>
      <rPr>
        <sz val="10"/>
        <color theme="1"/>
        <rFont val="Times New Roman"/>
        <family val="1"/>
        <charset val="204"/>
      </rPr>
      <t>3</t>
    </r>
  </si>
  <si>
    <t>2.6.5</t>
  </si>
  <si>
    <r>
      <t>2.6.5.</t>
    </r>
    <r>
      <rPr>
        <sz val="10"/>
        <color theme="1"/>
        <rFont val="Times New Roman"/>
        <family val="1"/>
        <charset val="204"/>
      </rPr>
      <t>1</t>
    </r>
  </si>
  <si>
    <r>
      <t>2.6.5.</t>
    </r>
    <r>
      <rPr>
        <sz val="10"/>
        <color theme="1"/>
        <rFont val="Times New Roman"/>
        <family val="1"/>
        <charset val="204"/>
      </rPr>
      <t>2</t>
    </r>
  </si>
  <si>
    <r>
      <t>2.6.5.</t>
    </r>
    <r>
      <rPr>
        <sz val="10"/>
        <color theme="1"/>
        <rFont val="Times New Roman"/>
        <family val="1"/>
        <charset val="204"/>
      </rPr>
      <t>3</t>
    </r>
  </si>
  <si>
    <r>
      <t>2.6.5.</t>
    </r>
    <r>
      <rPr>
        <sz val="10"/>
        <color theme="1"/>
        <rFont val="Times New Roman"/>
        <family val="1"/>
        <charset val="204"/>
      </rPr>
      <t>4</t>
    </r>
  </si>
  <si>
    <r>
      <t>2.6.5.</t>
    </r>
    <r>
      <rPr>
        <sz val="10"/>
        <color theme="1"/>
        <rFont val="Times New Roman"/>
        <family val="1"/>
        <charset val="204"/>
      </rPr>
      <t>5</t>
    </r>
  </si>
  <si>
    <t>2.6.6</t>
  </si>
  <si>
    <t>2.7</t>
  </si>
  <si>
    <t>2.7.1</t>
  </si>
  <si>
    <t>2.7.2</t>
  </si>
  <si>
    <t>Дослідження і розробки, окремі заходи розвитку по реалізації державних (регіональних) програм</t>
  </si>
  <si>
    <t>4.3</t>
  </si>
  <si>
    <r>
      <rPr>
        <b/>
        <sz val="10"/>
        <color indexed="8"/>
        <rFont val="Times New Roman"/>
        <family val="1"/>
        <charset val="204"/>
      </rPr>
      <t>4.3.</t>
    </r>
    <r>
      <rPr>
        <sz val="10"/>
        <color indexed="8"/>
        <rFont val="Times New Roman"/>
        <family val="1"/>
        <charset val="204"/>
      </rPr>
      <t>1</t>
    </r>
  </si>
  <si>
    <r>
      <rPr>
        <b/>
        <sz val="10"/>
        <color indexed="8"/>
        <rFont val="Times New Roman"/>
        <family val="1"/>
        <charset val="204"/>
      </rPr>
      <t>4.3.</t>
    </r>
    <r>
      <rPr>
        <sz val="10"/>
        <color indexed="8"/>
        <rFont val="Times New Roman"/>
        <family val="1"/>
        <charset val="204"/>
      </rPr>
      <t>2</t>
    </r>
  </si>
  <si>
    <r>
      <rPr>
        <b/>
        <sz val="10"/>
        <color indexed="8"/>
        <rFont val="Times New Roman"/>
        <family val="1"/>
        <charset val="204"/>
      </rPr>
      <t>4.3.</t>
    </r>
    <r>
      <rPr>
        <sz val="10"/>
        <color indexed="8"/>
        <rFont val="Times New Roman"/>
        <family val="1"/>
        <charset val="204"/>
      </rPr>
      <t>3</t>
    </r>
  </si>
  <si>
    <r>
      <rPr>
        <b/>
        <sz val="10"/>
        <color indexed="8"/>
        <rFont val="Times New Roman"/>
        <family val="1"/>
        <charset val="204"/>
      </rPr>
      <t>4.3.</t>
    </r>
    <r>
      <rPr>
        <sz val="10"/>
        <color indexed="8"/>
        <rFont val="Times New Roman"/>
        <family val="1"/>
        <charset val="204"/>
      </rPr>
      <t>4</t>
    </r>
  </si>
  <si>
    <r>
      <rPr>
        <b/>
        <sz val="10"/>
        <color indexed="8"/>
        <rFont val="Times New Roman"/>
        <family val="1"/>
        <charset val="204"/>
      </rPr>
      <t>4.3.</t>
    </r>
    <r>
      <rPr>
        <sz val="10"/>
        <color indexed="8"/>
        <rFont val="Times New Roman"/>
        <family val="1"/>
        <charset val="204"/>
      </rPr>
      <t>5</t>
    </r>
  </si>
  <si>
    <t>Виплата пенсій і допомоги</t>
  </si>
  <si>
    <r>
      <t xml:space="preserve">Медикаменти та перев'язувальні матеріали                                                        </t>
    </r>
    <r>
      <rPr>
        <i/>
        <sz val="11"/>
        <rFont val="Times New Roman"/>
        <family val="1"/>
        <charset val="204"/>
      </rPr>
      <t xml:space="preserve"> </t>
    </r>
    <r>
      <rPr>
        <i/>
        <sz val="9"/>
        <color rgb="FF0000FF"/>
        <rFont val="Times New Roman"/>
        <family val="1"/>
        <charset val="204"/>
      </rPr>
      <t>(лише для ССО)</t>
    </r>
  </si>
  <si>
    <r>
      <t xml:space="preserve"> - Резерв</t>
    </r>
    <r>
      <rPr>
        <sz val="9"/>
        <rFont val="Times New Roman"/>
        <family val="1"/>
        <charset val="204"/>
      </rPr>
      <t xml:space="preserve"> </t>
    </r>
    <r>
      <rPr>
        <i/>
        <sz val="9"/>
        <color rgb="FF0000FF"/>
        <rFont val="Times New Roman"/>
        <family val="1"/>
        <charset val="204"/>
      </rPr>
      <t>(лише для ДСА України)</t>
    </r>
  </si>
  <si>
    <r>
      <rPr>
        <b/>
        <sz val="10"/>
        <color indexed="8"/>
        <rFont val="Times New Roman"/>
        <family val="1"/>
        <charset val="204"/>
      </rPr>
      <t>2.4.</t>
    </r>
    <r>
      <rPr>
        <sz val="10"/>
        <color indexed="8"/>
        <rFont val="Times New Roman"/>
        <family val="1"/>
        <charset val="204"/>
      </rPr>
      <t>5</t>
    </r>
  </si>
  <si>
    <r>
      <rPr>
        <b/>
        <sz val="10"/>
        <color indexed="8"/>
        <rFont val="Times New Roman"/>
        <family val="1"/>
        <charset val="204"/>
      </rPr>
      <t>2.4.</t>
    </r>
    <r>
      <rPr>
        <sz val="10"/>
        <color indexed="8"/>
        <rFont val="Times New Roman"/>
        <family val="1"/>
        <charset val="204"/>
      </rPr>
      <t>6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</si>
  <si>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25</t>
    </r>
  </si>
  <si>
    <r>
      <t>2.3.</t>
    </r>
    <r>
      <rPr>
        <sz val="10"/>
        <rFont val="Times New Roman"/>
        <family val="1"/>
        <charset val="204"/>
      </rPr>
      <t>27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</si>
  <si>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25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</si>
  <si>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16.1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</si>
  <si>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16.2</t>
    </r>
  </si>
  <si>
    <r>
      <t>2.6.1.</t>
    </r>
    <r>
      <rPr>
        <sz val="10"/>
        <color theme="1"/>
        <rFont val="Times New Roman"/>
        <family val="1"/>
        <charset val="204"/>
      </rPr>
      <t>5</t>
    </r>
  </si>
  <si>
    <r>
      <t>2.6.1.</t>
    </r>
    <r>
      <rPr>
        <sz val="10"/>
        <color theme="1"/>
        <rFont val="Times New Roman"/>
        <family val="1"/>
        <charset val="204"/>
      </rPr>
      <t>6</t>
    </r>
  </si>
  <si>
    <r>
      <t>2.6.2.</t>
    </r>
    <r>
      <rPr>
        <sz val="10"/>
        <color theme="1"/>
        <rFont val="Times New Roman"/>
        <family val="1"/>
        <charset val="204"/>
      </rPr>
      <t>4</t>
    </r>
  </si>
  <si>
    <r>
      <t>2.6.2.</t>
    </r>
    <r>
      <rPr>
        <sz val="10"/>
        <color theme="1"/>
        <rFont val="Times New Roman"/>
        <family val="1"/>
        <charset val="204"/>
      </rPr>
      <t>5</t>
    </r>
  </si>
  <si>
    <r>
      <t>2.6.3.</t>
    </r>
    <r>
      <rPr>
        <sz val="10"/>
        <color theme="1"/>
        <rFont val="Times New Roman"/>
        <family val="1"/>
        <charset val="204"/>
      </rPr>
      <t>3</t>
    </r>
  </si>
  <si>
    <r>
      <t>2.6.3.</t>
    </r>
    <r>
      <rPr>
        <sz val="10"/>
        <color theme="1"/>
        <rFont val="Times New Roman"/>
        <family val="1"/>
        <charset val="204"/>
      </rPr>
      <t>4</t>
    </r>
  </si>
  <si>
    <r>
      <t>2.1.</t>
    </r>
    <r>
      <rPr>
        <sz val="10"/>
        <rFont val="Times New Roman"/>
        <family val="1"/>
        <charset val="204"/>
      </rPr>
      <t>23</t>
    </r>
  </si>
  <si>
    <r>
      <t>2.1.</t>
    </r>
    <r>
      <rPr>
        <sz val="10"/>
        <rFont val="Times New Roman"/>
        <family val="1"/>
        <charset val="204"/>
      </rPr>
      <t>23.1</t>
    </r>
  </si>
  <si>
    <r>
      <t>2.1.</t>
    </r>
    <r>
      <rPr>
        <sz val="10"/>
        <rFont val="Times New Roman"/>
        <family val="1"/>
        <charset val="204"/>
      </rPr>
      <t>23.2</t>
    </r>
  </si>
  <si>
    <r>
      <t>2.1.</t>
    </r>
    <r>
      <rPr>
        <sz val="10"/>
        <rFont val="Times New Roman"/>
        <family val="1"/>
        <charset val="204"/>
      </rPr>
      <t>23.3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</si>
  <si>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24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</si>
  <si>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24</t>
    </r>
  </si>
  <si>
    <r>
      <t>2.3.</t>
    </r>
    <r>
      <rPr>
        <sz val="10"/>
        <rFont val="Times New Roman"/>
        <family val="1"/>
        <charset val="204"/>
      </rPr>
      <t>25.1</t>
    </r>
  </si>
  <si>
    <r>
      <t>2.3.</t>
    </r>
    <r>
      <rPr>
        <sz val="10"/>
        <rFont val="Times New Roman"/>
        <family val="1"/>
        <charset val="204"/>
      </rPr>
      <t>25.2</t>
    </r>
  </si>
  <si>
    <r>
      <t>2.3.</t>
    </r>
    <r>
      <rPr>
        <sz val="10"/>
        <rFont val="Times New Roman"/>
        <family val="1"/>
        <charset val="204"/>
      </rPr>
      <t>25.3</t>
    </r>
  </si>
  <si>
    <r>
      <t>2.3.</t>
    </r>
    <r>
      <rPr>
        <sz val="10"/>
        <rFont val="Times New Roman"/>
        <family val="1"/>
        <charset val="204"/>
      </rPr>
      <t>25.4</t>
    </r>
  </si>
  <si>
    <r>
      <t>2.3.</t>
    </r>
    <r>
      <rPr>
        <sz val="10"/>
        <rFont val="Times New Roman"/>
        <family val="1"/>
        <charset val="204"/>
      </rPr>
      <t>25.5</t>
    </r>
  </si>
  <si>
    <r>
      <t>2.3.</t>
    </r>
    <r>
      <rPr>
        <sz val="10"/>
        <rFont val="Times New Roman"/>
        <family val="1"/>
        <charset val="204"/>
      </rPr>
      <t>26</t>
    </r>
  </si>
  <si>
    <r>
      <rPr>
        <b/>
        <sz val="10"/>
        <color indexed="8"/>
        <rFont val="Times New Roman"/>
        <family val="1"/>
        <charset val="204"/>
      </rPr>
      <t>2.4.</t>
    </r>
    <r>
      <rPr>
        <sz val="10"/>
        <color indexed="8"/>
        <rFont val="Times New Roman"/>
        <family val="1"/>
        <charset val="204"/>
      </rPr>
      <t>4</t>
    </r>
  </si>
  <si>
    <r>
      <t>2.6.4.</t>
    </r>
    <r>
      <rPr>
        <sz val="10"/>
        <color theme="1"/>
        <rFont val="Times New Roman"/>
        <family val="1"/>
        <charset val="204"/>
      </rPr>
      <t>4</t>
    </r>
  </si>
  <si>
    <r>
      <t>2.6.5.</t>
    </r>
    <r>
      <rPr>
        <sz val="10"/>
        <color theme="1"/>
        <rFont val="Times New Roman"/>
        <family val="1"/>
        <charset val="204"/>
      </rPr>
      <t>6</t>
    </r>
  </si>
  <si>
    <t>Забезпечення виконання функцій та завдань Службою судової охорони</t>
  </si>
  <si>
    <t>Забезпечення виконання функцій та завдань Вищою кваліфікаційною комісією суддів України</t>
  </si>
  <si>
    <t>Забезпечення виконання функцій та завдань Національною школою суддів України</t>
  </si>
  <si>
    <t>Будівництво (придбання) приміщень</t>
  </si>
  <si>
    <t>Придбання службового житла суддям, працівникам апаратів судів і територіальних управлінь ДСА України, що переїхали до іншого міста у зв'язку з переміщенням установи або переведенням з тимчасово окупованих та неконтрольованих територій, а також суддям та працівникам, чиє житло знищено внаслідок стихійних природних явищ тощо</t>
  </si>
  <si>
    <t>Капітальний ремонт, реконструкція (реставрація) адміністративних приміщень судів та установ судової системи</t>
  </si>
  <si>
    <r>
      <rPr>
        <b/>
        <sz val="10"/>
        <color indexed="8"/>
        <rFont val="Times New Roman"/>
        <family val="1"/>
        <charset val="204"/>
      </rPr>
      <t>2.6.1.</t>
    </r>
    <r>
      <rPr>
        <sz val="10"/>
        <color indexed="8"/>
        <rFont val="Times New Roman"/>
        <family val="1"/>
        <charset val="204"/>
      </rPr>
      <t>3</t>
    </r>
  </si>
  <si>
    <r>
      <t xml:space="preserve"> - Резерв </t>
    </r>
    <r>
      <rPr>
        <i/>
        <sz val="9"/>
        <color rgb="FF0000FF"/>
        <rFont val="Times New Roman"/>
        <family val="1"/>
        <charset val="204"/>
      </rPr>
      <t>(лише для ДСА України)</t>
    </r>
  </si>
  <si>
    <r>
      <t xml:space="preserve"> - Резерв </t>
    </r>
    <r>
      <rPr>
        <i/>
        <sz val="9"/>
        <color rgb="FF0000FF"/>
        <rFont val="Times New Roman"/>
        <family val="1"/>
        <charset val="204"/>
      </rPr>
      <t>(лише для ДСА України</t>
    </r>
    <r>
      <rPr>
        <sz val="9"/>
        <rFont val="Times New Roman"/>
        <family val="1"/>
        <charset val="204"/>
      </rPr>
      <t>)</t>
    </r>
  </si>
  <si>
    <r>
      <t xml:space="preserve"> - Резерв</t>
    </r>
    <r>
      <rPr>
        <sz val="10"/>
        <color rgb="FF0000FF"/>
        <rFont val="Times New Roman"/>
        <family val="1"/>
        <charset val="204"/>
      </rPr>
      <t xml:space="preserve"> </t>
    </r>
    <r>
      <rPr>
        <i/>
        <sz val="9"/>
        <color rgb="FF0000FF"/>
        <rFont val="Times New Roman"/>
        <family val="1"/>
        <charset val="204"/>
      </rPr>
      <t>(лише для ДСА України)</t>
    </r>
  </si>
  <si>
    <r>
      <t>5.</t>
    </r>
    <r>
      <rPr>
        <sz val="10"/>
        <color theme="1"/>
        <rFont val="Times New Roman"/>
        <family val="1"/>
        <charset val="204"/>
      </rPr>
      <t>6</t>
    </r>
  </si>
  <si>
    <r>
      <t>5.</t>
    </r>
    <r>
      <rPr>
        <sz val="10"/>
        <color theme="1"/>
        <rFont val="Times New Roman"/>
        <family val="1"/>
        <charset val="204"/>
      </rPr>
      <t>7</t>
    </r>
  </si>
  <si>
    <r>
      <t>6.1.</t>
    </r>
    <r>
      <rPr>
        <sz val="10"/>
        <rFont val="Times New Roman"/>
        <family val="1"/>
        <charset val="204"/>
      </rPr>
      <t>10</t>
    </r>
  </si>
  <si>
    <r>
      <t>6.2.</t>
    </r>
    <r>
      <rPr>
        <sz val="10"/>
        <rFont val="Times New Roman"/>
        <family val="1"/>
        <charset val="204"/>
      </rPr>
      <t>5</t>
    </r>
  </si>
  <si>
    <r>
      <t>6.2.</t>
    </r>
    <r>
      <rPr>
        <sz val="10"/>
        <rFont val="Times New Roman"/>
        <family val="1"/>
        <charset val="204"/>
      </rPr>
      <t>6</t>
    </r>
  </si>
  <si>
    <r>
      <t>6.3.</t>
    </r>
    <r>
      <rPr>
        <sz val="10"/>
        <rFont val="Times New Roman"/>
        <family val="1"/>
        <charset val="204"/>
      </rPr>
      <t>4</t>
    </r>
  </si>
  <si>
    <r>
      <t>6.3.</t>
    </r>
    <r>
      <rPr>
        <sz val="10"/>
        <rFont val="Times New Roman"/>
        <family val="1"/>
        <charset val="204"/>
      </rPr>
      <t>5</t>
    </r>
  </si>
  <si>
    <r>
      <t>6.4.1.</t>
    </r>
    <r>
      <rPr>
        <sz val="10"/>
        <rFont val="Times New Roman"/>
        <family val="1"/>
        <charset val="204"/>
      </rPr>
      <t>4</t>
    </r>
  </si>
  <si>
    <r>
      <t>6.4.1.</t>
    </r>
    <r>
      <rPr>
        <sz val="10"/>
        <rFont val="Times New Roman"/>
        <family val="1"/>
        <charset val="204"/>
      </rPr>
      <t>5</t>
    </r>
  </si>
  <si>
    <r>
      <t>6.4.2.</t>
    </r>
    <r>
      <rPr>
        <sz val="10"/>
        <rFont val="Times New Roman"/>
        <family val="1"/>
        <charset val="204"/>
      </rPr>
      <t>4</t>
    </r>
  </si>
  <si>
    <r>
      <t>6.4.2.</t>
    </r>
    <r>
      <rPr>
        <sz val="10"/>
        <rFont val="Times New Roman"/>
        <family val="1"/>
        <charset val="204"/>
      </rPr>
      <t>5</t>
    </r>
  </si>
  <si>
    <t xml:space="preserve"> • Форменний одяг для судрозпорядників, ССО (літній варіант)</t>
  </si>
  <si>
    <r>
      <t xml:space="preserve"> • Форменний одяг для судрозпорядників, ССО </t>
    </r>
    <r>
      <rPr>
        <sz val="9"/>
        <rFont val="Times New Roman"/>
        <family val="1"/>
        <charset val="204"/>
      </rPr>
      <t>(зимовий варіант)</t>
    </r>
  </si>
  <si>
    <r>
      <t xml:space="preserve"> - Придбання зброї </t>
    </r>
    <r>
      <rPr>
        <i/>
        <sz val="9"/>
        <color rgb="FF0000FF"/>
        <rFont val="Times New Roman"/>
        <family val="1"/>
        <charset val="204"/>
      </rPr>
      <t>для ССО</t>
    </r>
  </si>
  <si>
    <t>Кількість придбаних одиниць зброї (лише для ССО)</t>
  </si>
  <si>
    <t>Середня вартість придбання 1 од зброї</t>
  </si>
  <si>
    <t xml:space="preserve"> • Послуги з інформатизації </t>
  </si>
  <si>
    <t xml:space="preserve"> • Придбання ліцензійного програмного забезпечення </t>
  </si>
  <si>
    <t xml:space="preserve"> • Супроводження "Єдиного державного реєстру судових рішень"</t>
  </si>
  <si>
    <t xml:space="preserve"> • Супроводження Веб-порталу "Судова влада"</t>
  </si>
  <si>
    <r>
      <t xml:space="preserve"> - Виготовлення друкованої продукції</t>
    </r>
    <r>
      <rPr>
        <i/>
        <sz val="10"/>
        <rFont val="Times New Roman"/>
        <family val="1"/>
        <charset val="204"/>
      </rPr>
      <t xml:space="preserve"> </t>
    </r>
    <r>
      <rPr>
        <i/>
        <sz val="9"/>
        <color rgb="FF0000FF"/>
        <rFont val="Times New Roman"/>
        <family val="1"/>
        <charset val="204"/>
      </rPr>
      <t>(лише для НШСУ)</t>
    </r>
  </si>
  <si>
    <t>Кількість вирішених модельних справ</t>
  </si>
  <si>
    <r>
      <t>Кількість рекомендацій про призначення (переведення) на посаду судді, внесених за результатами конкурсу на посаду судді до ВРП</t>
    </r>
    <r>
      <rPr>
        <i/>
        <sz val="9"/>
        <rFont val="Times New Roman"/>
        <family val="1"/>
        <charset val="204"/>
      </rPr>
      <t xml:space="preserve"> </t>
    </r>
    <r>
      <rPr>
        <i/>
        <sz val="9"/>
        <color rgb="FF0000FF"/>
        <rFont val="Times New Roman"/>
        <family val="1"/>
        <charset val="204"/>
      </rPr>
      <t>(лише для ВККСУ)</t>
    </r>
  </si>
  <si>
    <t>Кількість побудованих (придбаних) приміщень</t>
  </si>
  <si>
    <t xml:space="preserve">Чисельність працівників судів та територіальних управлінь ДСА України, що переїхали до іншого міста у зв’язку з переміщенням установи та працівників судів, переведених з окупованих та неконтрольованих територій, що забезпечені службовим житлом </t>
  </si>
  <si>
    <t xml:space="preserve">Площа придбаного службового житла для працівників судів та територіальних управлінь ДСА України, що переїхали до іншого міста у зв’язку з переміщенням установи та працівників судів, переведених з окупованих та неконтрольованих територій </t>
  </si>
  <si>
    <t>справа</t>
  </si>
  <si>
    <t>Чисельність суддів,затверджена Вищою радою правосуддя</t>
  </si>
  <si>
    <t>Чисельність інших працівників</t>
  </si>
  <si>
    <t>Кількість приміщень, в яких розташовано суди</t>
  </si>
  <si>
    <t>Кількість приміщень, в яких розміщуються судові установи</t>
  </si>
  <si>
    <t>Чисельність працівників судів та територіальних управлінь ДСА України, що переїхали до іншого міста у зв'язку з переміщенням установи та працівників судів,  переведених з окупованих та неконтрольованих територій, які потребують забезпечення житлом</t>
  </si>
  <si>
    <t>Кількість вхідних модельних справ</t>
  </si>
  <si>
    <t>Середня кількість розглянутих модельних справ 1 суддею</t>
  </si>
  <si>
    <t>Середній строк очікування розгляду модельної справи</t>
  </si>
  <si>
    <r>
      <t xml:space="preserve">Кількість суддівських досьє та досьє кандидатів на посаду судді, формування та ведення яких забезпечує ВККСУ </t>
    </r>
    <r>
      <rPr>
        <i/>
        <sz val="9"/>
        <color rgb="FF0000FF"/>
        <rFont val="Times New Roman"/>
        <family val="1"/>
        <charset val="204"/>
      </rPr>
      <t>(лише для ВККСУ)</t>
    </r>
  </si>
  <si>
    <r>
      <t>Середня кількість рекомендацій про призначення (переведення) на посаду судді, внесених за результатами конкурсу на посаду судді до ВРП</t>
    </r>
    <r>
      <rPr>
        <i/>
        <sz val="9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у розрахунку на одного члена ВККСУ</t>
    </r>
    <r>
      <rPr>
        <i/>
        <sz val="9"/>
        <rFont val="Times New Roman"/>
        <family val="1"/>
        <charset val="204"/>
      </rPr>
      <t xml:space="preserve"> </t>
    </r>
    <r>
      <rPr>
        <i/>
        <sz val="9"/>
        <color rgb="FF0000FF"/>
        <rFont val="Times New Roman"/>
        <family val="1"/>
        <charset val="204"/>
      </rPr>
      <t>(лише для ВККСУ)</t>
    </r>
  </si>
  <si>
    <r>
      <t>Кількість кандидатів на посаду судді, які пройшли спеціальну підготовку на посаду судді в НШСУ</t>
    </r>
    <r>
      <rPr>
        <i/>
        <sz val="9"/>
        <color rgb="FF0000FF"/>
        <rFont val="Times New Roman"/>
        <family val="1"/>
        <charset val="204"/>
      </rPr>
      <t xml:space="preserve"> (лише для НШСУ)</t>
    </r>
  </si>
  <si>
    <r>
      <t>Середні витрати на підготовку 1 кандидата на посаду судді  в НШСУ</t>
    </r>
    <r>
      <rPr>
        <i/>
        <sz val="10"/>
        <color rgb="FF0000FF"/>
        <rFont val="Times New Roman"/>
        <family val="1"/>
        <charset val="204"/>
      </rPr>
      <t xml:space="preserve"> </t>
    </r>
    <r>
      <rPr>
        <i/>
        <sz val="9"/>
        <color rgb="FF0000FF"/>
        <rFont val="Times New Roman"/>
        <family val="1"/>
        <charset val="204"/>
      </rPr>
      <t>(лише для НШСУ)</t>
    </r>
  </si>
  <si>
    <t>Рівень довіри до правосуддя</t>
  </si>
  <si>
    <t>Рівень ефективності системи правосуддя</t>
  </si>
  <si>
    <t>Відсоток вирішених справ, до загальної кількості справ, що надійшли на розгляд до судів</t>
  </si>
  <si>
    <r>
      <t>Частка рекомендацій про призначення (переведення) на посаду судді, внесених до ВРП за результатами конкурсу на посаду судді</t>
    </r>
    <r>
      <rPr>
        <sz val="9"/>
        <rFont val="Times New Roman"/>
        <family val="1"/>
        <charset val="204"/>
      </rPr>
      <t xml:space="preserve"> </t>
    </r>
    <r>
      <rPr>
        <i/>
        <sz val="9"/>
        <color rgb="FF0000FF"/>
        <rFont val="Times New Roman"/>
        <family val="1"/>
        <charset val="204"/>
      </rPr>
      <t>(лише для ВККСУ)</t>
    </r>
  </si>
  <si>
    <r>
      <t xml:space="preserve">Частка суддівських досьє та досьє кандидатів на посаду судді, формування та ведення яких забезпечено ВККСУ </t>
    </r>
    <r>
      <rPr>
        <i/>
        <sz val="9"/>
        <color rgb="FF0000FF"/>
        <rFont val="Times New Roman"/>
        <family val="1"/>
        <charset val="204"/>
      </rPr>
      <t>(лише для ВККСУ)</t>
    </r>
  </si>
  <si>
    <t>Рівень забезпечення судів належними умовами для здійснення судочинства відповідно до ДБН В.2.2-26:2010 "Будинки і споруди. Суди"</t>
  </si>
  <si>
    <t>Рівень забезпечення службовим житлом працівників судів та територіальних управлінь ДСА України, що переїхали до іншого міста у зв’язку з переміщенням установи та працівників судів, переведених з окупованих та неконтрольованих територій</t>
  </si>
  <si>
    <t>справ</t>
  </si>
  <si>
    <t>Площа приміщень судів, в яких проведено роботи з капітального ремонту, реконструкції (реставрації)</t>
  </si>
  <si>
    <t>Площа приміщень судових установ, в яких проведено роботи з капітального ремонту, реконструкції (реставрації)</t>
  </si>
  <si>
    <t>Середні витрати на капітальне будівництво (придбання) 1-го кв.м. площі приміщення</t>
  </si>
  <si>
    <t>Середні витрати на капітальний ремонт, реконструкцію (реставрацію) 1-го кв.м. площі приміщення</t>
  </si>
  <si>
    <r>
      <t>2020 рік</t>
    </r>
    <r>
      <rPr>
        <sz val="10"/>
        <color theme="1"/>
        <rFont val="Times New Roman"/>
        <family val="1"/>
        <charset val="204"/>
      </rPr>
      <t xml:space="preserve"> (кошторис+зміни)</t>
    </r>
  </si>
  <si>
    <r>
      <t>4</t>
    </r>
    <r>
      <rPr>
        <b/>
        <sz val="10"/>
        <color indexed="8"/>
        <rFont val="Times New Roman"/>
        <family val="1"/>
        <charset val="204"/>
      </rPr>
      <t>.3.</t>
    </r>
    <r>
      <rPr>
        <sz val="10"/>
        <color indexed="8"/>
        <rFont val="Times New Roman"/>
        <family val="1"/>
        <charset val="204"/>
      </rPr>
      <t>4</t>
    </r>
  </si>
  <si>
    <r>
      <rPr>
        <b/>
        <sz val="10"/>
        <color theme="1"/>
        <rFont val="Times New Roman"/>
        <family val="1"/>
        <charset val="204"/>
      </rPr>
      <t>5</t>
    </r>
    <r>
      <rPr>
        <sz val="10"/>
        <color theme="1"/>
        <rFont val="Times New Roman"/>
        <family val="1"/>
        <charset val="204"/>
      </rPr>
      <t>.6</t>
    </r>
  </si>
  <si>
    <r>
      <t>Чисельність працівників Служби судової охорони</t>
    </r>
    <r>
      <rPr>
        <i/>
        <sz val="9"/>
        <color rgb="FF0000FF"/>
        <rFont val="Times New Roman"/>
        <family val="1"/>
        <charset val="204"/>
      </rPr>
      <t xml:space="preserve"> (лише для ССО)</t>
    </r>
  </si>
  <si>
    <r>
      <t xml:space="preserve">Кількість придбаного автомобільного транспорту </t>
    </r>
    <r>
      <rPr>
        <i/>
        <sz val="9"/>
        <color rgb="FF0000FF"/>
        <rFont val="Times New Roman"/>
        <family val="1"/>
        <charset val="204"/>
      </rPr>
      <t>(лише для ССО)</t>
    </r>
  </si>
  <si>
    <r>
      <t xml:space="preserve">Обсяг ПММ, що буде придбано </t>
    </r>
    <r>
      <rPr>
        <i/>
        <sz val="9"/>
        <color rgb="FF0000FF"/>
        <rFont val="Times New Roman"/>
        <family val="1"/>
        <charset val="204"/>
      </rPr>
      <t>(лише для ССО)</t>
    </r>
  </si>
  <si>
    <r>
      <t xml:space="preserve">Кількість приміщень, в яких розташована Служба судової охорони </t>
    </r>
    <r>
      <rPr>
        <i/>
        <sz val="9"/>
        <color rgb="FF0000FF"/>
        <rFont val="Times New Roman"/>
        <family val="1"/>
        <charset val="204"/>
      </rPr>
      <t>(лише для ССО)</t>
    </r>
  </si>
  <si>
    <r>
      <t>Середня вартість одиниці зброї</t>
    </r>
    <r>
      <rPr>
        <i/>
        <sz val="9"/>
        <color rgb="FF0000FF"/>
        <rFont val="Times New Roman"/>
        <family val="1"/>
        <charset val="204"/>
      </rPr>
      <t xml:space="preserve"> (лише для ССО)</t>
    </r>
  </si>
  <si>
    <r>
      <t xml:space="preserve">Середня вартість комплекту форменого одягу </t>
    </r>
    <r>
      <rPr>
        <i/>
        <sz val="9"/>
        <color rgb="FF0000FF"/>
        <rFont val="Times New Roman"/>
        <family val="1"/>
        <charset val="204"/>
      </rPr>
      <t>(лише для ССО)</t>
    </r>
  </si>
  <si>
    <r>
      <t xml:space="preserve">Середня вартість одиниці автомобільного транспорту </t>
    </r>
    <r>
      <rPr>
        <i/>
        <sz val="9"/>
        <color rgb="FF0000FF"/>
        <rFont val="Times New Roman"/>
        <family val="1"/>
        <charset val="204"/>
      </rPr>
      <t>(лише для ССО)</t>
    </r>
  </si>
  <si>
    <r>
      <t>Середня кількість суддівських досьє та досьє кандидатів на посаду судді, ведення яких забезпечує ВККСУ у розрахунку на 1 працівника секретаріату Комісії, відповідального за таке формування та ведення.</t>
    </r>
    <r>
      <rPr>
        <i/>
        <sz val="9"/>
        <color rgb="FF0000FF"/>
        <rFont val="Times New Roman"/>
        <family val="1"/>
        <charset val="204"/>
      </rPr>
      <t>(лише для ВККСУ)</t>
    </r>
  </si>
  <si>
    <r>
      <t xml:space="preserve">Рівень створення Служби судової охорони </t>
    </r>
    <r>
      <rPr>
        <i/>
        <sz val="9"/>
        <color rgb="FF0000FF"/>
        <rFont val="Times New Roman"/>
        <family val="1"/>
        <charset val="204"/>
      </rPr>
      <t>(лише для ССО)</t>
    </r>
  </si>
  <si>
    <r>
      <t xml:space="preserve">Рівень забезпечення форменим одягом та зброєю працівників Служби судової охорони </t>
    </r>
    <r>
      <rPr>
        <i/>
        <sz val="9"/>
        <color rgb="FF0000FF"/>
        <rFont val="Times New Roman"/>
        <family val="1"/>
        <charset val="204"/>
      </rPr>
      <t>(лише для ССО)</t>
    </r>
  </si>
  <si>
    <r>
      <t xml:space="preserve">Рівень забезпечення автомобільним транспортом співробітників Служби судової охорони </t>
    </r>
    <r>
      <rPr>
        <i/>
        <sz val="9"/>
        <color rgb="FF0000FF"/>
        <rFont val="Times New Roman"/>
        <family val="1"/>
        <charset val="204"/>
      </rPr>
      <t>(лише для ССО)</t>
    </r>
  </si>
  <si>
    <r>
      <t xml:space="preserve">Частка приміщень, що охороняються Службою судової охорони до їх загальної кількості  </t>
    </r>
    <r>
      <rPr>
        <i/>
        <sz val="9"/>
        <color rgb="FF0000FF"/>
        <rFont val="Times New Roman"/>
        <family val="1"/>
        <charset val="204"/>
      </rPr>
      <t>(лише для ССО)</t>
    </r>
  </si>
  <si>
    <r>
      <t xml:space="preserve">Кількість працівників секретаріату ВККСУ </t>
    </r>
    <r>
      <rPr>
        <i/>
        <sz val="9"/>
        <color rgb="FF0000FF"/>
        <rFont val="Times New Roman"/>
        <family val="1"/>
        <charset val="204"/>
      </rPr>
      <t>(лише для ВККСУ)</t>
    </r>
  </si>
  <si>
    <r>
      <t xml:space="preserve">Кількість членів ВККСУ  </t>
    </r>
    <r>
      <rPr>
        <i/>
        <sz val="9"/>
        <color rgb="FF0000FF"/>
        <rFont val="Times New Roman"/>
        <family val="1"/>
        <charset val="204"/>
      </rPr>
      <t>(лише для ВККСУ)</t>
    </r>
  </si>
  <si>
    <r>
      <t xml:space="preserve">Кількість придбаних комплектів форменого одягу для Служби судової охорони </t>
    </r>
    <r>
      <rPr>
        <i/>
        <sz val="9"/>
        <color rgb="FF0000FF"/>
        <rFont val="Times New Roman"/>
        <family val="1"/>
        <charset val="204"/>
      </rPr>
      <t>(лише для ССО)</t>
    </r>
  </si>
  <si>
    <r>
      <t xml:space="preserve">Кількість придбаних одиниць зброї для Служби судової охорони </t>
    </r>
    <r>
      <rPr>
        <i/>
        <sz val="9"/>
        <color rgb="FF0000FF"/>
        <rFont val="Times New Roman"/>
        <family val="1"/>
        <charset val="204"/>
      </rPr>
      <t>(лише для ССО)</t>
    </r>
  </si>
  <si>
    <r>
      <t xml:space="preserve">Кількість приміщень судів та установ, що охороняються Службою судової охорони </t>
    </r>
    <r>
      <rPr>
        <i/>
        <sz val="9"/>
        <color rgb="FF0000FF"/>
        <rFont val="Times New Roman"/>
        <family val="1"/>
        <charset val="204"/>
      </rPr>
      <t>(лише для ССО)</t>
    </r>
  </si>
  <si>
    <r>
      <t>2.3.</t>
    </r>
    <r>
      <rPr>
        <sz val="10"/>
        <rFont val="Times New Roman"/>
        <family val="1"/>
        <charset val="204"/>
      </rPr>
      <t>28</t>
    </r>
  </si>
  <si>
    <t xml:space="preserve"> - Видатки на фінансування заходів щодо висвітлення діяльності судової влади, а також виконання Концепції прямих зв’язків з громадськістю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</si>
  <si>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27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</si>
  <si>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9.1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</si>
  <si>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9.2</t>
    </r>
  </si>
  <si>
    <r>
      <rPr>
        <b/>
        <sz val="10"/>
        <color indexed="8"/>
        <rFont val="Times New Roman"/>
        <family val="1"/>
        <charset val="204"/>
      </rPr>
      <t>6.1.</t>
    </r>
    <r>
      <rPr>
        <sz val="10"/>
        <color indexed="8"/>
        <rFont val="Times New Roman"/>
        <family val="1"/>
        <charset val="204"/>
      </rPr>
      <t>11</t>
    </r>
  </si>
  <si>
    <t xml:space="preserve"> • Технічні засоби фіксування судового процесу для здійснення аудіо- та відеофіксації  судового засідання</t>
  </si>
  <si>
    <r>
      <t xml:space="preserve"> • Інше обладнання </t>
    </r>
    <r>
      <rPr>
        <sz val="9"/>
        <rFont val="Times New Roman"/>
        <family val="1"/>
        <charset val="204"/>
      </rPr>
      <t>(серверна шафа, серверна стійка, тощо)</t>
    </r>
  </si>
  <si>
    <r>
      <t>2.3.</t>
    </r>
    <r>
      <rPr>
        <sz val="10"/>
        <rFont val="Times New Roman"/>
        <family val="1"/>
        <charset val="204"/>
      </rPr>
      <t>25.6</t>
    </r>
  </si>
  <si>
    <r>
      <t>2.3.</t>
    </r>
    <r>
      <rPr>
        <sz val="10"/>
        <rFont val="Times New Roman"/>
        <family val="1"/>
        <charset val="204"/>
      </rPr>
      <t>25.7</t>
    </r>
  </si>
  <si>
    <t xml:space="preserve"> • Послуги з організації системи відеоконференцзв’язку та аудіо-, відеофіксації судових засідань (послуг з супроводження систем відеоконференцзв’язку)
</t>
  </si>
  <si>
    <t xml:space="preserve"> • Обладнання для аудіо-, відеозапису та відеоконференцзв'язку</t>
  </si>
  <si>
    <t xml:space="preserve"> • Оргтехніка (багатофункціональний пристрій, принтер, сканер)</t>
  </si>
  <si>
    <r>
      <t xml:space="preserve"> • Мережеве та комунікаційне обладнання </t>
    </r>
    <r>
      <rPr>
        <sz val="9"/>
        <rFont val="Times New Roman"/>
        <family val="1"/>
        <charset val="204"/>
      </rPr>
      <t>(маршрутизатор, мережевий комутатор, джерело безперебійного живлення до сервера, тощо)</t>
    </r>
  </si>
  <si>
    <t>Відслудкування змін у комплектах нормативних документів</t>
  </si>
  <si>
    <t>Ремонт принтерів та комп'ютерної техніки</t>
  </si>
  <si>
    <t>Чернігівський окружний адміністративний суд</t>
  </si>
  <si>
    <t>Поповнення аптечки</t>
  </si>
  <si>
    <t xml:space="preserve">Технічне облслуговування кондицірнерів </t>
  </si>
  <si>
    <t>Послуги з утилізаці автомобільшин шин</t>
  </si>
  <si>
    <t>Голова суду</t>
  </si>
  <si>
    <t>Ю.О.Скалозуб</t>
  </si>
  <si>
    <t>Т.В.Вакулко</t>
  </si>
  <si>
    <t>Вакулко Т.В. тел. (0462)66-55-00</t>
  </si>
  <si>
    <t>Плата з централізованого водовідведення (атмосферні оппади)</t>
  </si>
  <si>
    <r>
      <t>2.5.3.</t>
    </r>
    <r>
      <rPr>
        <sz val="10"/>
        <color theme="1"/>
        <rFont val="Times New Roman"/>
        <family val="1"/>
        <charset val="204"/>
      </rPr>
      <t>3</t>
    </r>
  </si>
  <si>
    <r>
      <t>2.5.4.</t>
    </r>
    <r>
      <rPr>
        <sz val="10"/>
        <color theme="1"/>
        <rFont val="Times New Roman"/>
        <family val="1"/>
        <charset val="204"/>
      </rPr>
      <t>3</t>
    </r>
  </si>
  <si>
    <t>Скалозуб Ю.О.</t>
  </si>
  <si>
    <t>Вакулко Т.В.</t>
  </si>
  <si>
    <t>Захищені носії особистих ключів (61 шт.х500,00 грн)</t>
  </si>
  <si>
    <t>Страхування водія</t>
  </si>
  <si>
    <t>Технічне облслуговування системи кондиціонування</t>
  </si>
  <si>
    <t>"04" січня 2021 року</t>
  </si>
  <si>
    <t>31 грудня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</si>
</sst>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_ ;[Red]\-#,##0.0\ "/>
    <numFmt numFmtId="165" formatCode="#,##0_ ;[Red]\-#,##0\ "/>
    <numFmt numFmtId="166" formatCode="#,##0.00_ ;[Red]\-#,##0.00\ "/>
    <numFmt numFmtId="167" formatCode="0.0%"/>
    <numFmt numFmtId="168" formatCode="#,##0.0"/>
    <numFmt numFmtId="169" formatCode="#,##0.0_ ;[Red]\-#,##0.0,"/>
    <numFmt numFmtId="170" formatCode="#,##0.000_ ;[Red]\-#,##0.000\ "/>
    <numFmt numFmtId="171" formatCode="0.0"/>
  </numFmts>
  <fonts count="10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2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2"/>
      <name val="Times New Roman"/>
      <family val="1"/>
      <charset val="204"/>
    </font>
    <font>
      <i/>
      <sz val="9"/>
      <color rgb="FF7030A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9"/>
      <color theme="9" tint="-0.499984740745262"/>
      <name val="Times New Roman"/>
      <family val="1"/>
      <charset val="204"/>
    </font>
    <font>
      <sz val="8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8"/>
      <color rgb="FF0070C0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u/>
      <sz val="9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u/>
      <sz val="9"/>
      <name val="Times New Roman"/>
      <family val="1"/>
      <charset val="204"/>
    </font>
    <font>
      <i/>
      <sz val="9"/>
      <color rgb="FF00808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rgb="FF008000"/>
      <name val="Times New Roman"/>
      <family val="1"/>
      <charset val="204"/>
    </font>
    <font>
      <b/>
      <sz val="10"/>
      <color rgb="FF008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u/>
      <sz val="9"/>
      <color indexed="81"/>
      <name val="Tahoma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8"/>
      <color rgb="FF00808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u/>
      <sz val="11"/>
      <color rgb="FF0070C0"/>
      <name val="Times New Roman"/>
      <family val="1"/>
      <charset val="204"/>
    </font>
    <font>
      <b/>
      <sz val="10"/>
      <color rgb="FF0000FF"/>
      <name val="Times New Roman"/>
      <family val="1"/>
      <charset val="204"/>
    </font>
    <font>
      <b/>
      <i/>
      <sz val="10"/>
      <color rgb="FF0000FF"/>
      <name val="Times New Roman"/>
      <family val="1"/>
      <charset val="204"/>
    </font>
    <font>
      <sz val="6"/>
      <name val="Times New Roman"/>
      <family val="1"/>
      <charset val="204"/>
    </font>
    <font>
      <sz val="18"/>
      <name val="Times New Roman"/>
      <family val="1"/>
      <charset val="204"/>
    </font>
    <font>
      <b/>
      <sz val="11"/>
      <color rgb="FF0000FF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sz val="10"/>
      <name val="Arial Cyr"/>
      <charset val="204"/>
    </font>
    <font>
      <sz val="8"/>
      <color indexed="8"/>
      <name val="Times New Roman"/>
      <family val="1"/>
      <charset val="204"/>
    </font>
    <font>
      <i/>
      <sz val="10"/>
      <color rgb="FF0000FF"/>
      <name val="Times New Roman"/>
      <family val="1"/>
      <charset val="204"/>
    </font>
    <font>
      <i/>
      <sz val="9"/>
      <color rgb="FF0000FF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22"/>
      <name val="Times New Roman"/>
      <family val="1"/>
      <charset val="204"/>
    </font>
    <font>
      <i/>
      <sz val="11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9FF66"/>
        <bgColor indexed="64"/>
      </patternFill>
    </fill>
    <fill>
      <patternFill patternType="solid">
        <fgColor rgb="FFB7DEE8"/>
        <bgColor rgb="FFB7DEE8"/>
      </patternFill>
    </fill>
    <fill>
      <patternFill patternType="solid">
        <fgColor theme="9" tint="0.79998168889431442"/>
        <bgColor rgb="FFFDEADA"/>
      </patternFill>
    </fill>
  </fills>
  <borders count="1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1">
    <xf numFmtId="0" fontId="0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0" borderId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8" borderId="0" applyNumberFormat="0" applyBorder="0" applyAlignment="0" applyProtection="0"/>
    <xf numFmtId="0" fontId="59" fillId="16" borderId="89" applyNumberFormat="0" applyAlignment="0" applyProtection="0"/>
    <xf numFmtId="0" fontId="60" fillId="29" borderId="90" applyNumberFormat="0" applyAlignment="0" applyProtection="0"/>
    <xf numFmtId="0" fontId="61" fillId="29" borderId="89" applyNumberFormat="0" applyAlignment="0" applyProtection="0"/>
    <xf numFmtId="0" fontId="62" fillId="0" borderId="91" applyNumberFormat="0" applyFill="0" applyAlignment="0" applyProtection="0"/>
    <xf numFmtId="0" fontId="63" fillId="0" borderId="92" applyNumberFormat="0" applyFill="0" applyAlignment="0" applyProtection="0"/>
    <xf numFmtId="0" fontId="64" fillId="0" borderId="93" applyNumberFormat="0" applyFill="0" applyAlignment="0" applyProtection="0"/>
    <xf numFmtId="0" fontId="64" fillId="0" borderId="0" applyNumberFormat="0" applyFill="0" applyBorder="0" applyAlignment="0" applyProtection="0"/>
    <xf numFmtId="0" fontId="4" fillId="0" borderId="0"/>
    <xf numFmtId="0" fontId="65" fillId="0" borderId="94" applyNumberFormat="0" applyFill="0" applyAlignment="0" applyProtection="0"/>
    <xf numFmtId="0" fontId="66" fillId="30" borderId="95" applyNumberFormat="0" applyAlignment="0" applyProtection="0"/>
    <xf numFmtId="0" fontId="67" fillId="0" borderId="0" applyNumberFormat="0" applyFill="0" applyBorder="0" applyAlignment="0" applyProtection="0"/>
    <xf numFmtId="0" fontId="68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69" fillId="0" borderId="0"/>
    <xf numFmtId="0" fontId="70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12" borderId="0" applyNumberFormat="0" applyBorder="0" applyAlignment="0" applyProtection="0"/>
    <xf numFmtId="0" fontId="73" fillId="0" borderId="0" applyNumberFormat="0" applyFill="0" applyBorder="0" applyAlignment="0" applyProtection="0"/>
    <xf numFmtId="0" fontId="69" fillId="32" borderId="96" applyNumberFormat="0" applyFont="0" applyAlignment="0" applyProtection="0"/>
    <xf numFmtId="0" fontId="74" fillId="0" borderId="97" applyNumberFormat="0" applyFill="0" applyAlignment="0" applyProtection="0"/>
    <xf numFmtId="0" fontId="75" fillId="0" borderId="0"/>
    <xf numFmtId="0" fontId="76" fillId="0" borderId="0" applyNumberFormat="0" applyFill="0" applyBorder="0" applyAlignment="0" applyProtection="0"/>
    <xf numFmtId="0" fontId="77" fillId="13" borderId="0" applyNumberFormat="0" applyBorder="0" applyAlignment="0" applyProtection="0"/>
    <xf numFmtId="0" fontId="58" fillId="0" borderId="0"/>
    <xf numFmtId="0" fontId="93" fillId="0" borderId="0"/>
  </cellStyleXfs>
  <cellXfs count="126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Continuous"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Continuous" vertical="center" wrapText="1"/>
    </xf>
    <xf numFmtId="0" fontId="10" fillId="2" borderId="0" xfId="0" applyFont="1" applyFill="1" applyAlignment="1" applyProtection="1">
      <alignment horizontal="centerContinuous" vertical="center" wrapText="1"/>
      <protection locked="0"/>
    </xf>
    <xf numFmtId="0" fontId="10" fillId="0" borderId="0" xfId="0" applyFont="1" applyFill="1" applyAlignment="1">
      <alignment horizontal="centerContinuous" vertical="center" wrapText="1"/>
    </xf>
    <xf numFmtId="164" fontId="11" fillId="2" borderId="1" xfId="0" applyNumberFormat="1" applyFont="1" applyFill="1" applyBorder="1" applyAlignment="1" applyProtection="1">
      <alignment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vertical="center"/>
    </xf>
    <xf numFmtId="0" fontId="6" fillId="4" borderId="5" xfId="0" applyFont="1" applyFill="1" applyBorder="1" applyAlignment="1">
      <alignment horizontal="centerContinuous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3" borderId="9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Continuous" vertical="center"/>
    </xf>
    <xf numFmtId="0" fontId="15" fillId="3" borderId="17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0" fontId="20" fillId="3" borderId="16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/>
    </xf>
    <xf numFmtId="0" fontId="20" fillId="3" borderId="17" xfId="0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15" fillId="0" borderId="21" xfId="0" applyFont="1" applyBorder="1" applyAlignment="1">
      <alignment vertical="center"/>
    </xf>
    <xf numFmtId="0" fontId="15" fillId="3" borderId="22" xfId="0" applyFont="1" applyFill="1" applyBorder="1" applyAlignment="1">
      <alignment vertical="center"/>
    </xf>
    <xf numFmtId="0" fontId="15" fillId="3" borderId="24" xfId="0" applyFont="1" applyFill="1" applyBorder="1" applyAlignment="1">
      <alignment horizontal="center" vertical="center"/>
    </xf>
    <xf numFmtId="0" fontId="19" fillId="3" borderId="22" xfId="0" applyFont="1" applyFill="1" applyBorder="1" applyAlignment="1">
      <alignment horizontal="center" vertical="center"/>
    </xf>
    <xf numFmtId="0" fontId="19" fillId="3" borderId="20" xfId="0" applyFont="1" applyFill="1" applyBorder="1" applyAlignment="1">
      <alignment horizontal="center" vertical="center"/>
    </xf>
    <xf numFmtId="0" fontId="19" fillId="3" borderId="26" xfId="0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6" fillId="5" borderId="13" xfId="0" applyFont="1" applyFill="1" applyBorder="1" applyAlignment="1">
      <alignment vertical="center"/>
    </xf>
    <xf numFmtId="0" fontId="15" fillId="0" borderId="34" xfId="0" applyFont="1" applyFill="1" applyBorder="1" applyAlignment="1">
      <alignment horizontal="center" vertical="center"/>
    </xf>
    <xf numFmtId="3" fontId="22" fillId="0" borderId="33" xfId="0" applyNumberFormat="1" applyFont="1" applyFill="1" applyBorder="1" applyAlignment="1" applyProtection="1">
      <alignment horizontal="center" vertical="center" wrapText="1"/>
    </xf>
    <xf numFmtId="0" fontId="11" fillId="0" borderId="35" xfId="0" applyFont="1" applyFill="1" applyBorder="1" applyAlignment="1">
      <alignment vertical="center" wrapText="1"/>
    </xf>
    <xf numFmtId="0" fontId="15" fillId="0" borderId="36" xfId="0" applyFont="1" applyBorder="1" applyAlignment="1">
      <alignment horizontal="center" vertical="center"/>
    </xf>
    <xf numFmtId="3" fontId="22" fillId="0" borderId="33" xfId="0" applyNumberFormat="1" applyFont="1" applyFill="1" applyBorder="1" applyAlignment="1" applyProtection="1">
      <alignment horizontal="center" vertical="center"/>
    </xf>
    <xf numFmtId="3" fontId="22" fillId="0" borderId="32" xfId="0" applyNumberFormat="1" applyFont="1" applyFill="1" applyBorder="1" applyAlignment="1" applyProtection="1">
      <alignment horizontal="center" vertical="center"/>
    </xf>
    <xf numFmtId="3" fontId="22" fillId="0" borderId="37" xfId="0" applyNumberFormat="1" applyFont="1" applyFill="1" applyBorder="1" applyAlignment="1" applyProtection="1">
      <alignment horizontal="center" vertical="center"/>
    </xf>
    <xf numFmtId="3" fontId="22" fillId="0" borderId="38" xfId="0" applyNumberFormat="1" applyFont="1" applyFill="1" applyBorder="1" applyAlignment="1" applyProtection="1">
      <alignment horizontal="center" vertical="center"/>
    </xf>
    <xf numFmtId="3" fontId="22" fillId="0" borderId="39" xfId="0" applyNumberFormat="1" applyFont="1" applyFill="1" applyBorder="1" applyAlignment="1" applyProtection="1">
      <alignment horizontal="center" vertical="center"/>
    </xf>
    <xf numFmtId="3" fontId="22" fillId="0" borderId="40" xfId="0" applyNumberFormat="1" applyFont="1" applyFill="1" applyBorder="1" applyAlignment="1" applyProtection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3" fontId="22" fillId="0" borderId="37" xfId="0" applyNumberFormat="1" applyFont="1" applyFill="1" applyBorder="1" applyAlignment="1" applyProtection="1">
      <alignment horizontal="center" vertical="center" wrapText="1"/>
    </xf>
    <xf numFmtId="0" fontId="15" fillId="0" borderId="43" xfId="0" applyFont="1" applyBorder="1" applyAlignment="1">
      <alignment horizontal="center" vertical="center"/>
    </xf>
    <xf numFmtId="3" fontId="22" fillId="0" borderId="14" xfId="0" applyNumberFormat="1" applyFont="1" applyFill="1" applyBorder="1" applyAlignment="1" applyProtection="1">
      <alignment horizontal="center" vertical="center"/>
    </xf>
    <xf numFmtId="3" fontId="22" fillId="0" borderId="13" xfId="0" applyNumberFormat="1" applyFont="1" applyFill="1" applyBorder="1" applyAlignment="1" applyProtection="1">
      <alignment horizontal="center" vertical="center"/>
    </xf>
    <xf numFmtId="0" fontId="6" fillId="5" borderId="39" xfId="0" applyFont="1" applyFill="1" applyBorder="1" applyAlignment="1">
      <alignment vertical="center"/>
    </xf>
    <xf numFmtId="3" fontId="22" fillId="5" borderId="40" xfId="0" applyNumberFormat="1" applyFont="1" applyFill="1" applyBorder="1" applyAlignment="1" applyProtection="1">
      <alignment horizontal="center" vertical="center" wrapText="1"/>
    </xf>
    <xf numFmtId="0" fontId="6" fillId="5" borderId="40" xfId="0" applyFont="1" applyFill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3" fontId="22" fillId="0" borderId="46" xfId="0" applyNumberFormat="1" applyFont="1" applyFill="1" applyBorder="1" applyAlignment="1" applyProtection="1">
      <alignment horizontal="center" vertical="center" wrapText="1"/>
    </xf>
    <xf numFmtId="3" fontId="22" fillId="0" borderId="46" xfId="0" applyNumberFormat="1" applyFont="1" applyFill="1" applyBorder="1" applyAlignment="1" applyProtection="1">
      <alignment horizontal="center" vertical="center"/>
    </xf>
    <xf numFmtId="3" fontId="22" fillId="0" borderId="49" xfId="0" applyNumberFormat="1" applyFont="1" applyFill="1" applyBorder="1" applyAlignment="1" applyProtection="1">
      <alignment horizontal="center" vertical="center"/>
    </xf>
    <xf numFmtId="0" fontId="16" fillId="0" borderId="0" xfId="0" applyFont="1" applyAlignment="1">
      <alignment vertical="center"/>
    </xf>
    <xf numFmtId="0" fontId="26" fillId="6" borderId="28" xfId="0" applyFont="1" applyFill="1" applyBorder="1" applyAlignment="1">
      <alignment vertical="center"/>
    </xf>
    <xf numFmtId="0" fontId="26" fillId="6" borderId="31" xfId="0" applyFont="1" applyFill="1" applyBorder="1" applyAlignment="1">
      <alignment horizontal="center" vertical="center"/>
    </xf>
    <xf numFmtId="0" fontId="26" fillId="6" borderId="29" xfId="0" applyFont="1" applyFill="1" applyBorder="1" applyAlignment="1">
      <alignment vertical="center"/>
    </xf>
    <xf numFmtId="0" fontId="25" fillId="6" borderId="31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3" fontId="22" fillId="0" borderId="4" xfId="0" applyNumberFormat="1" applyFont="1" applyFill="1" applyBorder="1" applyAlignment="1" applyProtection="1">
      <alignment horizontal="center" vertical="center" wrapText="1"/>
    </xf>
    <xf numFmtId="167" fontId="15" fillId="0" borderId="37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49" fontId="19" fillId="0" borderId="45" xfId="0" applyNumberFormat="1" applyFont="1" applyFill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4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28" fillId="8" borderId="21" xfId="0" applyNumberFormat="1" applyFont="1" applyFill="1" applyBorder="1" applyAlignment="1">
      <alignment horizontal="center" vertical="center" wrapText="1"/>
    </xf>
    <xf numFmtId="49" fontId="28" fillId="9" borderId="21" xfId="0" applyNumberFormat="1" applyFont="1" applyFill="1" applyBorder="1" applyAlignment="1">
      <alignment horizontal="left" vertical="center" wrapText="1"/>
    </xf>
    <xf numFmtId="49" fontId="25" fillId="9" borderId="20" xfId="0" applyNumberFormat="1" applyFont="1" applyFill="1" applyBorder="1" applyAlignment="1">
      <alignment horizontal="center" vertical="center" wrapText="1"/>
    </xf>
    <xf numFmtId="0" fontId="16" fillId="9" borderId="11" xfId="0" applyFont="1" applyFill="1" applyBorder="1" applyAlignment="1">
      <alignment horizontal="center" vertical="center" wrapText="1"/>
    </xf>
    <xf numFmtId="49" fontId="28" fillId="9" borderId="11" xfId="0" applyNumberFormat="1" applyFont="1" applyFill="1" applyBorder="1" applyAlignment="1">
      <alignment horizontal="left" vertical="center" wrapText="1"/>
    </xf>
    <xf numFmtId="0" fontId="18" fillId="9" borderId="10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16" fillId="9" borderId="58" xfId="0" applyNumberFormat="1" applyFont="1" applyFill="1" applyBorder="1" applyAlignment="1">
      <alignment horizontal="center" vertical="center" wrapText="1"/>
    </xf>
    <xf numFmtId="0" fontId="16" fillId="9" borderId="29" xfId="0" applyFont="1" applyFill="1" applyBorder="1" applyAlignment="1">
      <alignment horizontal="center" vertical="center" wrapText="1"/>
    </xf>
    <xf numFmtId="0" fontId="18" fillId="9" borderId="29" xfId="0" applyFont="1" applyFill="1" applyBorder="1" applyAlignment="1">
      <alignment horizontal="center" vertical="center" wrapText="1"/>
    </xf>
    <xf numFmtId="0" fontId="16" fillId="8" borderId="9" xfId="0" applyFont="1" applyFill="1" applyBorder="1" applyAlignment="1">
      <alignment horizontal="center" vertical="center" wrapText="1"/>
    </xf>
    <xf numFmtId="0" fontId="16" fillId="8" borderId="1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49" fontId="28" fillId="9" borderId="29" xfId="0" applyNumberFormat="1" applyFont="1" applyFill="1" applyBorder="1" applyAlignment="1">
      <alignment horizontal="left" vertical="center" wrapText="1"/>
    </xf>
    <xf numFmtId="0" fontId="18" fillId="9" borderId="31" xfId="0" applyFont="1" applyFill="1" applyBorder="1" applyAlignment="1">
      <alignment horizontal="center" vertical="center"/>
    </xf>
    <xf numFmtId="49" fontId="15" fillId="0" borderId="34" xfId="0" applyNumberFormat="1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49" fontId="24" fillId="0" borderId="41" xfId="0" applyNumberFormat="1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/>
    </xf>
    <xf numFmtId="0" fontId="24" fillId="0" borderId="37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right" vertical="center" wrapText="1"/>
    </xf>
    <xf numFmtId="49" fontId="24" fillId="0" borderId="59" xfId="0" applyNumberFormat="1" applyFont="1" applyFill="1" applyBorder="1" applyAlignment="1">
      <alignment horizontal="center" vertical="center" wrapText="1"/>
    </xf>
    <xf numFmtId="0" fontId="24" fillId="0" borderId="60" xfId="0" applyFont="1" applyFill="1" applyBorder="1" applyAlignment="1">
      <alignment horizontal="center" vertical="center"/>
    </xf>
    <xf numFmtId="0" fontId="23" fillId="0" borderId="61" xfId="0" applyFont="1" applyFill="1" applyBorder="1" applyAlignment="1">
      <alignment horizontal="center" vertical="center"/>
    </xf>
    <xf numFmtId="0" fontId="24" fillId="0" borderId="62" xfId="0" applyFont="1" applyFill="1" applyBorder="1" applyAlignment="1">
      <alignment horizontal="right" vertical="center" wrapText="1"/>
    </xf>
    <xf numFmtId="0" fontId="34" fillId="0" borderId="0" xfId="0" applyFont="1" applyFill="1" applyAlignment="1">
      <alignment vertical="center"/>
    </xf>
    <xf numFmtId="49" fontId="11" fillId="0" borderId="34" xfId="0" applyNumberFormat="1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49" fontId="24" fillId="0" borderId="41" xfId="0" applyNumberFormat="1" applyFont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/>
    </xf>
    <xf numFmtId="0" fontId="24" fillId="0" borderId="42" xfId="0" applyFont="1" applyBorder="1" applyAlignment="1">
      <alignment horizontal="right" vertical="center" wrapText="1"/>
    </xf>
    <xf numFmtId="0" fontId="24" fillId="0" borderId="43" xfId="0" applyFont="1" applyBorder="1" applyAlignment="1">
      <alignment horizontal="center" vertical="center"/>
    </xf>
    <xf numFmtId="49" fontId="24" fillId="0" borderId="59" xfId="0" applyNumberFormat="1" applyFont="1" applyBorder="1" applyAlignment="1">
      <alignment horizontal="center" vertical="center" wrapText="1"/>
    </xf>
    <xf numFmtId="0" fontId="24" fillId="0" borderId="62" xfId="0" applyFont="1" applyBorder="1" applyAlignment="1">
      <alignment horizontal="right" vertical="center" wrapText="1"/>
    </xf>
    <xf numFmtId="0" fontId="24" fillId="0" borderId="60" xfId="0" applyFont="1" applyBorder="1" applyAlignment="1">
      <alignment horizontal="center" vertical="center"/>
    </xf>
    <xf numFmtId="49" fontId="11" fillId="0" borderId="34" xfId="0" applyNumberFormat="1" applyFont="1" applyBorder="1" applyAlignment="1">
      <alignment horizontal="center" vertical="center" wrapText="1"/>
    </xf>
    <xf numFmtId="0" fontId="11" fillId="0" borderId="35" xfId="0" applyFont="1" applyBorder="1" applyAlignment="1">
      <alignment vertical="center" wrapText="1"/>
    </xf>
    <xf numFmtId="0" fontId="11" fillId="0" borderId="36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49" fontId="11" fillId="0" borderId="64" xfId="0" applyNumberFormat="1" applyFont="1" applyBorder="1" applyAlignment="1">
      <alignment horizontal="center" vertical="center" wrapText="1"/>
    </xf>
    <xf numFmtId="0" fontId="11" fillId="0" borderId="65" xfId="0" applyFont="1" applyFill="1" applyBorder="1" applyAlignment="1">
      <alignment horizontal="center" vertical="center"/>
    </xf>
    <xf numFmtId="0" fontId="11" fillId="0" borderId="66" xfId="0" applyFont="1" applyFill="1" applyBorder="1" applyAlignment="1">
      <alignment horizontal="center" vertical="center"/>
    </xf>
    <xf numFmtId="0" fontId="11" fillId="0" borderId="67" xfId="0" applyFont="1" applyBorder="1" applyAlignment="1">
      <alignment vertical="center" wrapText="1"/>
    </xf>
    <xf numFmtId="0" fontId="11" fillId="0" borderId="65" xfId="0" applyFont="1" applyBorder="1" applyAlignment="1">
      <alignment horizontal="center" vertical="center"/>
    </xf>
    <xf numFmtId="0" fontId="15" fillId="0" borderId="35" xfId="0" applyFont="1" applyBorder="1" applyAlignment="1">
      <alignment vertical="center" wrapText="1"/>
    </xf>
    <xf numFmtId="0" fontId="23" fillId="0" borderId="37" xfId="0" applyFont="1" applyBorder="1" applyAlignment="1">
      <alignment horizontal="center" vertical="center"/>
    </xf>
    <xf numFmtId="49" fontId="11" fillId="0" borderId="35" xfId="0" applyNumberFormat="1" applyFont="1" applyFill="1" applyBorder="1" applyAlignment="1">
      <alignment vertical="center" wrapText="1"/>
    </xf>
    <xf numFmtId="49" fontId="24" fillId="0" borderId="42" xfId="1" applyNumberFormat="1" applyFont="1" applyFill="1" applyBorder="1" applyAlignment="1" applyProtection="1">
      <alignment horizontal="right" vertical="center" wrapText="1"/>
    </xf>
    <xf numFmtId="49" fontId="24" fillId="0" borderId="62" xfId="1" applyNumberFormat="1" applyFont="1" applyFill="1" applyBorder="1" applyAlignment="1" applyProtection="1">
      <alignment horizontal="right" vertical="center" wrapText="1"/>
    </xf>
    <xf numFmtId="49" fontId="11" fillId="0" borderId="64" xfId="0" applyNumberFormat="1" applyFont="1" applyFill="1" applyBorder="1" applyAlignment="1">
      <alignment horizontal="center" vertical="center" wrapText="1"/>
    </xf>
    <xf numFmtId="49" fontId="11" fillId="0" borderId="67" xfId="0" applyNumberFormat="1" applyFont="1" applyFill="1" applyBorder="1" applyAlignment="1">
      <alignment vertical="center" wrapText="1"/>
    </xf>
    <xf numFmtId="49" fontId="11" fillId="0" borderId="41" xfId="0" applyNumberFormat="1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49" fontId="11" fillId="0" borderId="42" xfId="1" applyNumberFormat="1" applyFont="1" applyFill="1" applyBorder="1" applyAlignment="1" applyProtection="1">
      <alignment horizontal="left" vertical="center" wrapText="1" indent="2"/>
    </xf>
    <xf numFmtId="0" fontId="35" fillId="0" borderId="0" xfId="0" applyFont="1" applyAlignment="1">
      <alignment vertical="center"/>
    </xf>
    <xf numFmtId="49" fontId="35" fillId="0" borderId="41" xfId="0" applyNumberFormat="1" applyFont="1" applyBorder="1" applyAlignment="1">
      <alignment horizontal="center" vertical="center" wrapText="1"/>
    </xf>
    <xf numFmtId="0" fontId="35" fillId="0" borderId="43" xfId="0" applyFont="1" applyFill="1" applyBorder="1" applyAlignment="1">
      <alignment horizontal="center" vertical="center"/>
    </xf>
    <xf numFmtId="49" fontId="24" fillId="0" borderId="47" xfId="1" applyNumberFormat="1" applyFont="1" applyFill="1" applyBorder="1" applyAlignment="1" applyProtection="1">
      <alignment horizontal="right" vertical="center" wrapText="1"/>
    </xf>
    <xf numFmtId="0" fontId="24" fillId="0" borderId="48" xfId="0" applyFont="1" applyBorder="1" applyAlignment="1">
      <alignment horizontal="center" vertical="center"/>
    </xf>
    <xf numFmtId="49" fontId="11" fillId="0" borderId="41" xfId="0" applyNumberFormat="1" applyFont="1" applyBorder="1" applyAlignment="1">
      <alignment horizontal="center" vertical="center" wrapText="1"/>
    </xf>
    <xf numFmtId="49" fontId="11" fillId="0" borderId="37" xfId="1" applyNumberFormat="1" applyFont="1" applyFill="1" applyBorder="1" applyAlignment="1" applyProtection="1">
      <alignment horizontal="left" vertical="center" wrapText="1" indent="2"/>
    </xf>
    <xf numFmtId="49" fontId="24" fillId="0" borderId="37" xfId="1" applyNumberFormat="1" applyFont="1" applyFill="1" applyBorder="1" applyAlignment="1" applyProtection="1">
      <alignment horizontal="right" vertical="center" wrapText="1"/>
    </xf>
    <xf numFmtId="49" fontId="11" fillId="0" borderId="33" xfId="1" applyNumberFormat="1" applyFont="1" applyFill="1" applyBorder="1" applyAlignment="1" applyProtection="1">
      <alignment horizontal="left" vertical="center" wrapText="1" indent="2"/>
    </xf>
    <xf numFmtId="49" fontId="35" fillId="0" borderId="41" xfId="0" applyNumberFormat="1" applyFont="1" applyFill="1" applyBorder="1" applyAlignment="1">
      <alignment horizontal="center" vertical="center" wrapText="1"/>
    </xf>
    <xf numFmtId="49" fontId="35" fillId="0" borderId="59" xfId="0" applyNumberFormat="1" applyFont="1" applyFill="1" applyBorder="1" applyAlignment="1">
      <alignment horizontal="center" vertical="center" wrapText="1"/>
    </xf>
    <xf numFmtId="0" fontId="35" fillId="0" borderId="60" xfId="0" applyFont="1" applyFill="1" applyBorder="1" applyAlignment="1">
      <alignment horizontal="center" vertical="center"/>
    </xf>
    <xf numFmtId="49" fontId="35" fillId="0" borderId="59" xfId="0" applyNumberFormat="1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/>
    </xf>
    <xf numFmtId="0" fontId="11" fillId="0" borderId="67" xfId="0" applyFont="1" applyFill="1" applyBorder="1" applyAlignment="1">
      <alignment vertical="center" wrapText="1"/>
    </xf>
    <xf numFmtId="0" fontId="11" fillId="0" borderId="37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49" fontId="37" fillId="0" borderId="41" xfId="0" applyNumberFormat="1" applyFont="1" applyBorder="1" applyAlignment="1">
      <alignment horizontal="center" vertical="center" wrapText="1"/>
    </xf>
    <xf numFmtId="0" fontId="37" fillId="0" borderId="43" xfId="0" applyFont="1" applyBorder="1" applyAlignment="1">
      <alignment horizontal="center" vertical="center"/>
    </xf>
    <xf numFmtId="49" fontId="37" fillId="0" borderId="59" xfId="0" applyNumberFormat="1" applyFont="1" applyBorder="1" applyAlignment="1">
      <alignment horizontal="center" vertical="center" wrapText="1"/>
    </xf>
    <xf numFmtId="0" fontId="37" fillId="0" borderId="60" xfId="0" applyFont="1" applyBorder="1" applyAlignment="1">
      <alignment horizontal="center" vertical="center"/>
    </xf>
    <xf numFmtId="49" fontId="11" fillId="0" borderId="69" xfId="1" applyNumberFormat="1" applyFont="1" applyFill="1" applyBorder="1" applyAlignment="1" applyProtection="1">
      <alignment horizontal="left" vertical="center" wrapText="1" indent="2"/>
    </xf>
    <xf numFmtId="49" fontId="11" fillId="0" borderId="35" xfId="1" applyNumberFormat="1" applyFont="1" applyFill="1" applyBorder="1" applyAlignment="1" applyProtection="1">
      <alignment horizontal="left" vertical="center" wrapText="1" indent="2"/>
    </xf>
    <xf numFmtId="49" fontId="27" fillId="0" borderId="64" xfId="0" applyNumberFormat="1" applyFont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/>
    </xf>
    <xf numFmtId="0" fontId="11" fillId="0" borderId="71" xfId="0" applyFont="1" applyFill="1" applyBorder="1" applyAlignment="1">
      <alignment horizontal="center" vertical="center" wrapText="1"/>
    </xf>
    <xf numFmtId="0" fontId="11" fillId="0" borderId="72" xfId="0" applyFont="1" applyFill="1" applyBorder="1" applyAlignment="1">
      <alignment horizontal="center" vertical="center" wrapText="1"/>
    </xf>
    <xf numFmtId="0" fontId="11" fillId="0" borderId="73" xfId="0" applyFont="1" applyFill="1" applyBorder="1" applyAlignment="1">
      <alignment vertical="center" wrapText="1"/>
    </xf>
    <xf numFmtId="0" fontId="11" fillId="0" borderId="71" xfId="0" applyFont="1" applyBorder="1" applyAlignment="1">
      <alignment horizontal="center" vertical="center"/>
    </xf>
    <xf numFmtId="0" fontId="11" fillId="0" borderId="75" xfId="0" applyFont="1" applyFill="1" applyBorder="1" applyAlignment="1">
      <alignment horizontal="center" vertical="center" wrapText="1"/>
    </xf>
    <xf numFmtId="0" fontId="11" fillId="0" borderId="76" xfId="0" applyFont="1" applyFill="1" applyBorder="1" applyAlignment="1">
      <alignment horizontal="center" vertical="center" wrapText="1"/>
    </xf>
    <xf numFmtId="49" fontId="11" fillId="0" borderId="47" xfId="1" applyNumberFormat="1" applyFont="1" applyFill="1" applyBorder="1" applyAlignment="1" applyProtection="1">
      <alignment horizontal="left" vertical="center" wrapText="1" indent="2"/>
    </xf>
    <xf numFmtId="0" fontId="11" fillId="0" borderId="75" xfId="0" applyFont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65" xfId="0" applyFont="1" applyFill="1" applyBorder="1" applyAlignment="1">
      <alignment horizontal="center" vertical="center" wrapText="1"/>
    </xf>
    <xf numFmtId="0" fontId="11" fillId="0" borderId="66" xfId="0" applyFont="1" applyFill="1" applyBorder="1" applyAlignment="1">
      <alignment horizontal="center" vertical="center" wrapText="1"/>
    </xf>
    <xf numFmtId="49" fontId="11" fillId="0" borderId="67" xfId="1" applyNumberFormat="1" applyFont="1" applyFill="1" applyBorder="1" applyAlignment="1" applyProtection="1">
      <alignment horizontal="left" vertical="center" wrapText="1" indent="2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8" xfId="0" applyFont="1" applyBorder="1" applyAlignment="1">
      <alignment vertical="center" wrapText="1"/>
    </xf>
    <xf numFmtId="0" fontId="16" fillId="9" borderId="31" xfId="0" applyFont="1" applyFill="1" applyBorder="1" applyAlignment="1">
      <alignment horizontal="center" vertical="center" wrapText="1"/>
    </xf>
    <xf numFmtId="0" fontId="16" fillId="9" borderId="80" xfId="0" applyFont="1" applyFill="1" applyBorder="1" applyAlignment="1">
      <alignment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38" fillId="0" borderId="33" xfId="0" applyFont="1" applyFill="1" applyBorder="1" applyAlignment="1">
      <alignment horizontal="center" vertical="center" wrapText="1"/>
    </xf>
    <xf numFmtId="49" fontId="11" fillId="0" borderId="70" xfId="0" applyNumberFormat="1" applyFont="1" applyBorder="1" applyAlignment="1">
      <alignment horizontal="center" vertical="center" wrapText="1"/>
    </xf>
    <xf numFmtId="0" fontId="11" fillId="0" borderId="73" xfId="0" applyFont="1" applyBorder="1" applyAlignment="1">
      <alignment vertical="center" wrapText="1"/>
    </xf>
    <xf numFmtId="0" fontId="15" fillId="0" borderId="71" xfId="0" applyFont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24" fillId="0" borderId="43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/>
    </xf>
    <xf numFmtId="49" fontId="23" fillId="0" borderId="41" xfId="0" applyNumberFormat="1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right" vertical="center" wrapText="1"/>
    </xf>
    <xf numFmtId="49" fontId="23" fillId="0" borderId="64" xfId="0" applyNumberFormat="1" applyFont="1" applyFill="1" applyBorder="1" applyAlignment="1">
      <alignment horizontal="center" vertical="center" wrapText="1"/>
    </xf>
    <xf numFmtId="0" fontId="23" fillId="0" borderId="65" xfId="0" applyFont="1" applyFill="1" applyBorder="1" applyAlignment="1">
      <alignment horizontal="center" vertical="center" wrapText="1"/>
    </xf>
    <xf numFmtId="0" fontId="23" fillId="0" borderId="66" xfId="0" applyFont="1" applyFill="1" applyBorder="1" applyAlignment="1">
      <alignment horizontal="center" vertical="center" wrapText="1"/>
    </xf>
    <xf numFmtId="0" fontId="24" fillId="0" borderId="61" xfId="0" applyFont="1" applyFill="1" applyBorder="1" applyAlignment="1">
      <alignment horizontal="right" vertical="center" wrapText="1"/>
    </xf>
    <xf numFmtId="49" fontId="25" fillId="0" borderId="64" xfId="0" applyNumberFormat="1" applyFont="1" applyFill="1" applyBorder="1" applyAlignment="1">
      <alignment horizontal="center" vertical="center" wrapText="1"/>
    </xf>
    <xf numFmtId="0" fontId="15" fillId="0" borderId="65" xfId="0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left" vertical="center" wrapText="1" indent="6"/>
    </xf>
    <xf numFmtId="0" fontId="23" fillId="0" borderId="43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49" fontId="41" fillId="0" borderId="41" xfId="0" applyNumberFormat="1" applyFont="1" applyFill="1" applyBorder="1" applyAlignment="1">
      <alignment horizontal="center" vertical="center" wrapText="1"/>
    </xf>
    <xf numFmtId="0" fontId="41" fillId="0" borderId="43" xfId="0" applyFont="1" applyFill="1" applyBorder="1" applyAlignment="1">
      <alignment horizontal="center" vertical="center" wrapText="1"/>
    </xf>
    <xf numFmtId="0" fontId="38" fillId="0" borderId="37" xfId="0" applyFont="1" applyFill="1" applyBorder="1" applyAlignment="1">
      <alignment horizontal="center" vertical="center" wrapText="1"/>
    </xf>
    <xf numFmtId="0" fontId="42" fillId="0" borderId="42" xfId="0" applyFont="1" applyFill="1" applyBorder="1" applyAlignment="1">
      <alignment horizontal="right" vertical="center" wrapText="1"/>
    </xf>
    <xf numFmtId="0" fontId="42" fillId="0" borderId="43" xfId="0" applyFont="1" applyFill="1" applyBorder="1" applyAlignment="1">
      <alignment horizontal="center" vertical="center"/>
    </xf>
    <xf numFmtId="49" fontId="27" fillId="0" borderId="34" xfId="0" applyNumberFormat="1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vertical="center" wrapText="1"/>
    </xf>
    <xf numFmtId="49" fontId="24" fillId="0" borderId="45" xfId="0" applyNumberFormat="1" applyFont="1" applyFill="1" applyBorder="1" applyAlignment="1">
      <alignment horizontal="center" vertical="center" wrapText="1"/>
    </xf>
    <xf numFmtId="0" fontId="24" fillId="0" borderId="48" xfId="0" applyFont="1" applyFill="1" applyBorder="1" applyAlignment="1">
      <alignment horizontal="center" vertical="center" wrapText="1"/>
    </xf>
    <xf numFmtId="0" fontId="24" fillId="0" borderId="60" xfId="0" applyFont="1" applyFill="1" applyBorder="1" applyAlignment="1">
      <alignment horizontal="center" vertical="center" wrapText="1"/>
    </xf>
    <xf numFmtId="0" fontId="23" fillId="0" borderId="61" xfId="0" applyFont="1" applyFill="1" applyBorder="1" applyAlignment="1">
      <alignment horizontal="center" vertical="center" wrapText="1"/>
    </xf>
    <xf numFmtId="49" fontId="25" fillId="0" borderId="70" xfId="0" applyNumberFormat="1" applyFont="1" applyFill="1" applyBorder="1" applyAlignment="1">
      <alignment horizontal="center" vertical="center" wrapText="1"/>
    </xf>
    <xf numFmtId="0" fontId="15" fillId="0" borderId="72" xfId="0" applyFont="1" applyFill="1" applyBorder="1" applyAlignment="1">
      <alignment horizontal="center" vertical="center" wrapText="1"/>
    </xf>
    <xf numFmtId="0" fontId="15" fillId="0" borderId="73" xfId="0" applyFont="1" applyFill="1" applyBorder="1" applyAlignment="1">
      <alignment vertical="center" wrapText="1"/>
    </xf>
    <xf numFmtId="0" fontId="15" fillId="0" borderId="71" xfId="0" applyFont="1" applyFill="1" applyBorder="1" applyAlignment="1">
      <alignment horizontal="center" vertical="center"/>
    </xf>
    <xf numFmtId="49" fontId="11" fillId="0" borderId="70" xfId="0" applyNumberFormat="1" applyFont="1" applyFill="1" applyBorder="1" applyAlignment="1">
      <alignment horizontal="center" vertical="center" wrapText="1"/>
    </xf>
    <xf numFmtId="0" fontId="11" fillId="0" borderId="71" xfId="0" applyFont="1" applyFill="1" applyBorder="1" applyAlignment="1">
      <alignment horizontal="center" vertical="center"/>
    </xf>
    <xf numFmtId="49" fontId="11" fillId="0" borderId="74" xfId="0" applyNumberFormat="1" applyFont="1" applyFill="1" applyBorder="1" applyAlignment="1">
      <alignment horizontal="center" vertical="center" wrapText="1"/>
    </xf>
    <xf numFmtId="0" fontId="11" fillId="0" borderId="75" xfId="0" applyFont="1" applyFill="1" applyBorder="1" applyAlignment="1">
      <alignment horizontal="center" vertical="center"/>
    </xf>
    <xf numFmtId="49" fontId="11" fillId="0" borderId="59" xfId="0" applyNumberFormat="1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24" fillId="0" borderId="66" xfId="0" applyFont="1" applyFill="1" applyBorder="1" applyAlignment="1">
      <alignment horizontal="right" vertical="center" wrapText="1"/>
    </xf>
    <xf numFmtId="49" fontId="27" fillId="0" borderId="34" xfId="0" applyNumberFormat="1" applyFont="1" applyBorder="1" applyAlignment="1">
      <alignment horizontal="center" vertical="center" wrapText="1"/>
    </xf>
    <xf numFmtId="49" fontId="39" fillId="0" borderId="41" xfId="0" applyNumberFormat="1" applyFont="1" applyBorder="1" applyAlignment="1">
      <alignment horizontal="center" vertical="center" wrapText="1"/>
    </xf>
    <xf numFmtId="0" fontId="39" fillId="0" borderId="43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39" fillId="0" borderId="43" xfId="0" applyFont="1" applyBorder="1" applyAlignment="1">
      <alignment horizontal="center" vertical="center"/>
    </xf>
    <xf numFmtId="49" fontId="39" fillId="0" borderId="59" xfId="0" applyNumberFormat="1" applyFont="1" applyBorder="1" applyAlignment="1">
      <alignment horizontal="center" vertical="center" wrapText="1"/>
    </xf>
    <xf numFmtId="0" fontId="39" fillId="0" borderId="60" xfId="0" applyFont="1" applyFill="1" applyBorder="1" applyAlignment="1">
      <alignment horizontal="center" vertical="center" wrapText="1"/>
    </xf>
    <xf numFmtId="0" fontId="19" fillId="0" borderId="61" xfId="0" applyFont="1" applyFill="1" applyBorder="1" applyAlignment="1">
      <alignment horizontal="center" vertical="center" wrapText="1"/>
    </xf>
    <xf numFmtId="0" fontId="39" fillId="0" borderId="6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 wrapText="1"/>
    </xf>
    <xf numFmtId="0" fontId="11" fillId="0" borderId="72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6" fillId="9" borderId="31" xfId="0" applyFont="1" applyFill="1" applyBorder="1" applyAlignment="1">
      <alignment horizontal="center" vertical="center"/>
    </xf>
    <xf numFmtId="0" fontId="18" fillId="9" borderId="29" xfId="0" applyFont="1" applyFill="1" applyBorder="1" applyAlignment="1">
      <alignment horizontal="center" vertical="center"/>
    </xf>
    <xf numFmtId="0" fontId="39" fillId="0" borderId="43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39" fillId="0" borderId="42" xfId="0" applyFont="1" applyBorder="1" applyAlignment="1">
      <alignment horizontal="right" vertical="center" wrapText="1"/>
    </xf>
    <xf numFmtId="0" fontId="39" fillId="0" borderId="60" xfId="0" applyFont="1" applyFill="1" applyBorder="1" applyAlignment="1">
      <alignment horizontal="center" vertical="center"/>
    </xf>
    <xf numFmtId="0" fontId="19" fillId="0" borderId="61" xfId="0" applyFont="1" applyFill="1" applyBorder="1" applyAlignment="1">
      <alignment horizontal="center" vertical="center"/>
    </xf>
    <xf numFmtId="0" fontId="39" fillId="0" borderId="62" xfId="0" applyFont="1" applyBorder="1" applyAlignment="1">
      <alignment horizontal="right" vertical="center" wrapText="1"/>
    </xf>
    <xf numFmtId="0" fontId="19" fillId="0" borderId="61" xfId="0" applyFont="1" applyBorder="1" applyAlignment="1">
      <alignment horizontal="center" vertical="center"/>
    </xf>
    <xf numFmtId="0" fontId="15" fillId="0" borderId="67" xfId="0" applyFont="1" applyFill="1" applyBorder="1" applyAlignment="1">
      <alignment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0" fontId="15" fillId="0" borderId="18" xfId="0" applyFont="1" applyBorder="1" applyAlignment="1">
      <alignment vertical="center" wrapText="1"/>
    </xf>
    <xf numFmtId="49" fontId="16" fillId="9" borderId="19" xfId="0" applyNumberFormat="1" applyFont="1" applyFill="1" applyBorder="1" applyAlignment="1">
      <alignment horizontal="center" vertical="center" wrapText="1"/>
    </xf>
    <xf numFmtId="0" fontId="23" fillId="0" borderId="56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16" fillId="9" borderId="80" xfId="0" applyFont="1" applyFill="1" applyBorder="1" applyAlignment="1">
      <alignment horizontal="left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39" fillId="0" borderId="43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39" fillId="0" borderId="60" xfId="0" applyFont="1" applyBorder="1" applyAlignment="1">
      <alignment horizontal="center" vertical="center" wrapText="1"/>
    </xf>
    <xf numFmtId="0" fontId="19" fillId="0" borderId="6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49" fontId="16" fillId="8" borderId="58" xfId="0" applyNumberFormat="1" applyFont="1" applyFill="1" applyBorder="1" applyAlignment="1">
      <alignment horizontal="center" vertical="center" wrapText="1"/>
    </xf>
    <xf numFmtId="0" fontId="16" fillId="8" borderId="3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49" fontId="39" fillId="0" borderId="41" xfId="0" applyNumberFormat="1" applyFont="1" applyFill="1" applyBorder="1" applyAlignment="1">
      <alignment horizontal="center" vertical="center" wrapText="1"/>
    </xf>
    <xf numFmtId="0" fontId="39" fillId="0" borderId="37" xfId="0" applyFont="1" applyBorder="1" applyAlignment="1">
      <alignment vertical="center"/>
    </xf>
    <xf numFmtId="49" fontId="39" fillId="0" borderId="64" xfId="0" applyNumberFormat="1" applyFont="1" applyFill="1" applyBorder="1" applyAlignment="1">
      <alignment horizontal="center" vertical="center" wrapText="1"/>
    </xf>
    <xf numFmtId="0" fontId="39" fillId="0" borderId="65" xfId="0" applyFont="1" applyFill="1" applyBorder="1" applyAlignment="1">
      <alignment horizontal="center" vertical="center"/>
    </xf>
    <xf numFmtId="0" fontId="39" fillId="0" borderId="66" xfId="0" applyFont="1" applyFill="1" applyBorder="1" applyAlignment="1">
      <alignment horizontal="center" vertical="center"/>
    </xf>
    <xf numFmtId="0" fontId="24" fillId="0" borderId="67" xfId="0" applyFont="1" applyFill="1" applyBorder="1" applyAlignment="1">
      <alignment horizontal="right" vertical="center" wrapText="1"/>
    </xf>
    <xf numFmtId="0" fontId="39" fillId="0" borderId="65" xfId="0" applyFont="1" applyBorder="1" applyAlignment="1">
      <alignment horizontal="center" vertical="center"/>
    </xf>
    <xf numFmtId="0" fontId="15" fillId="0" borderId="72" xfId="0" applyFont="1" applyFill="1" applyBorder="1" applyAlignment="1">
      <alignment horizontal="center" vertical="center"/>
    </xf>
    <xf numFmtId="0" fontId="15" fillId="0" borderId="72" xfId="0" applyFont="1" applyBorder="1" applyAlignment="1">
      <alignment vertical="center"/>
    </xf>
    <xf numFmtId="49" fontId="16" fillId="8" borderId="19" xfId="0" applyNumberFormat="1" applyFont="1" applyFill="1" applyBorder="1" applyAlignment="1">
      <alignment horizontal="center" vertical="center" wrapText="1"/>
    </xf>
    <xf numFmtId="0" fontId="16" fillId="8" borderId="31" xfId="0" applyFont="1" applyFill="1" applyBorder="1" applyAlignment="1">
      <alignment horizontal="center" vertical="center"/>
    </xf>
    <xf numFmtId="0" fontId="16" fillId="9" borderId="29" xfId="0" applyFont="1" applyFill="1" applyBorder="1" applyAlignment="1">
      <alignment horizontal="center" vertical="center"/>
    </xf>
    <xf numFmtId="49" fontId="18" fillId="0" borderId="64" xfId="0" applyNumberFormat="1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5" fillId="0" borderId="62" xfId="0" applyFont="1" applyFill="1" applyBorder="1" applyAlignment="1">
      <alignment vertical="center" wrapText="1"/>
    </xf>
    <xf numFmtId="49" fontId="27" fillId="0" borderId="70" xfId="0" applyNumberFormat="1" applyFont="1" applyBorder="1" applyAlignment="1">
      <alignment horizontal="center" vertical="center" wrapText="1"/>
    </xf>
    <xf numFmtId="49" fontId="27" fillId="0" borderId="9" xfId="0" applyNumberFormat="1" applyFont="1" applyBorder="1" applyAlignment="1">
      <alignment horizontal="center" vertical="center" wrapText="1"/>
    </xf>
    <xf numFmtId="49" fontId="16" fillId="8" borderId="9" xfId="0" applyNumberFormat="1" applyFont="1" applyFill="1" applyBorder="1" applyAlignment="1">
      <alignment horizontal="center" vertical="center" wrapText="1"/>
    </xf>
    <xf numFmtId="0" fontId="16" fillId="9" borderId="11" xfId="0" applyFont="1" applyFill="1" applyBorder="1" applyAlignment="1">
      <alignment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left" vertical="center" wrapText="1" indent="2"/>
    </xf>
    <xf numFmtId="0" fontId="35" fillId="0" borderId="43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left" vertical="center" wrapText="1" indent="2"/>
    </xf>
    <xf numFmtId="0" fontId="11" fillId="0" borderId="42" xfId="0" applyFont="1" applyFill="1" applyBorder="1" applyAlignment="1">
      <alignment horizontal="left" vertical="center" wrapText="1" indent="2"/>
    </xf>
    <xf numFmtId="49" fontId="23" fillId="0" borderId="41" xfId="0" applyNumberFormat="1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left" vertical="center" wrapText="1" indent="6"/>
    </xf>
    <xf numFmtId="0" fontId="23" fillId="0" borderId="43" xfId="0" applyFont="1" applyBorder="1" applyAlignment="1">
      <alignment horizontal="center" vertical="center"/>
    </xf>
    <xf numFmtId="49" fontId="41" fillId="0" borderId="41" xfId="0" applyNumberFormat="1" applyFont="1" applyBorder="1" applyAlignment="1">
      <alignment horizontal="center" vertical="center" wrapText="1"/>
    </xf>
    <xf numFmtId="0" fontId="41" fillId="0" borderId="43" xfId="0" applyFont="1" applyBorder="1" applyAlignment="1">
      <alignment horizontal="center" vertical="center" wrapText="1"/>
    </xf>
    <xf numFmtId="0" fontId="38" fillId="0" borderId="37" xfId="0" applyFont="1" applyBorder="1" applyAlignment="1">
      <alignment horizontal="center" vertical="center" wrapText="1"/>
    </xf>
    <xf numFmtId="0" fontId="42" fillId="0" borderId="42" xfId="0" applyFont="1" applyBorder="1" applyAlignment="1">
      <alignment horizontal="right" vertical="center" wrapText="1"/>
    </xf>
    <xf numFmtId="0" fontId="42" fillId="0" borderId="43" xfId="0" applyFont="1" applyBorder="1" applyAlignment="1">
      <alignment horizontal="center" vertical="center"/>
    </xf>
    <xf numFmtId="0" fontId="42" fillId="0" borderId="47" xfId="0" applyFont="1" applyFill="1" applyBorder="1" applyAlignment="1">
      <alignment horizontal="right" vertical="center" wrapText="1"/>
    </xf>
    <xf numFmtId="0" fontId="42" fillId="0" borderId="48" xfId="0" applyFont="1" applyBorder="1" applyAlignment="1">
      <alignment horizontal="center" vertical="center"/>
    </xf>
    <xf numFmtId="0" fontId="11" fillId="0" borderId="37" xfId="0" applyFont="1" applyFill="1" applyBorder="1" applyAlignment="1">
      <alignment horizontal="left" vertical="center" wrapText="1" indent="2"/>
    </xf>
    <xf numFmtId="0" fontId="35" fillId="0" borderId="43" xfId="0" applyFont="1" applyFill="1" applyBorder="1" applyAlignment="1">
      <alignment horizontal="center" vertical="center" wrapText="1"/>
    </xf>
    <xf numFmtId="0" fontId="11" fillId="0" borderId="35" xfId="0" applyFont="1" applyBorder="1" applyAlignment="1">
      <alignment horizontal="left" vertical="center" wrapText="1" indent="2"/>
    </xf>
    <xf numFmtId="0" fontId="35" fillId="0" borderId="60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 wrapText="1"/>
    </xf>
    <xf numFmtId="49" fontId="25" fillId="0" borderId="59" xfId="0" applyNumberFormat="1" applyFont="1" applyFill="1" applyBorder="1" applyAlignment="1">
      <alignment horizontal="center" vertical="center" wrapText="1"/>
    </xf>
    <xf numFmtId="0" fontId="15" fillId="0" borderId="65" xfId="0" applyFont="1" applyFill="1" applyBorder="1" applyAlignment="1">
      <alignment horizontal="center" vertical="center" wrapText="1"/>
    </xf>
    <xf numFmtId="0" fontId="15" fillId="0" borderId="66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49" fontId="47" fillId="0" borderId="41" xfId="0" applyNumberFormat="1" applyFont="1" applyBorder="1" applyAlignment="1">
      <alignment horizontal="center" vertical="center" wrapText="1"/>
    </xf>
    <xf numFmtId="0" fontId="47" fillId="0" borderId="43" xfId="0" applyFont="1" applyBorder="1" applyAlignment="1">
      <alignment horizontal="center" vertical="center" wrapText="1"/>
    </xf>
    <xf numFmtId="49" fontId="47" fillId="0" borderId="59" xfId="0" applyNumberFormat="1" applyFont="1" applyBorder="1" applyAlignment="1">
      <alignment horizontal="center" vertical="center" wrapText="1"/>
    </xf>
    <xf numFmtId="0" fontId="47" fillId="0" borderId="60" xfId="0" applyFont="1" applyBorder="1" applyAlignment="1">
      <alignment horizontal="center" vertical="center" wrapText="1"/>
    </xf>
    <xf numFmtId="49" fontId="25" fillId="0" borderId="74" xfId="0" applyNumberFormat="1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49" fontId="11" fillId="0" borderId="35" xfId="0" applyNumberFormat="1" applyFont="1" applyBorder="1" applyAlignment="1">
      <alignment vertical="center" wrapText="1"/>
    </xf>
    <xf numFmtId="0" fontId="11" fillId="0" borderId="81" xfId="0" applyFont="1" applyBorder="1" applyAlignment="1">
      <alignment horizontal="center" vertical="center" wrapText="1"/>
    </xf>
    <xf numFmtId="0" fontId="11" fillId="0" borderId="81" xfId="0" applyFont="1" applyBorder="1" applyAlignment="1">
      <alignment horizontal="center" vertical="center"/>
    </xf>
    <xf numFmtId="0" fontId="37" fillId="0" borderId="43" xfId="0" applyFont="1" applyBorder="1" applyAlignment="1">
      <alignment horizontal="center" vertical="center" wrapText="1"/>
    </xf>
    <xf numFmtId="0" fontId="37" fillId="0" borderId="60" xfId="0" applyFont="1" applyBorder="1" applyAlignment="1">
      <alignment horizontal="center" vertical="center" wrapText="1"/>
    </xf>
    <xf numFmtId="49" fontId="37" fillId="0" borderId="41" xfId="0" applyNumberFormat="1" applyFont="1" applyFill="1" applyBorder="1" applyAlignment="1">
      <alignment horizontal="center" vertical="center" wrapText="1"/>
    </xf>
    <xf numFmtId="0" fontId="37" fillId="0" borderId="43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left" vertical="center" wrapText="1" indent="2"/>
    </xf>
    <xf numFmtId="0" fontId="11" fillId="0" borderId="11" xfId="0" applyFont="1" applyFill="1" applyBorder="1" applyAlignment="1">
      <alignment horizontal="center" vertical="center" wrapText="1"/>
    </xf>
    <xf numFmtId="0" fontId="25" fillId="9" borderId="31" xfId="0" applyFont="1" applyFill="1" applyBorder="1" applyAlignment="1">
      <alignment horizontal="center" vertical="center"/>
    </xf>
    <xf numFmtId="49" fontId="11" fillId="0" borderId="69" xfId="0" applyNumberFormat="1" applyFont="1" applyBorder="1" applyAlignment="1">
      <alignment horizontal="left" vertical="center" wrapText="1" indent="2"/>
    </xf>
    <xf numFmtId="49" fontId="11" fillId="0" borderId="35" xfId="0" applyNumberFormat="1" applyFont="1" applyFill="1" applyBorder="1" applyAlignment="1">
      <alignment horizontal="left" vertical="center" wrapText="1" indent="2"/>
    </xf>
    <xf numFmtId="0" fontId="15" fillId="0" borderId="65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3" fontId="22" fillId="0" borderId="29" xfId="0" applyNumberFormat="1" applyFont="1" applyFill="1" applyBorder="1" applyAlignment="1" applyProtection="1">
      <alignment horizontal="center" vertical="center" wrapText="1"/>
    </xf>
    <xf numFmtId="3" fontId="22" fillId="0" borderId="51" xfId="0" applyNumberFormat="1" applyFont="1" applyFill="1" applyBorder="1" applyAlignment="1" applyProtection="1">
      <alignment horizontal="center" vertical="center" wrapText="1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168" fontId="51" fillId="0" borderId="0" xfId="0" applyNumberFormat="1" applyFont="1" applyAlignment="1">
      <alignment vertical="center"/>
    </xf>
    <xf numFmtId="168" fontId="50" fillId="0" borderId="0" xfId="0" applyNumberFormat="1" applyFont="1" applyAlignment="1">
      <alignment vertical="center"/>
    </xf>
    <xf numFmtId="0" fontId="2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6" fillId="0" borderId="0" xfId="0" applyFont="1" applyAlignment="1" applyProtection="1">
      <alignment vertical="center"/>
    </xf>
    <xf numFmtId="0" fontId="6" fillId="2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 applyProtection="1">
      <alignment horizontal="left" vertical="center"/>
    </xf>
    <xf numFmtId="49" fontId="7" fillId="0" borderId="0" xfId="0" applyNumberFormat="1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 wrapText="1"/>
    </xf>
    <xf numFmtId="0" fontId="9" fillId="0" borderId="0" xfId="0" applyFont="1" applyFill="1" applyAlignment="1">
      <alignment horizontal="centerContinuous" vertical="center" wrapText="1"/>
    </xf>
    <xf numFmtId="0" fontId="2" fillId="0" borderId="0" xfId="0" applyFont="1" applyFill="1" applyAlignment="1">
      <alignment horizontal="centerContinuous" vertical="center"/>
    </xf>
    <xf numFmtId="0" fontId="15" fillId="3" borderId="8" xfId="0" applyFont="1" applyFill="1" applyBorder="1" applyAlignment="1">
      <alignment vertical="center"/>
    </xf>
    <xf numFmtId="0" fontId="16" fillId="33" borderId="7" xfId="0" applyFont="1" applyFill="1" applyBorder="1" applyAlignment="1">
      <alignment horizontal="centerContinuous" vertical="center"/>
    </xf>
    <xf numFmtId="0" fontId="6" fillId="33" borderId="5" xfId="0" applyFont="1" applyFill="1" applyBorder="1" applyAlignment="1">
      <alignment horizontal="centerContinuous" vertical="center"/>
    </xf>
    <xf numFmtId="0" fontId="18" fillId="33" borderId="14" xfId="0" applyFont="1" applyFill="1" applyBorder="1" applyAlignment="1">
      <alignment horizontal="centerContinuous" vertical="center"/>
    </xf>
    <xf numFmtId="0" fontId="15" fillId="33" borderId="13" xfId="0" applyFont="1" applyFill="1" applyBorder="1" applyAlignment="1">
      <alignment horizontal="centerContinuous" vertical="center"/>
    </xf>
    <xf numFmtId="0" fontId="18" fillId="33" borderId="9" xfId="0" applyFont="1" applyFill="1" applyBorder="1" applyAlignment="1">
      <alignment horizontal="center" vertical="center"/>
    </xf>
    <xf numFmtId="0" fontId="15" fillId="3" borderId="26" xfId="0" applyFont="1" applyFill="1" applyBorder="1" applyAlignment="1">
      <alignment vertical="center"/>
    </xf>
    <xf numFmtId="0" fontId="18" fillId="33" borderId="19" xfId="0" applyFont="1" applyFill="1" applyBorder="1" applyAlignment="1">
      <alignment vertical="center"/>
    </xf>
    <xf numFmtId="0" fontId="15" fillId="0" borderId="58" xfId="0" applyFont="1" applyBorder="1" applyAlignment="1">
      <alignment horizontal="center" vertical="center"/>
    </xf>
    <xf numFmtId="0" fontId="16" fillId="5" borderId="15" xfId="0" applyFont="1" applyFill="1" applyBorder="1" applyAlignment="1">
      <alignment vertical="center"/>
    </xf>
    <xf numFmtId="0" fontId="16" fillId="5" borderId="16" xfId="0" applyFont="1" applyFill="1" applyBorder="1" applyAlignment="1">
      <alignment vertical="center"/>
    </xf>
    <xf numFmtId="0" fontId="16" fillId="5" borderId="0" xfId="0" applyFont="1" applyFill="1" applyBorder="1" applyAlignment="1">
      <alignment vertical="center"/>
    </xf>
    <xf numFmtId="0" fontId="16" fillId="5" borderId="12" xfId="0" applyFont="1" applyFill="1" applyBorder="1" applyAlignment="1">
      <alignment vertical="center"/>
    </xf>
    <xf numFmtId="3" fontId="22" fillId="0" borderId="36" xfId="0" applyNumberFormat="1" applyFont="1" applyFill="1" applyBorder="1" applyAlignment="1" applyProtection="1">
      <alignment horizontal="center" vertical="center"/>
    </xf>
    <xf numFmtId="3" fontId="22" fillId="0" borderId="41" xfId="0" applyNumberFormat="1" applyFont="1" applyFill="1" applyBorder="1" applyAlignment="1" applyProtection="1">
      <alignment horizontal="center" vertical="center"/>
    </xf>
    <xf numFmtId="3" fontId="22" fillId="0" borderId="43" xfId="0" applyNumberFormat="1" applyFont="1" applyFill="1" applyBorder="1" applyAlignment="1" applyProtection="1">
      <alignment horizontal="center" vertical="center"/>
    </xf>
    <xf numFmtId="0" fontId="21" fillId="5" borderId="40" xfId="0" applyFont="1" applyFill="1" applyBorder="1" applyAlignment="1">
      <alignment horizontal="centerContinuous" vertical="center" wrapText="1"/>
    </xf>
    <xf numFmtId="0" fontId="6" fillId="5" borderId="40" xfId="0" applyFont="1" applyFill="1" applyBorder="1" applyAlignment="1">
      <alignment horizontal="centerContinuous" vertical="center" wrapText="1"/>
    </xf>
    <xf numFmtId="0" fontId="21" fillId="5" borderId="39" xfId="0" applyFont="1" applyFill="1" applyBorder="1" applyAlignment="1">
      <alignment horizontal="centerContinuous" vertical="center" wrapText="1"/>
    </xf>
    <xf numFmtId="0" fontId="26" fillId="5" borderId="40" xfId="0" applyFont="1" applyFill="1" applyBorder="1" applyAlignment="1">
      <alignment horizontal="centerContinuous" vertical="center"/>
    </xf>
    <xf numFmtId="0" fontId="26" fillId="5" borderId="44" xfId="0" applyFont="1" applyFill="1" applyBorder="1" applyAlignment="1">
      <alignment horizontal="centerContinuous" vertical="center"/>
    </xf>
    <xf numFmtId="0" fontId="21" fillId="5" borderId="39" xfId="0" applyFont="1" applyFill="1" applyBorder="1" applyAlignment="1">
      <alignment horizontal="centerContinuous" vertical="center"/>
    </xf>
    <xf numFmtId="167" fontId="15" fillId="0" borderId="41" xfId="0" applyNumberFormat="1" applyFont="1" applyFill="1" applyBorder="1" applyAlignment="1">
      <alignment vertical="center"/>
    </xf>
    <xf numFmtId="167" fontId="15" fillId="0" borderId="38" xfId="0" applyNumberFormat="1" applyFont="1" applyFill="1" applyBorder="1" applyAlignment="1">
      <alignment vertical="center"/>
    </xf>
    <xf numFmtId="3" fontId="22" fillId="0" borderId="42" xfId="0" applyNumberFormat="1" applyFont="1" applyFill="1" applyBorder="1" applyAlignment="1" applyProtection="1">
      <alignment horizontal="center" vertical="center"/>
    </xf>
    <xf numFmtId="3" fontId="22" fillId="0" borderId="35" xfId="0" applyNumberFormat="1" applyFont="1" applyFill="1" applyBorder="1" applyAlignment="1" applyProtection="1">
      <alignment horizontal="center" vertical="center"/>
    </xf>
    <xf numFmtId="3" fontId="22" fillId="0" borderId="45" xfId="0" applyNumberFormat="1" applyFont="1" applyFill="1" applyBorder="1" applyAlignment="1" applyProtection="1">
      <alignment horizontal="center" vertical="center"/>
    </xf>
    <xf numFmtId="49" fontId="11" fillId="0" borderId="42" xfId="0" applyNumberFormat="1" applyFont="1" applyFill="1" applyBorder="1" applyAlignment="1">
      <alignment horizontal="left" vertical="center" wrapText="1" indent="2"/>
    </xf>
    <xf numFmtId="0" fontId="16" fillId="4" borderId="7" xfId="0" applyFont="1" applyFill="1" applyBorder="1" applyAlignment="1">
      <alignment horizontal="centerContinuous" vertical="center"/>
    </xf>
    <xf numFmtId="0" fontId="6" fillId="4" borderId="6" xfId="0" applyFont="1" applyFill="1" applyBorder="1" applyAlignment="1">
      <alignment horizontal="centerContinuous" vertical="center"/>
    </xf>
    <xf numFmtId="0" fontId="18" fillId="4" borderId="14" xfId="0" applyFont="1" applyFill="1" applyBorder="1" applyAlignment="1">
      <alignment horizontal="centerContinuous" vertical="center"/>
    </xf>
    <xf numFmtId="0" fontId="15" fillId="4" borderId="15" xfId="0" applyFont="1" applyFill="1" applyBorder="1" applyAlignment="1">
      <alignment horizontal="centerContinuous" vertical="center"/>
    </xf>
    <xf numFmtId="0" fontId="18" fillId="4" borderId="9" xfId="0" applyFont="1" applyFill="1" applyBorder="1" applyAlignment="1">
      <alignment horizontal="center" vertical="center"/>
    </xf>
    <xf numFmtId="0" fontId="18" fillId="4" borderId="19" xfId="0" applyFont="1" applyFill="1" applyBorder="1" applyAlignment="1">
      <alignment vertical="center"/>
    </xf>
    <xf numFmtId="0" fontId="15" fillId="3" borderId="26" xfId="0" applyFont="1" applyFill="1" applyBorder="1" applyAlignment="1">
      <alignment horizontal="center" vertical="center"/>
    </xf>
    <xf numFmtId="0" fontId="24" fillId="0" borderId="43" xfId="0" applyFont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24" fillId="0" borderId="37" xfId="0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47" fillId="0" borderId="43" xfId="0" applyFont="1" applyFill="1" applyBorder="1" applyAlignment="1">
      <alignment horizontal="center" vertical="center" wrapText="1"/>
    </xf>
    <xf numFmtId="49" fontId="42" fillId="0" borderId="41" xfId="0" applyNumberFormat="1" applyFont="1" applyFill="1" applyBorder="1" applyAlignment="1">
      <alignment horizontal="center" vertical="center" wrapText="1"/>
    </xf>
    <xf numFmtId="0" fontId="42" fillId="0" borderId="43" xfId="0" applyFont="1" applyFill="1" applyBorder="1" applyAlignment="1">
      <alignment horizontal="center" vertical="center" wrapText="1"/>
    </xf>
    <xf numFmtId="49" fontId="78" fillId="0" borderId="41" xfId="0" applyNumberFormat="1" applyFont="1" applyFill="1" applyBorder="1" applyAlignment="1">
      <alignment horizontal="center" vertical="center" wrapText="1"/>
    </xf>
    <xf numFmtId="0" fontId="78" fillId="0" borderId="43" xfId="0" applyFont="1" applyFill="1" applyBorder="1" applyAlignment="1">
      <alignment horizontal="center" vertical="center" wrapText="1"/>
    </xf>
    <xf numFmtId="0" fontId="42" fillId="0" borderId="37" xfId="0" applyFont="1" applyFill="1" applyBorder="1" applyAlignment="1">
      <alignment horizontal="center" vertical="center" wrapText="1"/>
    </xf>
    <xf numFmtId="0" fontId="42" fillId="0" borderId="60" xfId="0" applyFont="1" applyFill="1" applyBorder="1" applyAlignment="1">
      <alignment horizontal="center" vertical="center"/>
    </xf>
    <xf numFmtId="0" fontId="29" fillId="0" borderId="0" xfId="69" applyFont="1" applyAlignment="1">
      <alignment horizontal="right"/>
    </xf>
    <xf numFmtId="0" fontId="80" fillId="0" borderId="0" xfId="69" applyFont="1" applyFill="1" applyAlignment="1">
      <alignment horizontal="center" wrapText="1"/>
    </xf>
    <xf numFmtId="0" fontId="80" fillId="0" borderId="0" xfId="69" applyFont="1" applyFill="1" applyAlignment="1">
      <alignment horizontal="left" wrapText="1"/>
    </xf>
    <xf numFmtId="0" fontId="81" fillId="0" borderId="0" xfId="69" applyFont="1" applyFill="1" applyAlignment="1">
      <alignment horizontal="center" vertical="top" wrapText="1"/>
    </xf>
    <xf numFmtId="49" fontId="78" fillId="0" borderId="5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Continuous" vertical="center"/>
    </xf>
    <xf numFmtId="49" fontId="19" fillId="3" borderId="20" xfId="0" applyNumberFormat="1" applyFont="1" applyFill="1" applyBorder="1" applyAlignment="1">
      <alignment horizontal="center" vertical="center"/>
    </xf>
    <xf numFmtId="49" fontId="19" fillId="3" borderId="26" xfId="0" applyNumberFormat="1" applyFont="1" applyFill="1" applyBorder="1" applyAlignment="1">
      <alignment horizontal="center" vertical="center"/>
    </xf>
    <xf numFmtId="0" fontId="42" fillId="0" borderId="0" xfId="69" applyFont="1" applyBorder="1" applyAlignment="1">
      <alignment horizontal="center" vertical="top"/>
    </xf>
    <xf numFmtId="0" fontId="83" fillId="0" borderId="0" xfId="69" applyFont="1" applyFill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vertical="center" wrapText="1"/>
    </xf>
    <xf numFmtId="0" fontId="42" fillId="0" borderId="37" xfId="0" applyFont="1" applyFill="1" applyBorder="1" applyAlignment="1">
      <alignment horizontal="right" vertical="center" wrapText="1"/>
    </xf>
    <xf numFmtId="0" fontId="42" fillId="0" borderId="61" xfId="0" applyFont="1" applyFill="1" applyBorder="1" applyAlignment="1">
      <alignment horizontal="right" vertical="center" wrapText="1"/>
    </xf>
    <xf numFmtId="49" fontId="7" fillId="0" borderId="0" xfId="0" applyNumberFormat="1" applyFont="1" applyFill="1" applyAlignment="1" applyProtection="1">
      <alignment horizontal="centerContinuous" vertical="center"/>
    </xf>
    <xf numFmtId="0" fontId="32" fillId="0" borderId="0" xfId="0" applyFont="1" applyAlignment="1">
      <alignment vertical="center"/>
    </xf>
    <xf numFmtId="49" fontId="41" fillId="0" borderId="59" xfId="0" applyNumberFormat="1" applyFont="1" applyFill="1" applyBorder="1" applyAlignment="1">
      <alignment horizontal="center" vertical="center" wrapText="1"/>
    </xf>
    <xf numFmtId="0" fontId="41" fillId="0" borderId="60" xfId="0" applyFont="1" applyFill="1" applyBorder="1" applyAlignment="1">
      <alignment horizontal="center" vertical="center" wrapText="1"/>
    </xf>
    <xf numFmtId="0" fontId="38" fillId="0" borderId="61" xfId="0" applyFont="1" applyFill="1" applyBorder="1" applyAlignment="1">
      <alignment horizontal="center" vertical="center" wrapText="1"/>
    </xf>
    <xf numFmtId="0" fontId="78" fillId="0" borderId="60" xfId="0" applyFont="1" applyFill="1" applyBorder="1" applyAlignment="1">
      <alignment horizontal="center" vertical="center" wrapText="1"/>
    </xf>
    <xf numFmtId="0" fontId="42" fillId="0" borderId="62" xfId="0" applyFont="1" applyFill="1" applyBorder="1" applyAlignment="1">
      <alignment horizontal="right" vertical="center" wrapText="1"/>
    </xf>
    <xf numFmtId="0" fontId="42" fillId="0" borderId="60" xfId="0" applyFont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right" vertical="center" wrapText="1"/>
    </xf>
    <xf numFmtId="49" fontId="39" fillId="0" borderId="34" xfId="0" applyNumberFormat="1" applyFont="1" applyFill="1" applyBorder="1" applyAlignment="1">
      <alignment horizontal="center" vertical="center" wrapText="1"/>
    </xf>
    <xf numFmtId="0" fontId="39" fillId="0" borderId="36" xfId="0" applyFont="1" applyBorder="1" applyAlignment="1">
      <alignment horizontal="center" vertical="center"/>
    </xf>
    <xf numFmtId="49" fontId="18" fillId="0" borderId="74" xfId="0" applyNumberFormat="1" applyFont="1" applyBorder="1" applyAlignment="1">
      <alignment horizontal="center" vertical="center" wrapText="1"/>
    </xf>
    <xf numFmtId="0" fontId="15" fillId="0" borderId="81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6" fillId="9" borderId="29" xfId="0" applyFont="1" applyFill="1" applyBorder="1" applyAlignment="1">
      <alignment vertical="center"/>
    </xf>
    <xf numFmtId="0" fontId="15" fillId="0" borderId="66" xfId="0" applyFont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0" fontId="31" fillId="8" borderId="19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vertical="center" wrapText="1"/>
    </xf>
    <xf numFmtId="49" fontId="18" fillId="10" borderId="58" xfId="0" applyNumberFormat="1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vertical="center" wrapText="1"/>
    </xf>
    <xf numFmtId="168" fontId="16" fillId="9" borderId="19" xfId="0" applyNumberFormat="1" applyFont="1" applyFill="1" applyBorder="1" applyAlignment="1">
      <alignment vertical="center" wrapText="1"/>
    </xf>
    <xf numFmtId="168" fontId="16" fillId="9" borderId="21" xfId="0" applyNumberFormat="1" applyFont="1" applyFill="1" applyBorder="1" applyAlignment="1">
      <alignment vertical="center" wrapText="1"/>
    </xf>
    <xf numFmtId="168" fontId="16" fillId="9" borderId="26" xfId="0" applyNumberFormat="1" applyFont="1" applyFill="1" applyBorder="1" applyAlignment="1">
      <alignment vertical="center" wrapText="1"/>
    </xf>
    <xf numFmtId="0" fontId="18" fillId="9" borderId="10" xfId="0" applyFont="1" applyFill="1" applyBorder="1" applyAlignment="1">
      <alignment horizontal="center" vertical="center" wrapText="1"/>
    </xf>
    <xf numFmtId="164" fontId="25" fillId="0" borderId="41" xfId="0" applyNumberFormat="1" applyFont="1" applyFill="1" applyBorder="1" applyAlignment="1" applyProtection="1">
      <alignment vertical="center" wrapText="1"/>
    </xf>
    <xf numFmtId="164" fontId="11" fillId="2" borderId="37" xfId="0" applyNumberFormat="1" applyFont="1" applyFill="1" applyBorder="1" applyAlignment="1" applyProtection="1">
      <alignment vertical="center" wrapText="1"/>
      <protection locked="0"/>
    </xf>
    <xf numFmtId="164" fontId="11" fillId="2" borderId="38" xfId="0" applyNumberFormat="1" applyFont="1" applyFill="1" applyBorder="1" applyAlignment="1" applyProtection="1">
      <alignment vertical="center" wrapText="1"/>
      <protection locked="0"/>
    </xf>
    <xf numFmtId="164" fontId="25" fillId="0" borderId="34" xfId="0" applyNumberFormat="1" applyFont="1" applyFill="1" applyBorder="1" applyAlignment="1" applyProtection="1">
      <alignment vertical="center" wrapText="1"/>
    </xf>
    <xf numFmtId="164" fontId="11" fillId="2" borderId="33" xfId="0" applyNumberFormat="1" applyFont="1" applyFill="1" applyBorder="1" applyAlignment="1" applyProtection="1">
      <alignment vertical="center" wrapText="1"/>
      <protection locked="0"/>
    </xf>
    <xf numFmtId="164" fontId="11" fillId="2" borderId="32" xfId="0" applyNumberFormat="1" applyFont="1" applyFill="1" applyBorder="1" applyAlignment="1" applyProtection="1">
      <alignment vertical="center" wrapText="1"/>
      <protection locked="0"/>
    </xf>
    <xf numFmtId="164" fontId="25" fillId="0" borderId="9" xfId="0" applyNumberFormat="1" applyFont="1" applyFill="1" applyBorder="1" applyAlignment="1" applyProtection="1">
      <alignment vertical="center" wrapText="1"/>
    </xf>
    <xf numFmtId="164" fontId="11" fillId="2" borderId="11" xfId="0" applyNumberFormat="1" applyFont="1" applyFill="1" applyBorder="1" applyAlignment="1" applyProtection="1">
      <alignment vertical="center" wrapText="1"/>
      <protection locked="0"/>
    </xf>
    <xf numFmtId="164" fontId="11" fillId="2" borderId="17" xfId="0" applyNumberFormat="1" applyFont="1" applyFill="1" applyBorder="1" applyAlignment="1" applyProtection="1">
      <alignment vertical="center" wrapText="1"/>
      <protection locked="0"/>
    </xf>
    <xf numFmtId="164" fontId="18" fillId="10" borderId="29" xfId="0" applyNumberFormat="1" applyFont="1" applyFill="1" applyBorder="1" applyAlignment="1">
      <alignment vertical="center" wrapText="1"/>
    </xf>
    <xf numFmtId="164" fontId="18" fillId="10" borderId="27" xfId="0" applyNumberFormat="1" applyFont="1" applyFill="1" applyBorder="1" applyAlignment="1">
      <alignment vertical="center" wrapText="1"/>
    </xf>
    <xf numFmtId="49" fontId="11" fillId="0" borderId="73" xfId="0" applyNumberFormat="1" applyFont="1" applyFill="1" applyBorder="1" applyAlignment="1">
      <alignment vertical="center" wrapText="1"/>
    </xf>
    <xf numFmtId="49" fontId="25" fillId="0" borderId="34" xfId="0" applyNumberFormat="1" applyFont="1" applyFill="1" applyBorder="1" applyAlignment="1">
      <alignment horizontal="center" vertical="center" wrapText="1"/>
    </xf>
    <xf numFmtId="0" fontId="35" fillId="0" borderId="60" xfId="0" applyFont="1" applyFill="1" applyBorder="1" applyAlignment="1">
      <alignment horizontal="center" vertical="center" wrapText="1"/>
    </xf>
    <xf numFmtId="49" fontId="25" fillId="0" borderId="74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0" fontId="11" fillId="0" borderId="72" xfId="0" applyFont="1" applyFill="1" applyBorder="1" applyAlignment="1">
      <alignment horizontal="center" vertical="center"/>
    </xf>
    <xf numFmtId="0" fontId="16" fillId="7" borderId="58" xfId="0" applyFont="1" applyFill="1" applyBorder="1" applyAlignment="1">
      <alignment horizontal="center" vertical="center"/>
    </xf>
    <xf numFmtId="0" fontId="31" fillId="7" borderId="31" xfId="0" applyFont="1" applyFill="1" applyBorder="1" applyAlignment="1">
      <alignment horizontal="center" vertical="center"/>
    </xf>
    <xf numFmtId="0" fontId="16" fillId="7" borderId="29" xfId="0" applyFont="1" applyFill="1" applyBorder="1" applyAlignment="1">
      <alignment horizontal="center" vertical="center"/>
    </xf>
    <xf numFmtId="0" fontId="31" fillId="7" borderId="29" xfId="0" applyFont="1" applyFill="1" applyBorder="1" applyAlignment="1">
      <alignment vertical="center"/>
    </xf>
    <xf numFmtId="0" fontId="18" fillId="7" borderId="31" xfId="0" applyFont="1" applyFill="1" applyBorder="1" applyAlignment="1">
      <alignment horizontal="center" vertical="center"/>
    </xf>
    <xf numFmtId="167" fontId="84" fillId="0" borderId="58" xfId="0" applyNumberFormat="1" applyFont="1" applyFill="1" applyBorder="1" applyAlignment="1" applyProtection="1">
      <alignment vertical="center" wrapText="1"/>
    </xf>
    <xf numFmtId="3" fontId="22" fillId="0" borderId="27" xfId="0" applyNumberFormat="1" applyFont="1" applyFill="1" applyBorder="1" applyAlignment="1" applyProtection="1">
      <alignment horizontal="center" vertical="center" wrapText="1"/>
    </xf>
    <xf numFmtId="0" fontId="24" fillId="0" borderId="65" xfId="0" applyFont="1" applyFill="1" applyBorder="1" applyAlignment="1">
      <alignment horizontal="center" vertical="center" wrapText="1"/>
    </xf>
    <xf numFmtId="0" fontId="15" fillId="0" borderId="81" xfId="0" applyFont="1" applyFill="1" applyBorder="1" applyAlignment="1">
      <alignment horizontal="center" vertical="center" wrapText="1"/>
    </xf>
    <xf numFmtId="49" fontId="24" fillId="0" borderId="34" xfId="0" applyNumberFormat="1" applyFont="1" applyFill="1" applyBorder="1" applyAlignment="1">
      <alignment horizontal="center" vertical="center" wrapText="1"/>
    </xf>
    <xf numFmtId="49" fontId="32" fillId="0" borderId="34" xfId="0" applyNumberFormat="1" applyFont="1" applyFill="1" applyBorder="1" applyAlignment="1">
      <alignment horizontal="center" vertical="center" wrapText="1"/>
    </xf>
    <xf numFmtId="49" fontId="23" fillId="0" borderId="45" xfId="0" applyNumberFormat="1" applyFont="1" applyFill="1" applyBorder="1" applyAlignment="1">
      <alignment horizontal="center" vertical="center" wrapText="1"/>
    </xf>
    <xf numFmtId="49" fontId="39" fillId="0" borderId="59" xfId="0" applyNumberFormat="1" applyFont="1" applyFill="1" applyBorder="1" applyAlignment="1">
      <alignment horizontal="center" vertical="center" wrapText="1"/>
    </xf>
    <xf numFmtId="49" fontId="25" fillId="0" borderId="34" xfId="0" applyNumberFormat="1" applyFont="1" applyBorder="1" applyAlignment="1">
      <alignment horizontal="center" vertical="center" wrapText="1"/>
    </xf>
    <xf numFmtId="49" fontId="25" fillId="0" borderId="9" xfId="0" applyNumberFormat="1" applyFont="1" applyBorder="1" applyAlignment="1">
      <alignment horizontal="center" vertical="center" wrapText="1"/>
    </xf>
    <xf numFmtId="49" fontId="16" fillId="10" borderId="58" xfId="0" applyNumberFormat="1" applyFont="1" applyFill="1" applyBorder="1" applyAlignment="1">
      <alignment horizontal="center" vertical="center" wrapText="1"/>
    </xf>
    <xf numFmtId="0" fontId="16" fillId="10" borderId="31" xfId="0" applyFont="1" applyFill="1" applyBorder="1" applyAlignment="1">
      <alignment horizontal="center" vertical="center" wrapText="1"/>
    </xf>
    <xf numFmtId="0" fontId="16" fillId="10" borderId="29" xfId="0" applyFont="1" applyFill="1" applyBorder="1" applyAlignment="1">
      <alignment horizontal="center" vertical="center" wrapText="1"/>
    </xf>
    <xf numFmtId="0" fontId="16" fillId="10" borderId="80" xfId="0" applyFont="1" applyFill="1" applyBorder="1" applyAlignment="1">
      <alignment vertical="center" wrapText="1"/>
    </xf>
    <xf numFmtId="49" fontId="18" fillId="0" borderId="55" xfId="0" applyNumberFormat="1" applyFont="1" applyFill="1" applyBorder="1" applyAlignment="1">
      <alignment horizontal="center" vertical="center" wrapText="1"/>
    </xf>
    <xf numFmtId="0" fontId="15" fillId="0" borderId="57" xfId="0" applyFont="1" applyFill="1" applyBorder="1" applyAlignment="1">
      <alignment horizontal="center" vertical="center" wrapText="1"/>
    </xf>
    <xf numFmtId="0" fontId="15" fillId="0" borderId="56" xfId="0" applyFont="1" applyFill="1" applyBorder="1" applyAlignment="1">
      <alignment horizontal="center" vertical="center" wrapText="1"/>
    </xf>
    <xf numFmtId="49" fontId="24" fillId="0" borderId="64" xfId="0" applyNumberFormat="1" applyFont="1" applyFill="1" applyBorder="1" applyAlignment="1">
      <alignment horizontal="center" vertical="center" wrapText="1"/>
    </xf>
    <xf numFmtId="49" fontId="18" fillId="0" borderId="34" xfId="0" applyNumberFormat="1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 vertical="center" wrapText="1"/>
    </xf>
    <xf numFmtId="0" fontId="11" fillId="0" borderId="8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vertical="center" wrapText="1"/>
    </xf>
    <xf numFmtId="0" fontId="25" fillId="10" borderId="31" xfId="0" applyFont="1" applyFill="1" applyBorder="1" applyAlignment="1">
      <alignment horizontal="center" vertical="center" wrapText="1"/>
    </xf>
    <xf numFmtId="0" fontId="18" fillId="0" borderId="56" xfId="0" applyFont="1" applyFill="1" applyBorder="1" applyAlignment="1">
      <alignment horizontal="center" vertical="center" wrapText="1"/>
    </xf>
    <xf numFmtId="0" fontId="15" fillId="0" borderId="83" xfId="0" applyFont="1" applyFill="1" applyBorder="1" applyAlignment="1">
      <alignment vertical="center" wrapText="1"/>
    </xf>
    <xf numFmtId="49" fontId="18" fillId="0" borderId="74" xfId="0" applyNumberFormat="1" applyFont="1" applyFill="1" applyBorder="1" applyAlignment="1">
      <alignment horizontal="center" vertical="center" wrapText="1"/>
    </xf>
    <xf numFmtId="0" fontId="23" fillId="0" borderId="69" xfId="0" applyFont="1" applyFill="1" applyBorder="1" applyAlignment="1">
      <alignment horizontal="center" vertical="center" wrapText="1"/>
    </xf>
    <xf numFmtId="0" fontId="15" fillId="0" borderId="84" xfId="0" applyFont="1" applyFill="1" applyBorder="1" applyAlignment="1">
      <alignment vertical="center" wrapText="1"/>
    </xf>
    <xf numFmtId="49" fontId="18" fillId="0" borderId="64" xfId="0" applyNumberFormat="1" applyFont="1" applyFill="1" applyBorder="1" applyAlignment="1">
      <alignment horizontal="center" vertical="center" wrapText="1"/>
    </xf>
    <xf numFmtId="49" fontId="37" fillId="0" borderId="59" xfId="0" applyNumberFormat="1" applyFont="1" applyFill="1" applyBorder="1" applyAlignment="1">
      <alignment horizontal="center" vertical="center" wrapText="1"/>
    </xf>
    <xf numFmtId="0" fontId="15" fillId="0" borderId="118" xfId="0" applyFont="1" applyFill="1" applyBorder="1" applyAlignment="1">
      <alignment horizontal="center" vertical="center" wrapText="1"/>
    </xf>
    <xf numFmtId="0" fontId="15" fillId="0" borderId="119" xfId="0" applyFont="1" applyFill="1" applyBorder="1" applyAlignment="1">
      <alignment horizontal="center" vertical="center" wrapText="1"/>
    </xf>
    <xf numFmtId="0" fontId="15" fillId="0" borderId="120" xfId="0" applyFont="1" applyFill="1" applyBorder="1" applyAlignment="1">
      <alignment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vertical="center" wrapText="1"/>
    </xf>
    <xf numFmtId="0" fontId="15" fillId="0" borderId="20" xfId="0" applyFont="1" applyBorder="1" applyAlignment="1">
      <alignment horizontal="center" vertical="center" wrapText="1"/>
    </xf>
    <xf numFmtId="164" fontId="25" fillId="0" borderId="74" xfId="0" applyNumberFormat="1" applyFont="1" applyFill="1" applyBorder="1" applyAlignment="1" applyProtection="1">
      <alignment vertical="center" wrapText="1"/>
    </xf>
    <xf numFmtId="164" fontId="25" fillId="10" borderId="58" xfId="0" applyNumberFormat="1" applyFont="1" applyFill="1" applyBorder="1" applyAlignment="1" applyProtection="1">
      <alignment vertical="center" wrapText="1"/>
    </xf>
    <xf numFmtId="0" fontId="24" fillId="0" borderId="61" xfId="0" applyFont="1" applyFill="1" applyBorder="1" applyAlignment="1">
      <alignment horizontal="center" vertical="center" wrapText="1"/>
    </xf>
    <xf numFmtId="0" fontId="11" fillId="0" borderId="67" xfId="0" applyFont="1" applyFill="1" applyBorder="1" applyAlignment="1">
      <alignment horizontal="left" vertical="center" wrapText="1"/>
    </xf>
    <xf numFmtId="164" fontId="25" fillId="0" borderId="64" xfId="0" applyNumberFormat="1" applyFont="1" applyFill="1" applyBorder="1" applyAlignment="1" applyProtection="1">
      <alignment vertical="center" wrapText="1"/>
    </xf>
    <xf numFmtId="0" fontId="15" fillId="0" borderId="6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164" fontId="25" fillId="0" borderId="82" xfId="0" applyNumberFormat="1" applyFont="1" applyFill="1" applyBorder="1" applyAlignment="1" applyProtection="1">
      <alignment vertical="center" wrapText="1"/>
    </xf>
    <xf numFmtId="49" fontId="15" fillId="0" borderId="41" xfId="0" applyNumberFormat="1" applyFont="1" applyFill="1" applyBorder="1" applyAlignment="1">
      <alignment horizontal="center" vertical="center" wrapText="1"/>
    </xf>
    <xf numFmtId="0" fontId="24" fillId="0" borderId="61" xfId="0" applyFont="1" applyFill="1" applyBorder="1" applyAlignment="1">
      <alignment horizontal="right" vertical="center"/>
    </xf>
    <xf numFmtId="49" fontId="25" fillId="10" borderId="19" xfId="0" applyNumberFormat="1" applyFont="1" applyFill="1" applyBorder="1" applyAlignment="1">
      <alignment horizontal="center" vertical="center" wrapText="1"/>
    </xf>
    <xf numFmtId="0" fontId="25" fillId="10" borderId="20" xfId="0" applyFont="1" applyFill="1" applyBorder="1" applyAlignment="1">
      <alignment horizontal="center" vertical="center"/>
    </xf>
    <xf numFmtId="0" fontId="25" fillId="10" borderId="21" xfId="0" applyFont="1" applyFill="1" applyBorder="1" applyAlignment="1">
      <alignment horizontal="center" vertical="center"/>
    </xf>
    <xf numFmtId="0" fontId="25" fillId="10" borderId="24" xfId="0" applyFont="1" applyFill="1" applyBorder="1" applyAlignment="1">
      <alignment vertical="center"/>
    </xf>
    <xf numFmtId="0" fontId="18" fillId="10" borderId="31" xfId="0" applyFont="1" applyFill="1" applyBorder="1" applyAlignment="1">
      <alignment horizontal="center" vertical="center"/>
    </xf>
    <xf numFmtId="0" fontId="18" fillId="10" borderId="29" xfId="0" applyFont="1" applyFill="1" applyBorder="1" applyAlignment="1">
      <alignment horizontal="center" vertical="center"/>
    </xf>
    <xf numFmtId="0" fontId="18" fillId="10" borderId="80" xfId="0" applyFont="1" applyFill="1" applyBorder="1" applyAlignment="1">
      <alignment vertical="center"/>
    </xf>
    <xf numFmtId="0" fontId="25" fillId="10" borderId="31" xfId="0" applyFont="1" applyFill="1" applyBorder="1" applyAlignment="1">
      <alignment horizontal="center" vertical="center"/>
    </xf>
    <xf numFmtId="49" fontId="25" fillId="10" borderId="58" xfId="0" applyNumberFormat="1" applyFont="1" applyFill="1" applyBorder="1" applyAlignment="1">
      <alignment horizontal="center" vertical="center" wrapText="1"/>
    </xf>
    <xf numFmtId="0" fontId="25" fillId="10" borderId="29" xfId="0" applyFont="1" applyFill="1" applyBorder="1" applyAlignment="1">
      <alignment horizontal="center" vertical="center"/>
    </xf>
    <xf numFmtId="0" fontId="25" fillId="10" borderId="80" xfId="0" applyFont="1" applyFill="1" applyBorder="1" applyAlignment="1">
      <alignment vertical="center"/>
    </xf>
    <xf numFmtId="0" fontId="18" fillId="0" borderId="33" xfId="0" applyFont="1" applyFill="1" applyBorder="1" applyAlignment="1">
      <alignment horizontal="center" vertical="center" wrapText="1"/>
    </xf>
    <xf numFmtId="0" fontId="31" fillId="7" borderId="31" xfId="0" applyFont="1" applyFill="1" applyBorder="1" applyAlignment="1">
      <alignment horizontal="center" vertical="center" wrapText="1"/>
    </xf>
    <xf numFmtId="0" fontId="31" fillId="7" borderId="29" xfId="0" applyFont="1" applyFill="1" applyBorder="1" applyAlignment="1">
      <alignment horizontal="center" vertical="center" wrapText="1"/>
    </xf>
    <xf numFmtId="0" fontId="31" fillId="7" borderId="80" xfId="0" applyFont="1" applyFill="1" applyBorder="1" applyAlignment="1">
      <alignment vertical="center" wrapText="1"/>
    </xf>
    <xf numFmtId="0" fontId="15" fillId="0" borderId="118" xfId="0" applyFont="1" applyBorder="1" applyAlignment="1">
      <alignment horizontal="center" vertical="center"/>
    </xf>
    <xf numFmtId="164" fontId="25" fillId="0" borderId="19" xfId="0" applyNumberFormat="1" applyFont="1" applyFill="1" applyBorder="1" applyAlignment="1" applyProtection="1">
      <alignment vertical="center" wrapText="1"/>
    </xf>
    <xf numFmtId="0" fontId="24" fillId="0" borderId="65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1" fillId="0" borderId="37" xfId="0" applyFont="1" applyFill="1" applyBorder="1" applyAlignment="1">
      <alignment vertical="center" wrapText="1"/>
    </xf>
    <xf numFmtId="0" fontId="11" fillId="0" borderId="65" xfId="0" applyFont="1" applyBorder="1" applyAlignment="1">
      <alignment horizontal="center" vertical="center" wrapText="1"/>
    </xf>
    <xf numFmtId="0" fontId="16" fillId="9" borderId="20" xfId="0" applyFont="1" applyFill="1" applyBorder="1" applyAlignment="1">
      <alignment horizontal="center" vertical="center" wrapText="1"/>
    </xf>
    <xf numFmtId="0" fontId="15" fillId="9" borderId="21" xfId="0" applyFont="1" applyFill="1" applyBorder="1" applyAlignment="1">
      <alignment horizontal="center" vertical="center" wrapText="1"/>
    </xf>
    <xf numFmtId="0" fontId="16" fillId="9" borderId="24" xfId="0" applyFont="1" applyFill="1" applyBorder="1" applyAlignment="1">
      <alignment vertical="center" wrapText="1"/>
    </xf>
    <xf numFmtId="0" fontId="18" fillId="9" borderId="20" xfId="0" applyFont="1" applyFill="1" applyBorder="1" applyAlignment="1">
      <alignment horizontal="center" vertical="center"/>
    </xf>
    <xf numFmtId="164" fontId="28" fillId="6" borderId="2" xfId="0" applyNumberFormat="1" applyFont="1" applyFill="1" applyBorder="1" applyAlignment="1">
      <alignment vertical="center" wrapText="1"/>
    </xf>
    <xf numFmtId="164" fontId="28" fillId="6" borderId="4" xfId="0" applyNumberFormat="1" applyFont="1" applyFill="1" applyBorder="1" applyAlignment="1">
      <alignment vertical="center" wrapText="1"/>
    </xf>
    <xf numFmtId="164" fontId="28" fillId="6" borderId="8" xfId="0" applyNumberFormat="1" applyFont="1" applyFill="1" applyBorder="1" applyAlignment="1">
      <alignment vertical="center" wrapText="1"/>
    </xf>
    <xf numFmtId="164" fontId="18" fillId="0" borderId="41" xfId="0" applyNumberFormat="1" applyFont="1" applyFill="1" applyBorder="1" applyAlignment="1">
      <alignment vertical="center" wrapText="1"/>
    </xf>
    <xf numFmtId="164" fontId="15" fillId="0" borderId="37" xfId="0" applyNumberFormat="1" applyFont="1" applyFill="1" applyBorder="1" applyAlignment="1">
      <alignment vertical="center" wrapText="1"/>
    </xf>
    <xf numFmtId="164" fontId="15" fillId="0" borderId="38" xfId="0" applyNumberFormat="1" applyFont="1" applyFill="1" applyBorder="1" applyAlignment="1">
      <alignment vertical="center" wrapText="1"/>
    </xf>
    <xf numFmtId="164" fontId="15" fillId="0" borderId="46" xfId="0" applyNumberFormat="1" applyFont="1" applyFill="1" applyBorder="1" applyAlignment="1">
      <alignment vertical="center" wrapText="1"/>
    </xf>
    <xf numFmtId="164" fontId="15" fillId="0" borderId="49" xfId="0" applyNumberFormat="1" applyFont="1" applyFill="1" applyBorder="1" applyAlignment="1">
      <alignment vertical="center" wrapText="1"/>
    </xf>
    <xf numFmtId="164" fontId="18" fillId="0" borderId="34" xfId="0" applyNumberFormat="1" applyFont="1" applyFill="1" applyBorder="1" applyAlignment="1">
      <alignment vertical="center" wrapText="1"/>
    </xf>
    <xf numFmtId="164" fontId="15" fillId="0" borderId="33" xfId="0" applyNumberFormat="1" applyFont="1" applyFill="1" applyBorder="1" applyAlignment="1">
      <alignment vertical="center" wrapText="1"/>
    </xf>
    <xf numFmtId="0" fontId="30" fillId="0" borderId="50" xfId="0" applyFont="1" applyBorder="1" applyAlignment="1">
      <alignment vertical="center" wrapText="1"/>
    </xf>
    <xf numFmtId="0" fontId="19" fillId="0" borderId="51" xfId="0" applyFont="1" applyBorder="1" applyAlignment="1">
      <alignment vertical="center" wrapText="1"/>
    </xf>
    <xf numFmtId="0" fontId="19" fillId="0" borderId="88" xfId="0" applyFont="1" applyBorder="1" applyAlignment="1">
      <alignment vertical="center" wrapText="1"/>
    </xf>
    <xf numFmtId="168" fontId="16" fillId="7" borderId="58" xfId="0" applyNumberFormat="1" applyFont="1" applyFill="1" applyBorder="1" applyAlignment="1">
      <alignment vertical="center" wrapText="1"/>
    </xf>
    <xf numFmtId="168" fontId="16" fillId="7" borderId="29" xfId="0" applyNumberFormat="1" applyFont="1" applyFill="1" applyBorder="1" applyAlignment="1">
      <alignment vertical="center" wrapText="1"/>
    </xf>
    <xf numFmtId="168" fontId="16" fillId="7" borderId="27" xfId="0" applyNumberFormat="1" applyFont="1" applyFill="1" applyBorder="1" applyAlignment="1">
      <alignment vertical="center" wrapText="1"/>
    </xf>
    <xf numFmtId="164" fontId="16" fillId="9" borderId="9" xfId="0" applyNumberFormat="1" applyFont="1" applyFill="1" applyBorder="1" applyAlignment="1">
      <alignment vertical="center" wrapText="1"/>
    </xf>
    <xf numFmtId="164" fontId="16" fillId="9" borderId="11" xfId="0" applyNumberFormat="1" applyFont="1" applyFill="1" applyBorder="1" applyAlignment="1">
      <alignment vertical="center" wrapText="1"/>
    </xf>
    <xf numFmtId="164" fontId="16" fillId="9" borderId="17" xfId="0" applyNumberFormat="1" applyFont="1" applyFill="1" applyBorder="1" applyAlignment="1">
      <alignment vertical="center" wrapText="1"/>
    </xf>
    <xf numFmtId="164" fontId="18" fillId="9" borderId="58" xfId="0" applyNumberFormat="1" applyFont="1" applyFill="1" applyBorder="1" applyAlignment="1">
      <alignment vertical="center" wrapText="1"/>
    </xf>
    <xf numFmtId="164" fontId="18" fillId="9" borderId="29" xfId="0" applyNumberFormat="1" applyFont="1" applyFill="1" applyBorder="1" applyAlignment="1">
      <alignment vertical="center" wrapText="1"/>
    </xf>
    <xf numFmtId="164" fontId="18" fillId="9" borderId="27" xfId="0" applyNumberFormat="1" applyFont="1" applyFill="1" applyBorder="1" applyAlignment="1">
      <alignment vertical="center" wrapText="1"/>
    </xf>
    <xf numFmtId="164" fontId="11" fillId="0" borderId="33" xfId="0" applyNumberFormat="1" applyFont="1" applyFill="1" applyBorder="1" applyAlignment="1" applyProtection="1">
      <alignment vertical="center" wrapText="1"/>
    </xf>
    <xf numFmtId="164" fontId="11" fillId="0" borderId="32" xfId="0" applyNumberFormat="1" applyFont="1" applyFill="1" applyBorder="1" applyAlignment="1" applyProtection="1">
      <alignment vertical="center" wrapText="1"/>
    </xf>
    <xf numFmtId="3" fontId="33" fillId="0" borderId="41" xfId="0" applyNumberFormat="1" applyFont="1" applyFill="1" applyBorder="1" applyAlignment="1" applyProtection="1">
      <alignment vertical="center" wrapText="1"/>
    </xf>
    <xf numFmtId="3" fontId="24" fillId="2" borderId="37" xfId="0" applyNumberFormat="1" applyFont="1" applyFill="1" applyBorder="1" applyAlignment="1" applyProtection="1">
      <alignment vertical="center" wrapText="1"/>
      <protection locked="0"/>
    </xf>
    <xf numFmtId="3" fontId="24" fillId="2" borderId="38" xfId="0" applyNumberFormat="1" applyFont="1" applyFill="1" applyBorder="1" applyAlignment="1" applyProtection="1">
      <alignment vertical="center" wrapText="1"/>
      <protection locked="0"/>
    </xf>
    <xf numFmtId="4" fontId="33" fillId="0" borderId="59" xfId="0" applyNumberFormat="1" applyFont="1" applyFill="1" applyBorder="1" applyAlignment="1">
      <alignment horizontal="right" vertical="center" wrapText="1"/>
    </xf>
    <xf numFmtId="4" fontId="24" fillId="2" borderId="61" xfId="0" applyNumberFormat="1" applyFont="1" applyFill="1" applyBorder="1" applyAlignment="1" applyProtection="1">
      <alignment vertical="center" wrapText="1"/>
      <protection locked="0"/>
    </xf>
    <xf numFmtId="4" fontId="24" fillId="2" borderId="63" xfId="0" applyNumberFormat="1" applyFont="1" applyFill="1" applyBorder="1" applyAlignment="1" applyProtection="1">
      <alignment vertical="center" wrapText="1"/>
      <protection locked="0"/>
    </xf>
    <xf numFmtId="164" fontId="11" fillId="2" borderId="66" xfId="0" applyNumberFormat="1" applyFont="1" applyFill="1" applyBorder="1" applyAlignment="1" applyProtection="1">
      <alignment vertical="center" wrapText="1"/>
      <protection locked="0"/>
    </xf>
    <xf numFmtId="164" fontId="11" fillId="2" borderId="68" xfId="0" applyNumberFormat="1" applyFont="1" applyFill="1" applyBorder="1" applyAlignment="1" applyProtection="1">
      <alignment vertical="center" wrapText="1"/>
      <protection locked="0"/>
    </xf>
    <xf numFmtId="164" fontId="25" fillId="0" borderId="70" xfId="0" applyNumberFormat="1" applyFont="1" applyFill="1" applyBorder="1" applyAlignment="1" applyProtection="1">
      <alignment vertical="center" wrapText="1"/>
    </xf>
    <xf numFmtId="164" fontId="11" fillId="2" borderId="72" xfId="0" applyNumberFormat="1" applyFont="1" applyFill="1" applyBorder="1" applyAlignment="1" applyProtection="1">
      <alignment vertical="center" wrapText="1"/>
      <protection locked="0"/>
    </xf>
    <xf numFmtId="164" fontId="11" fillId="2" borderId="103" xfId="0" applyNumberFormat="1" applyFont="1" applyFill="1" applyBorder="1" applyAlignment="1" applyProtection="1">
      <alignment vertical="center" wrapText="1"/>
      <protection locked="0"/>
    </xf>
    <xf numFmtId="164" fontId="25" fillId="0" borderId="64" xfId="0" applyNumberFormat="1" applyFont="1" applyFill="1" applyBorder="1" applyAlignment="1">
      <alignment vertical="center" wrapText="1"/>
    </xf>
    <xf numFmtId="164" fontId="11" fillId="0" borderId="66" xfId="0" applyNumberFormat="1" applyFont="1" applyFill="1" applyBorder="1" applyAlignment="1">
      <alignment vertical="center" wrapText="1"/>
    </xf>
    <xf numFmtId="164" fontId="11" fillId="0" borderId="68" xfId="0" applyNumberFormat="1" applyFont="1" applyFill="1" applyBorder="1" applyAlignment="1">
      <alignment vertical="center" wrapText="1"/>
    </xf>
    <xf numFmtId="4" fontId="33" fillId="0" borderId="45" xfId="0" applyNumberFormat="1" applyFont="1" applyFill="1" applyBorder="1" applyAlignment="1">
      <alignment horizontal="right" vertical="center" wrapText="1"/>
    </xf>
    <xf numFmtId="4" fontId="24" fillId="2" borderId="46" xfId="0" applyNumberFormat="1" applyFont="1" applyFill="1" applyBorder="1" applyAlignment="1" applyProtection="1">
      <alignment vertical="center" wrapText="1"/>
      <protection locked="0"/>
    </xf>
    <xf numFmtId="4" fontId="24" fillId="2" borderId="49" xfId="0" applyNumberFormat="1" applyFont="1" applyFill="1" applyBorder="1" applyAlignment="1" applyProtection="1">
      <alignment vertical="center" wrapText="1"/>
      <protection locked="0"/>
    </xf>
    <xf numFmtId="164" fontId="11" fillId="0" borderId="37" xfId="0" applyNumberFormat="1" applyFont="1" applyFill="1" applyBorder="1" applyAlignment="1" applyProtection="1">
      <alignment vertical="center" wrapText="1"/>
    </xf>
    <xf numFmtId="164" fontId="11" fillId="0" borderId="38" xfId="0" applyNumberFormat="1" applyFont="1" applyFill="1" applyBorder="1" applyAlignment="1" applyProtection="1">
      <alignment vertical="center" wrapText="1"/>
    </xf>
    <xf numFmtId="4" fontId="33" fillId="0" borderId="41" xfId="0" applyNumberFormat="1" applyFont="1" applyFill="1" applyBorder="1" applyAlignment="1">
      <alignment horizontal="right" vertical="center" wrapText="1"/>
    </xf>
    <xf numFmtId="4" fontId="24" fillId="2" borderId="37" xfId="0" applyNumberFormat="1" applyFont="1" applyFill="1" applyBorder="1" applyAlignment="1" applyProtection="1">
      <alignment vertical="center" wrapText="1"/>
      <protection locked="0"/>
    </xf>
    <xf numFmtId="4" fontId="24" fillId="2" borderId="38" xfId="0" applyNumberFormat="1" applyFont="1" applyFill="1" applyBorder="1" applyAlignment="1" applyProtection="1">
      <alignment vertical="center" wrapText="1"/>
      <protection locked="0"/>
    </xf>
    <xf numFmtId="164" fontId="25" fillId="0" borderId="77" xfId="0" applyNumberFormat="1" applyFont="1" applyFill="1" applyBorder="1" applyAlignment="1" applyProtection="1">
      <alignment vertical="center" wrapText="1"/>
    </xf>
    <xf numFmtId="164" fontId="11" fillId="2" borderId="76" xfId="0" applyNumberFormat="1" applyFont="1" applyFill="1" applyBorder="1" applyAlignment="1" applyProtection="1">
      <alignment vertical="center" wrapText="1"/>
      <protection locked="0"/>
    </xf>
    <xf numFmtId="164" fontId="11" fillId="2" borderId="78" xfId="0" applyNumberFormat="1" applyFont="1" applyFill="1" applyBorder="1" applyAlignment="1" applyProtection="1">
      <alignment vertical="center" wrapText="1"/>
      <protection locked="0"/>
    </xf>
    <xf numFmtId="164" fontId="25" fillId="0" borderId="59" xfId="0" applyNumberFormat="1" applyFont="1" applyFill="1" applyBorder="1" applyAlignment="1" applyProtection="1">
      <alignment vertical="center" wrapText="1"/>
    </xf>
    <xf numFmtId="164" fontId="11" fillId="2" borderId="61" xfId="0" applyNumberFormat="1" applyFont="1" applyFill="1" applyBorder="1" applyAlignment="1" applyProtection="1">
      <alignment vertical="center" wrapText="1"/>
      <protection locked="0"/>
    </xf>
    <xf numFmtId="164" fontId="11" fillId="2" borderId="63" xfId="0" applyNumberFormat="1" applyFont="1" applyFill="1" applyBorder="1" applyAlignment="1" applyProtection="1">
      <alignment vertical="center" wrapText="1"/>
      <protection locked="0"/>
    </xf>
    <xf numFmtId="164" fontId="11" fillId="2" borderId="69" xfId="0" applyNumberFormat="1" applyFont="1" applyFill="1" applyBorder="1" applyAlignment="1" applyProtection="1">
      <alignment vertical="center" wrapText="1"/>
      <protection locked="0"/>
    </xf>
    <xf numFmtId="164" fontId="11" fillId="2" borderId="79" xfId="0" applyNumberFormat="1" applyFont="1" applyFill="1" applyBorder="1" applyAlignment="1" applyProtection="1">
      <alignment vertical="center" wrapText="1"/>
      <protection locked="0"/>
    </xf>
    <xf numFmtId="164" fontId="11" fillId="0" borderId="72" xfId="0" applyNumberFormat="1" applyFont="1" applyFill="1" applyBorder="1" applyAlignment="1" applyProtection="1">
      <alignment vertical="center" wrapText="1"/>
    </xf>
    <xf numFmtId="164" fontId="11" fillId="0" borderId="103" xfId="0" applyNumberFormat="1" applyFont="1" applyFill="1" applyBorder="1" applyAlignment="1" applyProtection="1">
      <alignment vertical="center" wrapText="1"/>
    </xf>
    <xf numFmtId="164" fontId="40" fillId="0" borderId="34" xfId="0" applyNumberFormat="1" applyFont="1" applyFill="1" applyBorder="1" applyAlignment="1" applyProtection="1">
      <alignment vertical="center" wrapText="1"/>
    </xf>
    <xf numFmtId="164" fontId="23" fillId="0" borderId="33" xfId="0" applyNumberFormat="1" applyFont="1" applyFill="1" applyBorder="1" applyAlignment="1" applyProtection="1">
      <alignment vertical="center" wrapText="1"/>
    </xf>
    <xf numFmtId="164" fontId="23" fillId="0" borderId="32" xfId="0" applyNumberFormat="1" applyFont="1" applyFill="1" applyBorder="1" applyAlignment="1" applyProtection="1">
      <alignment vertical="center" wrapText="1"/>
    </xf>
    <xf numFmtId="3" fontId="43" fillId="0" borderId="41" xfId="0" applyNumberFormat="1" applyFont="1" applyFill="1" applyBorder="1" applyAlignment="1" applyProtection="1">
      <alignment vertical="center" wrapText="1"/>
    </xf>
    <xf numFmtId="3" fontId="42" fillId="2" borderId="37" xfId="0" applyNumberFormat="1" applyFont="1" applyFill="1" applyBorder="1" applyAlignment="1" applyProtection="1">
      <alignment vertical="center" wrapText="1"/>
      <protection locked="0"/>
    </xf>
    <xf numFmtId="3" fontId="42" fillId="2" borderId="38" xfId="0" applyNumberFormat="1" applyFont="1" applyFill="1" applyBorder="1" applyAlignment="1" applyProtection="1">
      <alignment vertical="center" wrapText="1"/>
      <protection locked="0"/>
    </xf>
    <xf numFmtId="4" fontId="43" fillId="0" borderId="41" xfId="0" applyNumberFormat="1" applyFont="1" applyFill="1" applyBorder="1" applyAlignment="1">
      <alignment horizontal="right" vertical="center" wrapText="1"/>
    </xf>
    <xf numFmtId="4" fontId="42" fillId="2" borderId="37" xfId="0" applyNumberFormat="1" applyFont="1" applyFill="1" applyBorder="1" applyAlignment="1" applyProtection="1">
      <alignment vertical="center" wrapText="1"/>
      <protection locked="0"/>
    </xf>
    <xf numFmtId="4" fontId="42" fillId="2" borderId="38" xfId="0" applyNumberFormat="1" applyFont="1" applyFill="1" applyBorder="1" applyAlignment="1" applyProtection="1">
      <alignment vertical="center" wrapText="1"/>
      <protection locked="0"/>
    </xf>
    <xf numFmtId="4" fontId="43" fillId="0" borderId="59" xfId="0" applyNumberFormat="1" applyFont="1" applyFill="1" applyBorder="1" applyAlignment="1">
      <alignment horizontal="right" vertical="center" wrapText="1"/>
    </xf>
    <xf numFmtId="4" fontId="42" fillId="2" borderId="61" xfId="0" applyNumberFormat="1" applyFont="1" applyFill="1" applyBorder="1" applyAlignment="1" applyProtection="1">
      <alignment vertical="center" wrapText="1"/>
      <protection locked="0"/>
    </xf>
    <xf numFmtId="4" fontId="42" fillId="2" borderId="63" xfId="0" applyNumberFormat="1" applyFont="1" applyFill="1" applyBorder="1" applyAlignment="1" applyProtection="1">
      <alignment vertical="center" wrapText="1"/>
      <protection locked="0"/>
    </xf>
    <xf numFmtId="4" fontId="33" fillId="0" borderId="64" xfId="0" applyNumberFormat="1" applyFont="1" applyFill="1" applyBorder="1" applyAlignment="1">
      <alignment horizontal="right" vertical="center" wrapText="1"/>
    </xf>
    <xf numFmtId="4" fontId="24" fillId="2" borderId="66" xfId="0" applyNumberFormat="1" applyFont="1" applyFill="1" applyBorder="1" applyAlignment="1" applyProtection="1">
      <alignment vertical="center" wrapText="1"/>
      <protection locked="0"/>
    </xf>
    <xf numFmtId="4" fontId="24" fillId="2" borderId="68" xfId="0" applyNumberFormat="1" applyFont="1" applyFill="1" applyBorder="1" applyAlignment="1" applyProtection="1">
      <alignment vertical="center" wrapText="1"/>
      <protection locked="0"/>
    </xf>
    <xf numFmtId="164" fontId="18" fillId="9" borderId="28" xfId="0" applyNumberFormat="1" applyFont="1" applyFill="1" applyBorder="1" applyAlignment="1">
      <alignment vertical="center" wrapText="1"/>
    </xf>
    <xf numFmtId="164" fontId="18" fillId="9" borderId="85" xfId="0" applyNumberFormat="1" applyFont="1" applyFill="1" applyBorder="1" applyAlignment="1">
      <alignment vertical="center" wrapText="1"/>
    </xf>
    <xf numFmtId="164" fontId="18" fillId="10" borderId="58" xfId="0" applyNumberFormat="1" applyFont="1" applyFill="1" applyBorder="1" applyAlignment="1">
      <alignment vertical="center" wrapText="1"/>
    </xf>
    <xf numFmtId="164" fontId="25" fillId="2" borderId="11" xfId="0" applyNumberFormat="1" applyFont="1" applyFill="1" applyBorder="1" applyAlignment="1" applyProtection="1">
      <alignment vertical="center" wrapText="1"/>
      <protection locked="0"/>
    </xf>
    <xf numFmtId="164" fontId="25" fillId="2" borderId="17" xfId="0" applyNumberFormat="1" applyFont="1" applyFill="1" applyBorder="1" applyAlignment="1" applyProtection="1">
      <alignment vertical="center" wrapText="1"/>
      <protection locked="0"/>
    </xf>
    <xf numFmtId="168" fontId="18" fillId="9" borderId="58" xfId="0" applyNumberFormat="1" applyFont="1" applyFill="1" applyBorder="1" applyAlignment="1">
      <alignment vertical="center" wrapText="1"/>
    </xf>
    <xf numFmtId="168" fontId="18" fillId="9" borderId="29" xfId="0" applyNumberFormat="1" applyFont="1" applyFill="1" applyBorder="1" applyAlignment="1">
      <alignment vertical="center" wrapText="1"/>
    </xf>
    <xf numFmtId="168" fontId="18" fillId="9" borderId="27" xfId="0" applyNumberFormat="1" applyFont="1" applyFill="1" applyBorder="1" applyAlignment="1">
      <alignment vertical="center" wrapText="1"/>
    </xf>
    <xf numFmtId="164" fontId="16" fillId="9" borderId="58" xfId="0" applyNumberFormat="1" applyFont="1" applyFill="1" applyBorder="1" applyAlignment="1">
      <alignment vertical="center" wrapText="1"/>
    </xf>
    <xf numFmtId="164" fontId="16" fillId="9" borderId="29" xfId="0" applyNumberFormat="1" applyFont="1" applyFill="1" applyBorder="1" applyAlignment="1">
      <alignment vertical="center" wrapText="1"/>
    </xf>
    <xf numFmtId="164" fontId="16" fillId="9" borderId="27" xfId="0" applyNumberFormat="1" applyFont="1" applyFill="1" applyBorder="1" applyAlignment="1">
      <alignment vertical="center" wrapText="1"/>
    </xf>
    <xf numFmtId="164" fontId="16" fillId="7" borderId="58" xfId="0" applyNumberFormat="1" applyFont="1" applyFill="1" applyBorder="1" applyAlignment="1">
      <alignment vertical="center" wrapText="1"/>
    </xf>
    <xf numFmtId="164" fontId="16" fillId="7" borderId="29" xfId="0" applyNumberFormat="1" applyFont="1" applyFill="1" applyBorder="1" applyAlignment="1">
      <alignment vertical="center" wrapText="1"/>
    </xf>
    <xf numFmtId="164" fontId="16" fillId="7" borderId="27" xfId="0" applyNumberFormat="1" applyFont="1" applyFill="1" applyBorder="1" applyAlignment="1">
      <alignment vertical="center" wrapText="1"/>
    </xf>
    <xf numFmtId="164" fontId="16" fillId="9" borderId="16" xfId="0" applyNumberFormat="1" applyFont="1" applyFill="1" applyBorder="1" applyAlignment="1">
      <alignment vertical="center" wrapText="1"/>
    </xf>
    <xf numFmtId="164" fontId="16" fillId="9" borderId="4" xfId="0" applyNumberFormat="1" applyFont="1" applyFill="1" applyBorder="1" applyAlignment="1">
      <alignment vertical="center" wrapText="1"/>
    </xf>
    <xf numFmtId="164" fontId="16" fillId="9" borderId="12" xfId="0" applyNumberFormat="1" applyFont="1" applyFill="1" applyBorder="1" applyAlignment="1">
      <alignment vertical="center" wrapText="1"/>
    </xf>
    <xf numFmtId="164" fontId="25" fillId="0" borderId="34" xfId="0" applyNumberFormat="1" applyFont="1" applyFill="1" applyBorder="1" applyAlignment="1">
      <alignment vertical="center" wrapText="1"/>
    </xf>
    <xf numFmtId="164" fontId="11" fillId="0" borderId="33" xfId="0" applyNumberFormat="1" applyFont="1" applyFill="1" applyBorder="1" applyAlignment="1">
      <alignment vertical="center" wrapText="1"/>
    </xf>
    <xf numFmtId="164" fontId="11" fillId="0" borderId="32" xfId="0" applyNumberFormat="1" applyFont="1" applyFill="1" applyBorder="1" applyAlignment="1">
      <alignment vertical="center" wrapText="1"/>
    </xf>
    <xf numFmtId="4" fontId="43" fillId="0" borderId="45" xfId="0" applyNumberFormat="1" applyFont="1" applyFill="1" applyBorder="1" applyAlignment="1">
      <alignment horizontal="right" vertical="center" wrapText="1"/>
    </xf>
    <xf numFmtId="4" fontId="42" fillId="2" borderId="46" xfId="0" applyNumberFormat="1" applyFont="1" applyFill="1" applyBorder="1" applyAlignment="1" applyProtection="1">
      <alignment vertical="center" wrapText="1"/>
      <protection locked="0"/>
    </xf>
    <xf numFmtId="4" fontId="42" fillId="2" borderId="49" xfId="0" applyNumberFormat="1" applyFont="1" applyFill="1" applyBorder="1" applyAlignment="1" applyProtection="1">
      <alignment vertical="center" wrapText="1"/>
      <protection locked="0"/>
    </xf>
    <xf numFmtId="164" fontId="40" fillId="0" borderId="41" xfId="0" applyNumberFormat="1" applyFont="1" applyFill="1" applyBorder="1" applyAlignment="1" applyProtection="1">
      <alignment vertical="center" wrapText="1"/>
    </xf>
    <xf numFmtId="164" fontId="23" fillId="0" borderId="37" xfId="0" applyNumberFormat="1" applyFont="1" applyFill="1" applyBorder="1" applyAlignment="1" applyProtection="1">
      <alignment vertical="center" wrapText="1"/>
    </xf>
    <xf numFmtId="164" fontId="23" fillId="0" borderId="38" xfId="0" applyNumberFormat="1" applyFont="1" applyFill="1" applyBorder="1" applyAlignment="1" applyProtection="1">
      <alignment vertical="center" wrapText="1"/>
    </xf>
    <xf numFmtId="4" fontId="33" fillId="0" borderId="41" xfId="0" applyNumberFormat="1" applyFont="1" applyFill="1" applyBorder="1" applyAlignment="1" applyProtection="1">
      <alignment vertical="center" wrapText="1"/>
    </xf>
    <xf numFmtId="165" fontId="33" fillId="0" borderId="41" xfId="0" applyNumberFormat="1" applyFont="1" applyBorder="1" applyAlignment="1">
      <alignment vertical="center" wrapText="1"/>
    </xf>
    <xf numFmtId="165" fontId="24" fillId="2" borderId="37" xfId="0" applyNumberFormat="1" applyFont="1" applyFill="1" applyBorder="1" applyAlignment="1" applyProtection="1">
      <alignment vertical="center" wrapText="1"/>
      <protection locked="0"/>
    </xf>
    <xf numFmtId="165" fontId="24" fillId="2" borderId="38" xfId="0" applyNumberFormat="1" applyFont="1" applyFill="1" applyBorder="1" applyAlignment="1" applyProtection="1">
      <alignment vertical="center" wrapText="1"/>
      <protection locked="0"/>
    </xf>
    <xf numFmtId="164" fontId="25" fillId="0" borderId="41" xfId="0" applyNumberFormat="1" applyFont="1" applyFill="1" applyBorder="1" applyAlignment="1">
      <alignment vertical="center" wrapText="1"/>
    </xf>
    <xf numFmtId="164" fontId="11" fillId="0" borderId="37" xfId="0" applyNumberFormat="1" applyFont="1" applyFill="1" applyBorder="1" applyAlignment="1">
      <alignment vertical="center" wrapText="1"/>
    </xf>
    <xf numFmtId="164" fontId="11" fillId="0" borderId="38" xfId="0" applyNumberFormat="1" applyFont="1" applyFill="1" applyBorder="1" applyAlignment="1">
      <alignment vertical="center" wrapText="1"/>
    </xf>
    <xf numFmtId="165" fontId="43" fillId="0" borderId="41" xfId="0" applyNumberFormat="1" applyFont="1" applyBorder="1" applyAlignment="1">
      <alignment vertical="center" wrapText="1"/>
    </xf>
    <xf numFmtId="165" fontId="42" fillId="2" borderId="37" xfId="0" applyNumberFormat="1" applyFont="1" applyFill="1" applyBorder="1" applyAlignment="1" applyProtection="1">
      <alignment vertical="center" wrapText="1"/>
      <protection locked="0"/>
    </xf>
    <xf numFmtId="165" fontId="42" fillId="2" borderId="38" xfId="0" applyNumberFormat="1" applyFont="1" applyFill="1" applyBorder="1" applyAlignment="1" applyProtection="1">
      <alignment vertical="center" wrapText="1"/>
      <protection locked="0"/>
    </xf>
    <xf numFmtId="166" fontId="43" fillId="0" borderId="41" xfId="0" applyNumberFormat="1" applyFont="1" applyBorder="1" applyAlignment="1">
      <alignment vertical="center" wrapText="1"/>
    </xf>
    <xf numFmtId="166" fontId="42" fillId="2" borderId="37" xfId="0" applyNumberFormat="1" applyFont="1" applyFill="1" applyBorder="1" applyAlignment="1" applyProtection="1">
      <alignment vertical="center" wrapText="1"/>
      <protection locked="0"/>
    </xf>
    <xf numFmtId="166" fontId="42" fillId="2" borderId="38" xfId="0" applyNumberFormat="1" applyFont="1" applyFill="1" applyBorder="1" applyAlignment="1" applyProtection="1">
      <alignment vertical="center" wrapText="1"/>
      <protection locked="0"/>
    </xf>
    <xf numFmtId="164" fontId="11" fillId="2" borderId="119" xfId="0" applyNumberFormat="1" applyFont="1" applyFill="1" applyBorder="1" applyAlignment="1" applyProtection="1">
      <alignment vertical="center" wrapText="1"/>
      <protection locked="0"/>
    </xf>
    <xf numFmtId="164" fontId="11" fillId="2" borderId="128" xfId="0" applyNumberFormat="1" applyFont="1" applyFill="1" applyBorder="1" applyAlignment="1" applyProtection="1">
      <alignment vertical="center" wrapText="1"/>
      <protection locked="0"/>
    </xf>
    <xf numFmtId="164" fontId="11" fillId="2" borderId="21" xfId="0" applyNumberFormat="1" applyFont="1" applyFill="1" applyBorder="1" applyAlignment="1" applyProtection="1">
      <alignment vertical="center" wrapText="1"/>
      <protection locked="0"/>
    </xf>
    <xf numFmtId="164" fontId="11" fillId="2" borderId="26" xfId="0" applyNumberFormat="1" applyFont="1" applyFill="1" applyBorder="1" applyAlignment="1" applyProtection="1">
      <alignment vertical="center" wrapText="1"/>
      <protection locked="0"/>
    </xf>
    <xf numFmtId="49" fontId="23" fillId="0" borderId="34" xfId="0" applyNumberFormat="1" applyFont="1" applyFill="1" applyBorder="1" applyAlignment="1">
      <alignment horizontal="center" vertical="center" wrapText="1"/>
    </xf>
    <xf numFmtId="49" fontId="27" fillId="0" borderId="138" xfId="0" applyNumberFormat="1" applyFont="1" applyFill="1" applyBorder="1" applyAlignment="1">
      <alignment horizontal="center" vertical="center" wrapText="1"/>
    </xf>
    <xf numFmtId="0" fontId="15" fillId="0" borderId="86" xfId="0" applyFont="1" applyFill="1" applyBorder="1" applyAlignment="1">
      <alignment horizontal="center" vertical="center" wrapText="1"/>
    </xf>
    <xf numFmtId="0" fontId="15" fillId="0" borderId="87" xfId="0" applyFont="1" applyFill="1" applyBorder="1" applyAlignment="1">
      <alignment horizontal="center" vertical="center" wrapText="1"/>
    </xf>
    <xf numFmtId="0" fontId="11" fillId="0" borderId="139" xfId="0" applyFont="1" applyFill="1" applyBorder="1" applyAlignment="1">
      <alignment vertical="center" wrapText="1"/>
    </xf>
    <xf numFmtId="0" fontId="15" fillId="0" borderId="86" xfId="0" applyFont="1" applyBorder="1" applyAlignment="1">
      <alignment horizontal="center" vertical="center"/>
    </xf>
    <xf numFmtId="164" fontId="25" fillId="0" borderId="138" xfId="0" applyNumberFormat="1" applyFont="1" applyFill="1" applyBorder="1" applyAlignment="1" applyProtection="1">
      <alignment vertical="center" wrapText="1"/>
    </xf>
    <xf numFmtId="164" fontId="11" fillId="2" borderId="87" xfId="0" applyNumberFormat="1" applyFont="1" applyFill="1" applyBorder="1" applyAlignment="1" applyProtection="1">
      <alignment vertical="center" wrapText="1"/>
      <protection locked="0"/>
    </xf>
    <xf numFmtId="164" fontId="11" fillId="2" borderId="140" xfId="0" applyNumberFormat="1" applyFont="1" applyFill="1" applyBorder="1" applyAlignment="1" applyProtection="1">
      <alignment vertical="center" wrapText="1"/>
      <protection locked="0"/>
    </xf>
    <xf numFmtId="164" fontId="18" fillId="10" borderId="28" xfId="0" applyNumberFormat="1" applyFont="1" applyFill="1" applyBorder="1" applyAlignment="1">
      <alignment vertical="center" wrapText="1"/>
    </xf>
    <xf numFmtId="164" fontId="18" fillId="10" borderId="85" xfId="0" applyNumberFormat="1" applyFont="1" applyFill="1" applyBorder="1" applyAlignment="1">
      <alignment vertical="center" wrapText="1"/>
    </xf>
    <xf numFmtId="164" fontId="28" fillId="6" borderId="29" xfId="0" applyNumberFormat="1" applyFont="1" applyFill="1" applyBorder="1" applyAlignment="1">
      <alignment vertical="center" wrapText="1"/>
    </xf>
    <xf numFmtId="164" fontId="28" fillId="6" borderId="27" xfId="0" applyNumberFormat="1" applyFont="1" applyFill="1" applyBorder="1" applyAlignment="1">
      <alignment vertical="center" wrapText="1"/>
    </xf>
    <xf numFmtId="167" fontId="16" fillId="6" borderId="58" xfId="0" applyNumberFormat="1" applyFont="1" applyFill="1" applyBorder="1" applyAlignment="1">
      <alignment vertical="center" wrapText="1"/>
    </xf>
    <xf numFmtId="167" fontId="16" fillId="6" borderId="29" xfId="0" applyNumberFormat="1" applyFont="1" applyFill="1" applyBorder="1" applyAlignment="1">
      <alignment vertical="center" wrapText="1"/>
    </xf>
    <xf numFmtId="167" fontId="16" fillId="6" borderId="27" xfId="0" applyNumberFormat="1" applyFont="1" applyFill="1" applyBorder="1" applyAlignment="1">
      <alignment vertical="center" wrapText="1"/>
    </xf>
    <xf numFmtId="164" fontId="15" fillId="0" borderId="33" xfId="0" applyNumberFormat="1" applyFont="1" applyFill="1" applyBorder="1" applyAlignment="1" applyProtection="1">
      <alignment vertical="center" wrapText="1"/>
    </xf>
    <xf numFmtId="164" fontId="15" fillId="0" borderId="13" xfId="0" applyNumberFormat="1" applyFont="1" applyFill="1" applyBorder="1" applyAlignment="1" applyProtection="1">
      <alignment vertical="center" wrapText="1"/>
    </xf>
    <xf numFmtId="164" fontId="15" fillId="0" borderId="32" xfId="0" applyNumberFormat="1" applyFont="1" applyFill="1" applyBorder="1" applyAlignment="1" applyProtection="1">
      <alignment vertical="center" wrapText="1"/>
    </xf>
    <xf numFmtId="167" fontId="15" fillId="0" borderId="34" xfId="0" applyNumberFormat="1" applyFont="1" applyFill="1" applyBorder="1" applyAlignment="1">
      <alignment vertical="center" wrapText="1"/>
    </xf>
    <xf numFmtId="167" fontId="15" fillId="0" borderId="33" xfId="0" applyNumberFormat="1" applyFont="1" applyFill="1" applyBorder="1" applyAlignment="1">
      <alignment vertical="center" wrapText="1"/>
    </xf>
    <xf numFmtId="167" fontId="15" fillId="0" borderId="32" xfId="0" applyNumberFormat="1" applyFont="1" applyFill="1" applyBorder="1" applyAlignment="1">
      <alignment vertical="center" wrapText="1"/>
    </xf>
    <xf numFmtId="164" fontId="15" fillId="0" borderId="37" xfId="0" applyNumberFormat="1" applyFont="1" applyFill="1" applyBorder="1" applyAlignment="1" applyProtection="1">
      <alignment vertical="center" wrapText="1"/>
    </xf>
    <xf numFmtId="164" fontId="15" fillId="0" borderId="40" xfId="0" applyNumberFormat="1" applyFont="1" applyFill="1" applyBorder="1" applyAlignment="1" applyProtection="1">
      <alignment vertical="center" wrapText="1"/>
    </xf>
    <xf numFmtId="164" fontId="15" fillId="0" borderId="38" xfId="0" applyNumberFormat="1" applyFont="1" applyFill="1" applyBorder="1" applyAlignment="1" applyProtection="1">
      <alignment vertical="center" wrapText="1"/>
    </xf>
    <xf numFmtId="167" fontId="15" fillId="0" borderId="41" xfId="0" applyNumberFormat="1" applyFont="1" applyFill="1" applyBorder="1" applyAlignment="1">
      <alignment vertical="center" wrapText="1"/>
    </xf>
    <xf numFmtId="167" fontId="15" fillId="0" borderId="37" xfId="0" applyNumberFormat="1" applyFont="1" applyFill="1" applyBorder="1" applyAlignment="1">
      <alignment vertical="center" wrapText="1"/>
    </xf>
    <xf numFmtId="167" fontId="15" fillId="0" borderId="38" xfId="0" applyNumberFormat="1" applyFont="1" applyFill="1" applyBorder="1" applyAlignment="1">
      <alignment vertical="center" wrapText="1"/>
    </xf>
    <xf numFmtId="164" fontId="31" fillId="7" borderId="29" xfId="0" applyNumberFormat="1" applyFont="1" applyFill="1" applyBorder="1" applyAlignment="1" applyProtection="1">
      <alignment vertical="center" wrapText="1"/>
    </xf>
    <xf numFmtId="164" fontId="31" fillId="7" borderId="85" xfId="0" applyNumberFormat="1" applyFont="1" applyFill="1" applyBorder="1" applyAlignment="1" applyProtection="1">
      <alignment vertical="center" wrapText="1"/>
    </xf>
    <xf numFmtId="167" fontId="31" fillId="7" borderId="28" xfId="0" applyNumberFormat="1" applyFont="1" applyFill="1" applyBorder="1" applyAlignment="1" applyProtection="1">
      <alignment vertical="center" wrapText="1"/>
    </xf>
    <xf numFmtId="167" fontId="31" fillId="7" borderId="29" xfId="0" applyNumberFormat="1" applyFont="1" applyFill="1" applyBorder="1" applyAlignment="1" applyProtection="1">
      <alignment vertical="center" wrapText="1"/>
    </xf>
    <xf numFmtId="167" fontId="31" fillId="7" borderId="85" xfId="0" applyNumberFormat="1" applyFont="1" applyFill="1" applyBorder="1" applyAlignment="1" applyProtection="1">
      <alignment vertical="center" wrapText="1"/>
    </xf>
    <xf numFmtId="164" fontId="18" fillId="9" borderId="21" xfId="0" applyNumberFormat="1" applyFont="1" applyFill="1" applyBorder="1" applyAlignment="1" applyProtection="1">
      <alignment vertical="center" wrapText="1"/>
    </xf>
    <xf numFmtId="164" fontId="18" fillId="9" borderId="24" xfId="0" applyNumberFormat="1" applyFont="1" applyFill="1" applyBorder="1" applyAlignment="1" applyProtection="1">
      <alignment vertical="center" wrapText="1"/>
    </xf>
    <xf numFmtId="167" fontId="18" fillId="9" borderId="19" xfId="0" applyNumberFormat="1" applyFont="1" applyFill="1" applyBorder="1" applyAlignment="1" applyProtection="1">
      <alignment vertical="center" wrapText="1"/>
    </xf>
    <xf numFmtId="167" fontId="18" fillId="9" borderId="21" xfId="0" applyNumberFormat="1" applyFont="1" applyFill="1" applyBorder="1" applyAlignment="1" applyProtection="1">
      <alignment vertical="center" wrapText="1"/>
    </xf>
    <xf numFmtId="167" fontId="18" fillId="9" borderId="23" xfId="0" applyNumberFormat="1" applyFont="1" applyFill="1" applyBorder="1" applyAlignment="1" applyProtection="1">
      <alignment vertical="center" wrapText="1"/>
    </xf>
    <xf numFmtId="164" fontId="18" fillId="9" borderId="29" xfId="0" applyNumberFormat="1" applyFont="1" applyFill="1" applyBorder="1" applyAlignment="1" applyProtection="1">
      <alignment vertical="center" wrapText="1"/>
    </xf>
    <xf numFmtId="164" fontId="18" fillId="9" borderId="80" xfId="0" applyNumberFormat="1" applyFont="1" applyFill="1" applyBorder="1" applyAlignment="1" applyProtection="1">
      <alignment vertical="center" wrapText="1"/>
    </xf>
    <xf numFmtId="167" fontId="18" fillId="9" borderId="58" xfId="0" applyNumberFormat="1" applyFont="1" applyFill="1" applyBorder="1" applyAlignment="1" applyProtection="1">
      <alignment vertical="center" wrapText="1"/>
    </xf>
    <xf numFmtId="167" fontId="18" fillId="9" borderId="29" xfId="0" applyNumberFormat="1" applyFont="1" applyFill="1" applyBorder="1" applyAlignment="1" applyProtection="1">
      <alignment vertical="center" wrapText="1"/>
    </xf>
    <xf numFmtId="167" fontId="18" fillId="9" borderId="85" xfId="0" applyNumberFormat="1" applyFont="1" applyFill="1" applyBorder="1" applyAlignment="1" applyProtection="1">
      <alignment vertical="center" wrapText="1"/>
    </xf>
    <xf numFmtId="164" fontId="11" fillId="0" borderId="15" xfId="0" applyNumberFormat="1" applyFont="1" applyFill="1" applyBorder="1" applyAlignment="1" applyProtection="1">
      <alignment vertical="center" wrapText="1"/>
    </xf>
    <xf numFmtId="167" fontId="11" fillId="0" borderId="14" xfId="0" applyNumberFormat="1" applyFont="1" applyFill="1" applyBorder="1" applyAlignment="1" applyProtection="1">
      <alignment vertical="center" wrapText="1"/>
    </xf>
    <xf numFmtId="167" fontId="11" fillId="0" borderId="33" xfId="0" applyNumberFormat="1" applyFont="1" applyFill="1" applyBorder="1" applyAlignment="1" applyProtection="1">
      <alignment vertical="center" wrapText="1"/>
    </xf>
    <xf numFmtId="167" fontId="11" fillId="0" borderId="15" xfId="0" applyNumberFormat="1" applyFont="1" applyFill="1" applyBorder="1" applyAlignment="1" applyProtection="1">
      <alignment vertical="center" wrapText="1"/>
    </xf>
    <xf numFmtId="168" fontId="28" fillId="0" borderId="39" xfId="0" applyNumberFormat="1" applyFont="1" applyFill="1" applyBorder="1" applyAlignment="1" applyProtection="1">
      <alignment horizontal="center" vertical="center" wrapText="1"/>
    </xf>
    <xf numFmtId="168" fontId="28" fillId="0" borderId="37" xfId="0" applyNumberFormat="1" applyFont="1" applyFill="1" applyBorder="1" applyAlignment="1" applyProtection="1">
      <alignment horizontal="center" vertical="center" wrapText="1"/>
    </xf>
    <xf numFmtId="168" fontId="28" fillId="0" borderId="44" xfId="0" applyNumberFormat="1" applyFont="1" applyFill="1" applyBorder="1" applyAlignment="1" applyProtection="1">
      <alignment horizontal="center" vertical="center" wrapText="1"/>
    </xf>
    <xf numFmtId="164" fontId="16" fillId="9" borderId="4" xfId="0" applyNumberFormat="1" applyFont="1" applyFill="1" applyBorder="1" applyAlignment="1" applyProtection="1">
      <alignment vertical="center" wrapText="1"/>
    </xf>
    <xf numFmtId="164" fontId="16" fillId="9" borderId="100" xfId="0" applyNumberFormat="1" applyFont="1" applyFill="1" applyBorder="1" applyAlignment="1" applyProtection="1">
      <alignment vertical="center" wrapText="1"/>
    </xf>
    <xf numFmtId="167" fontId="16" fillId="9" borderId="2" xfId="0" applyNumberFormat="1" applyFont="1" applyFill="1" applyBorder="1" applyAlignment="1" applyProtection="1">
      <alignment vertical="center" wrapText="1"/>
    </xf>
    <xf numFmtId="167" fontId="16" fillId="9" borderId="4" xfId="0" applyNumberFormat="1" applyFont="1" applyFill="1" applyBorder="1" applyAlignment="1" applyProtection="1">
      <alignment vertical="center" wrapText="1"/>
    </xf>
    <xf numFmtId="167" fontId="16" fillId="9" borderId="6" xfId="0" applyNumberFormat="1" applyFont="1" applyFill="1" applyBorder="1" applyAlignment="1" applyProtection="1">
      <alignment vertical="center" wrapText="1"/>
    </xf>
    <xf numFmtId="164" fontId="11" fillId="0" borderId="56" xfId="0" applyNumberFormat="1" applyFont="1" applyFill="1" applyBorder="1" applyAlignment="1" applyProtection="1">
      <alignment vertical="center" wrapText="1"/>
    </xf>
    <xf numFmtId="164" fontId="11" fillId="0" borderId="98" xfId="0" applyNumberFormat="1" applyFont="1" applyFill="1" applyBorder="1" applyAlignment="1" applyProtection="1">
      <alignment vertical="center" wrapText="1"/>
    </xf>
    <xf numFmtId="167" fontId="11" fillId="0" borderId="52" xfId="0" applyNumberFormat="1" applyFont="1" applyFill="1" applyBorder="1" applyAlignment="1" applyProtection="1">
      <alignment vertical="center" wrapText="1"/>
    </xf>
    <xf numFmtId="167" fontId="11" fillId="0" borderId="56" xfId="0" applyNumberFormat="1" applyFont="1" applyFill="1" applyBorder="1" applyAlignment="1" applyProtection="1">
      <alignment vertical="center" wrapText="1"/>
    </xf>
    <xf numFmtId="167" fontId="11" fillId="0" borderId="98" xfId="0" applyNumberFormat="1" applyFont="1" applyFill="1" applyBorder="1" applyAlignment="1" applyProtection="1">
      <alignment vertical="center" wrapText="1"/>
    </xf>
    <xf numFmtId="168" fontId="40" fillId="0" borderId="39" xfId="0" applyNumberFormat="1" applyFont="1" applyFill="1" applyBorder="1" applyAlignment="1" applyProtection="1">
      <alignment horizontal="center" vertical="center" wrapText="1"/>
    </xf>
    <xf numFmtId="168" fontId="40" fillId="0" borderId="37" xfId="0" applyNumberFormat="1" applyFont="1" applyFill="1" applyBorder="1" applyAlignment="1" applyProtection="1">
      <alignment horizontal="center" vertical="center" wrapText="1"/>
    </xf>
    <xf numFmtId="168" fontId="40" fillId="0" borderId="44" xfId="0" applyNumberFormat="1" applyFont="1" applyFill="1" applyBorder="1" applyAlignment="1" applyProtection="1">
      <alignment horizontal="center" vertical="center" wrapText="1"/>
    </xf>
    <xf numFmtId="168" fontId="40" fillId="0" borderId="99" xfId="0" applyNumberFormat="1" applyFont="1" applyFill="1" applyBorder="1" applyAlignment="1" applyProtection="1">
      <alignment horizontal="center" vertical="center" wrapText="1"/>
    </xf>
    <xf numFmtId="168" fontId="40" fillId="0" borderId="61" xfId="0" applyNumberFormat="1" applyFont="1" applyFill="1" applyBorder="1" applyAlignment="1" applyProtection="1">
      <alignment horizontal="center" vertical="center" wrapText="1"/>
    </xf>
    <xf numFmtId="168" fontId="40" fillId="0" borderId="108" xfId="0" applyNumberFormat="1" applyFont="1" applyFill="1" applyBorder="1" applyAlignment="1" applyProtection="1">
      <alignment horizontal="center" vertical="center" wrapText="1"/>
    </xf>
    <xf numFmtId="164" fontId="11" fillId="0" borderId="66" xfId="0" applyNumberFormat="1" applyFont="1" applyFill="1" applyBorder="1" applyAlignment="1" applyProtection="1">
      <alignment vertical="center" wrapText="1"/>
    </xf>
    <xf numFmtId="164" fontId="11" fillId="0" borderId="107" xfId="0" applyNumberFormat="1" applyFont="1" applyFill="1" applyBorder="1" applyAlignment="1" applyProtection="1">
      <alignment vertical="center" wrapText="1"/>
    </xf>
    <xf numFmtId="167" fontId="11" fillId="0" borderId="106" xfId="0" applyNumberFormat="1" applyFont="1" applyFill="1" applyBorder="1" applyAlignment="1" applyProtection="1">
      <alignment vertical="center" wrapText="1"/>
    </xf>
    <xf numFmtId="167" fontId="11" fillId="0" borderId="66" xfId="0" applyNumberFormat="1" applyFont="1" applyFill="1" applyBorder="1" applyAlignment="1" applyProtection="1">
      <alignment vertical="center" wrapText="1"/>
    </xf>
    <xf numFmtId="167" fontId="11" fillId="0" borderId="107" xfId="0" applyNumberFormat="1" applyFont="1" applyFill="1" applyBorder="1" applyAlignment="1" applyProtection="1">
      <alignment vertical="center" wrapText="1"/>
    </xf>
    <xf numFmtId="164" fontId="11" fillId="0" borderId="111" xfId="0" applyNumberFormat="1" applyFont="1" applyFill="1" applyBorder="1" applyAlignment="1" applyProtection="1">
      <alignment vertical="center" wrapText="1"/>
    </xf>
    <xf numFmtId="167" fontId="11" fillId="0" borderId="110" xfId="0" applyNumberFormat="1" applyFont="1" applyFill="1" applyBorder="1" applyAlignment="1" applyProtection="1">
      <alignment vertical="center" wrapText="1"/>
    </xf>
    <xf numFmtId="167" fontId="11" fillId="0" borderId="72" xfId="0" applyNumberFormat="1" applyFont="1" applyFill="1" applyBorder="1" applyAlignment="1" applyProtection="1">
      <alignment vertical="center" wrapText="1"/>
    </xf>
    <xf numFmtId="167" fontId="11" fillId="0" borderId="111" xfId="0" applyNumberFormat="1" applyFont="1" applyFill="1" applyBorder="1" applyAlignment="1" applyProtection="1">
      <alignment vertical="center" wrapText="1"/>
    </xf>
    <xf numFmtId="168" fontId="40" fillId="0" borderId="104" xfId="0" applyNumberFormat="1" applyFont="1" applyFill="1" applyBorder="1" applyAlignment="1" applyProtection="1">
      <alignment horizontal="center" vertical="center" wrapText="1"/>
    </xf>
    <xf numFmtId="168" fontId="40" fillId="0" borderId="46" xfId="0" applyNumberFormat="1" applyFont="1" applyFill="1" applyBorder="1" applyAlignment="1" applyProtection="1">
      <alignment horizontal="center" vertical="center" wrapText="1"/>
    </xf>
    <xf numFmtId="168" fontId="40" fillId="0" borderId="101" xfId="0" applyNumberFormat="1" applyFont="1" applyFill="1" applyBorder="1" applyAlignment="1" applyProtection="1">
      <alignment horizontal="center" vertical="center" wrapText="1"/>
    </xf>
    <xf numFmtId="164" fontId="11" fillId="0" borderId="44" xfId="0" applyNumberFormat="1" applyFont="1" applyFill="1" applyBorder="1" applyAlignment="1" applyProtection="1">
      <alignment vertical="center" wrapText="1"/>
    </xf>
    <xf numFmtId="167" fontId="11" fillId="0" borderId="39" xfId="0" applyNumberFormat="1" applyFont="1" applyFill="1" applyBorder="1" applyAlignment="1" applyProtection="1">
      <alignment vertical="center" wrapText="1"/>
    </xf>
    <xf numFmtId="167" fontId="11" fillId="0" borderId="37" xfId="0" applyNumberFormat="1" applyFont="1" applyFill="1" applyBorder="1" applyAlignment="1" applyProtection="1">
      <alignment vertical="center" wrapText="1"/>
    </xf>
    <xf numFmtId="167" fontId="11" fillId="0" borderId="44" xfId="0" applyNumberFormat="1" applyFont="1" applyFill="1" applyBorder="1" applyAlignment="1" applyProtection="1">
      <alignment vertical="center" wrapText="1"/>
    </xf>
    <xf numFmtId="164" fontId="11" fillId="0" borderId="11" xfId="0" applyNumberFormat="1" applyFont="1" applyFill="1" applyBorder="1" applyAlignment="1" applyProtection="1">
      <alignment vertical="center" wrapText="1"/>
    </xf>
    <xf numFmtId="164" fontId="11" fillId="0" borderId="12" xfId="0" applyNumberFormat="1" applyFont="1" applyFill="1" applyBorder="1" applyAlignment="1" applyProtection="1">
      <alignment vertical="center" wrapText="1"/>
    </xf>
    <xf numFmtId="167" fontId="11" fillId="0" borderId="16" xfId="0" applyNumberFormat="1" applyFont="1" applyFill="1" applyBorder="1" applyAlignment="1" applyProtection="1">
      <alignment vertical="center" wrapText="1"/>
    </xf>
    <xf numFmtId="167" fontId="11" fillId="0" borderId="11" xfId="0" applyNumberFormat="1" applyFont="1" applyFill="1" applyBorder="1" applyAlignment="1" applyProtection="1">
      <alignment vertical="center" wrapText="1"/>
    </xf>
    <xf numFmtId="167" fontId="11" fillId="0" borderId="12" xfId="0" applyNumberFormat="1" applyFont="1" applyFill="1" applyBorder="1" applyAlignment="1" applyProtection="1">
      <alignment vertical="center" wrapText="1"/>
    </xf>
    <xf numFmtId="164" fontId="23" fillId="0" borderId="44" xfId="0" applyNumberFormat="1" applyFont="1" applyFill="1" applyBorder="1" applyAlignment="1" applyProtection="1">
      <alignment vertical="center" wrapText="1"/>
    </xf>
    <xf numFmtId="167" fontId="23" fillId="0" borderId="39" xfId="0" applyNumberFormat="1" applyFont="1" applyFill="1" applyBorder="1" applyAlignment="1" applyProtection="1">
      <alignment vertical="center" wrapText="1"/>
    </xf>
    <xf numFmtId="167" fontId="23" fillId="0" borderId="37" xfId="0" applyNumberFormat="1" applyFont="1" applyFill="1" applyBorder="1" applyAlignment="1" applyProtection="1">
      <alignment vertical="center" wrapText="1"/>
    </xf>
    <xf numFmtId="167" fontId="23" fillId="0" borderId="44" xfId="0" applyNumberFormat="1" applyFont="1" applyFill="1" applyBorder="1" applyAlignment="1" applyProtection="1">
      <alignment vertical="center" wrapText="1"/>
    </xf>
    <xf numFmtId="168" fontId="82" fillId="0" borderId="39" xfId="0" applyNumberFormat="1" applyFont="1" applyFill="1" applyBorder="1" applyAlignment="1" applyProtection="1">
      <alignment horizontal="center" vertical="center" wrapText="1"/>
    </xf>
    <xf numFmtId="168" fontId="82" fillId="0" borderId="37" xfId="0" applyNumberFormat="1" applyFont="1" applyFill="1" applyBorder="1" applyAlignment="1" applyProtection="1">
      <alignment horizontal="center" vertical="center" wrapText="1"/>
    </xf>
    <xf numFmtId="168" fontId="82" fillId="0" borderId="44" xfId="0" applyNumberFormat="1" applyFont="1" applyFill="1" applyBorder="1" applyAlignment="1" applyProtection="1">
      <alignment horizontal="center" vertical="center" wrapText="1"/>
    </xf>
    <xf numFmtId="168" fontId="82" fillId="0" borderId="99" xfId="0" applyNumberFormat="1" applyFont="1" applyFill="1" applyBorder="1" applyAlignment="1" applyProtection="1">
      <alignment horizontal="center" vertical="center" wrapText="1"/>
    </xf>
    <xf numFmtId="168" fontId="82" fillId="0" borderId="61" xfId="0" applyNumberFormat="1" applyFont="1" applyFill="1" applyBorder="1" applyAlignment="1" applyProtection="1">
      <alignment horizontal="center" vertical="center" wrapText="1"/>
    </xf>
    <xf numFmtId="168" fontId="82" fillId="0" borderId="108" xfId="0" applyNumberFormat="1" applyFont="1" applyFill="1" applyBorder="1" applyAlignment="1" applyProtection="1">
      <alignment horizontal="center" vertical="center" wrapText="1"/>
    </xf>
    <xf numFmtId="164" fontId="11" fillId="0" borderId="69" xfId="0" applyNumberFormat="1" applyFont="1" applyFill="1" applyBorder="1" applyAlignment="1" applyProtection="1">
      <alignment vertical="center" wrapText="1"/>
    </xf>
    <xf numFmtId="164" fontId="11" fillId="0" borderId="114" xfId="0" applyNumberFormat="1" applyFont="1" applyFill="1" applyBorder="1" applyAlignment="1" applyProtection="1">
      <alignment vertical="center" wrapText="1"/>
    </xf>
    <xf numFmtId="167" fontId="11" fillId="0" borderId="109" xfId="0" applyNumberFormat="1" applyFont="1" applyFill="1" applyBorder="1" applyAlignment="1" applyProtection="1">
      <alignment vertical="center" wrapText="1"/>
    </xf>
    <xf numFmtId="167" fontId="11" fillId="0" borderId="69" xfId="0" applyNumberFormat="1" applyFont="1" applyFill="1" applyBorder="1" applyAlignment="1" applyProtection="1">
      <alignment vertical="center" wrapText="1"/>
    </xf>
    <xf numFmtId="167" fontId="11" fillId="0" borderId="114" xfId="0" applyNumberFormat="1" applyFont="1" applyFill="1" applyBorder="1" applyAlignment="1" applyProtection="1">
      <alignment vertical="center" wrapText="1"/>
    </xf>
    <xf numFmtId="164" fontId="11" fillId="0" borderId="76" xfId="0" applyNumberFormat="1" applyFont="1" applyFill="1" applyBorder="1" applyAlignment="1" applyProtection="1">
      <alignment vertical="center" wrapText="1"/>
    </xf>
    <xf numFmtId="164" fontId="11" fillId="0" borderId="113" xfId="0" applyNumberFormat="1" applyFont="1" applyFill="1" applyBorder="1" applyAlignment="1" applyProtection="1">
      <alignment vertical="center" wrapText="1"/>
    </xf>
    <xf numFmtId="167" fontId="11" fillId="0" borderId="112" xfId="0" applyNumberFormat="1" applyFont="1" applyFill="1" applyBorder="1" applyAlignment="1" applyProtection="1">
      <alignment vertical="center" wrapText="1"/>
    </xf>
    <xf numFmtId="167" fontId="11" fillId="0" borderId="76" xfId="0" applyNumberFormat="1" applyFont="1" applyFill="1" applyBorder="1" applyAlignment="1" applyProtection="1">
      <alignment vertical="center" wrapText="1"/>
    </xf>
    <xf numFmtId="167" fontId="11" fillId="0" borderId="113" xfId="0" applyNumberFormat="1" applyFont="1" applyFill="1" applyBorder="1" applyAlignment="1" applyProtection="1">
      <alignment vertical="center" wrapText="1"/>
    </xf>
    <xf numFmtId="164" fontId="18" fillId="9" borderId="4" xfId="0" applyNumberFormat="1" applyFont="1" applyFill="1" applyBorder="1" applyAlignment="1" applyProtection="1">
      <alignment vertical="center" wrapText="1"/>
    </xf>
    <xf numFmtId="164" fontId="18" fillId="9" borderId="100" xfId="0" applyNumberFormat="1" applyFont="1" applyFill="1" applyBorder="1" applyAlignment="1" applyProtection="1">
      <alignment vertical="center" wrapText="1"/>
    </xf>
    <xf numFmtId="167" fontId="18" fillId="9" borderId="2" xfId="0" applyNumberFormat="1" applyFont="1" applyFill="1" applyBorder="1" applyAlignment="1" applyProtection="1">
      <alignment vertical="center" wrapText="1"/>
    </xf>
    <xf numFmtId="167" fontId="18" fillId="9" borderId="4" xfId="0" applyNumberFormat="1" applyFont="1" applyFill="1" applyBorder="1" applyAlignment="1" applyProtection="1">
      <alignment vertical="center" wrapText="1"/>
    </xf>
    <xf numFmtId="167" fontId="18" fillId="9" borderId="6" xfId="0" applyNumberFormat="1" applyFont="1" applyFill="1" applyBorder="1" applyAlignment="1" applyProtection="1">
      <alignment vertical="center" wrapText="1"/>
    </xf>
    <xf numFmtId="164" fontId="25" fillId="10" borderId="29" xfId="0" applyNumberFormat="1" applyFont="1" applyFill="1" applyBorder="1" applyAlignment="1" applyProtection="1">
      <alignment vertical="center" wrapText="1"/>
    </xf>
    <xf numFmtId="164" fontId="25" fillId="10" borderId="85" xfId="0" applyNumberFormat="1" applyFont="1" applyFill="1" applyBorder="1" applyAlignment="1" applyProtection="1">
      <alignment vertical="center" wrapText="1"/>
    </xf>
    <xf numFmtId="167" fontId="25" fillId="10" borderId="28" xfId="0" applyNumberFormat="1" applyFont="1" applyFill="1" applyBorder="1" applyAlignment="1" applyProtection="1">
      <alignment vertical="center" wrapText="1"/>
    </xf>
    <xf numFmtId="167" fontId="25" fillId="10" borderId="29" xfId="0" applyNumberFormat="1" applyFont="1" applyFill="1" applyBorder="1" applyAlignment="1" applyProtection="1">
      <alignment vertical="center" wrapText="1"/>
    </xf>
    <xf numFmtId="167" fontId="25" fillId="10" borderId="85" xfId="0" applyNumberFormat="1" applyFont="1" applyFill="1" applyBorder="1" applyAlignment="1" applyProtection="1">
      <alignment vertical="center" wrapText="1"/>
    </xf>
    <xf numFmtId="164" fontId="11" fillId="0" borderId="119" xfId="0" applyNumberFormat="1" applyFont="1" applyFill="1" applyBorder="1" applyAlignment="1" applyProtection="1">
      <alignment vertical="center" wrapText="1"/>
    </xf>
    <xf numFmtId="164" fontId="11" fillId="0" borderId="125" xfId="0" applyNumberFormat="1" applyFont="1" applyFill="1" applyBorder="1" applyAlignment="1" applyProtection="1">
      <alignment vertical="center" wrapText="1"/>
    </xf>
    <xf numFmtId="167" fontId="11" fillId="0" borderId="124" xfId="0" applyNumberFormat="1" applyFont="1" applyFill="1" applyBorder="1" applyAlignment="1" applyProtection="1">
      <alignment vertical="center" wrapText="1"/>
    </xf>
    <xf numFmtId="167" fontId="11" fillId="0" borderId="119" xfId="0" applyNumberFormat="1" applyFont="1" applyFill="1" applyBorder="1" applyAlignment="1" applyProtection="1">
      <alignment vertical="center" wrapText="1"/>
    </xf>
    <xf numFmtId="167" fontId="11" fillId="0" borderId="125" xfId="0" applyNumberFormat="1" applyFont="1" applyFill="1" applyBorder="1" applyAlignment="1" applyProtection="1">
      <alignment vertical="center" wrapText="1"/>
    </xf>
    <xf numFmtId="164" fontId="25" fillId="10" borderId="21" xfId="0" applyNumberFormat="1" applyFont="1" applyFill="1" applyBorder="1" applyAlignment="1" applyProtection="1">
      <alignment vertical="center" wrapText="1"/>
    </xf>
    <xf numFmtId="164" fontId="25" fillId="10" borderId="23" xfId="0" applyNumberFormat="1" applyFont="1" applyFill="1" applyBorder="1" applyAlignment="1" applyProtection="1">
      <alignment vertical="center" wrapText="1"/>
    </xf>
    <xf numFmtId="167" fontId="25" fillId="10" borderId="25" xfId="0" applyNumberFormat="1" applyFont="1" applyFill="1" applyBorder="1" applyAlignment="1" applyProtection="1">
      <alignment vertical="center" wrapText="1"/>
    </xf>
    <xf numFmtId="167" fontId="25" fillId="10" borderId="21" xfId="0" applyNumberFormat="1" applyFont="1" applyFill="1" applyBorder="1" applyAlignment="1" applyProtection="1">
      <alignment vertical="center" wrapText="1"/>
    </xf>
    <xf numFmtId="167" fontId="25" fillId="10" borderId="23" xfId="0" applyNumberFormat="1" applyFont="1" applyFill="1" applyBorder="1" applyAlignment="1" applyProtection="1">
      <alignment vertical="center" wrapText="1"/>
    </xf>
    <xf numFmtId="164" fontId="11" fillId="0" borderId="87" xfId="0" applyNumberFormat="1" applyFont="1" applyFill="1" applyBorder="1" applyAlignment="1" applyProtection="1">
      <alignment vertical="center" wrapText="1"/>
    </xf>
    <xf numFmtId="164" fontId="11" fillId="0" borderId="117" xfId="0" applyNumberFormat="1" applyFont="1" applyFill="1" applyBorder="1" applyAlignment="1" applyProtection="1">
      <alignment vertical="center" wrapText="1"/>
    </xf>
    <xf numFmtId="167" fontId="11" fillId="0" borderId="116" xfId="0" applyNumberFormat="1" applyFont="1" applyFill="1" applyBorder="1" applyAlignment="1" applyProtection="1">
      <alignment vertical="center" wrapText="1"/>
    </xf>
    <xf numFmtId="167" fontId="11" fillId="0" borderId="87" xfId="0" applyNumberFormat="1" applyFont="1" applyFill="1" applyBorder="1" applyAlignment="1" applyProtection="1">
      <alignment vertical="center" wrapText="1"/>
    </xf>
    <xf numFmtId="167" fontId="11" fillId="0" borderId="117" xfId="0" applyNumberFormat="1" applyFont="1" applyFill="1" applyBorder="1" applyAlignment="1" applyProtection="1">
      <alignment vertical="center" wrapText="1"/>
    </xf>
    <xf numFmtId="164" fontId="11" fillId="0" borderId="21" xfId="0" applyNumberFormat="1" applyFont="1" applyFill="1" applyBorder="1" applyAlignment="1" applyProtection="1">
      <alignment vertical="center" wrapText="1"/>
    </xf>
    <xf numFmtId="164" fontId="11" fillId="0" borderId="23" xfId="0" applyNumberFormat="1" applyFont="1" applyFill="1" applyBorder="1" applyAlignment="1" applyProtection="1">
      <alignment vertical="center" wrapText="1"/>
    </xf>
    <xf numFmtId="167" fontId="11" fillId="0" borderId="25" xfId="0" applyNumberFormat="1" applyFont="1" applyFill="1" applyBorder="1" applyAlignment="1" applyProtection="1">
      <alignment vertical="center" wrapText="1"/>
    </xf>
    <xf numFmtId="167" fontId="11" fillId="0" borderId="21" xfId="0" applyNumberFormat="1" applyFont="1" applyFill="1" applyBorder="1" applyAlignment="1" applyProtection="1">
      <alignment vertical="center" wrapText="1"/>
    </xf>
    <xf numFmtId="167" fontId="11" fillId="0" borderId="23" xfId="0" applyNumberFormat="1" applyFont="1" applyFill="1" applyBorder="1" applyAlignment="1" applyProtection="1">
      <alignment vertical="center" wrapText="1"/>
    </xf>
    <xf numFmtId="0" fontId="19" fillId="0" borderId="46" xfId="0" applyFont="1" applyBorder="1" applyAlignment="1">
      <alignment vertical="center" wrapText="1"/>
    </xf>
    <xf numFmtId="0" fontId="19" fillId="0" borderId="49" xfId="0" applyFont="1" applyBorder="1" applyAlignment="1">
      <alignment vertical="center" wrapText="1"/>
    </xf>
    <xf numFmtId="0" fontId="19" fillId="0" borderId="45" xfId="0" applyFont="1" applyBorder="1" applyAlignment="1">
      <alignment vertical="center" wrapText="1"/>
    </xf>
    <xf numFmtId="49" fontId="27" fillId="0" borderId="82" xfId="0" applyNumberFormat="1" applyFont="1" applyBorder="1" applyAlignment="1">
      <alignment horizontal="center" vertical="center" wrapText="1"/>
    </xf>
    <xf numFmtId="0" fontId="23" fillId="0" borderId="72" xfId="0" applyFont="1" applyFill="1" applyBorder="1" applyAlignment="1">
      <alignment horizontal="center" vertical="center" wrapText="1"/>
    </xf>
    <xf numFmtId="0" fontId="11" fillId="0" borderId="10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Continuous" vertical="top" wrapText="1"/>
    </xf>
    <xf numFmtId="0" fontId="10" fillId="0" borderId="0" xfId="0" applyFont="1" applyFill="1" applyAlignment="1" applyProtection="1">
      <alignment horizontal="centerContinuous" vertical="center" wrapText="1"/>
      <protection locked="0"/>
    </xf>
    <xf numFmtId="0" fontId="8" fillId="0" borderId="0" xfId="0" applyFont="1" applyFill="1" applyAlignment="1">
      <alignment horizontal="centerContinuous" vertical="top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49" fontId="11" fillId="7" borderId="37" xfId="0" applyNumberFormat="1" applyFont="1" applyFill="1" applyBorder="1" applyAlignment="1">
      <alignment horizontal="center" vertical="center" wrapText="1"/>
    </xf>
    <xf numFmtId="0" fontId="11" fillId="7" borderId="37" xfId="0" applyFont="1" applyFill="1" applyBorder="1" applyAlignment="1">
      <alignment horizontal="center" vertical="center" wrapText="1"/>
    </xf>
    <xf numFmtId="164" fontId="18" fillId="7" borderId="37" xfId="0" applyNumberFormat="1" applyFont="1" applyFill="1" applyBorder="1" applyAlignment="1">
      <alignment vertical="center" wrapText="1"/>
    </xf>
    <xf numFmtId="49" fontId="11" fillId="0" borderId="37" xfId="0" applyNumberFormat="1" applyFont="1" applyFill="1" applyBorder="1" applyAlignment="1">
      <alignment vertical="center" wrapText="1"/>
    </xf>
    <xf numFmtId="49" fontId="11" fillId="2" borderId="37" xfId="1" applyNumberFormat="1" applyFont="1" applyFill="1" applyBorder="1" applyAlignment="1" applyProtection="1">
      <alignment horizontal="left" vertical="center" wrapText="1"/>
      <protection locked="0"/>
    </xf>
    <xf numFmtId="164" fontId="27" fillId="2" borderId="37" xfId="0" applyNumberFormat="1" applyFont="1" applyFill="1" applyBorder="1" applyAlignment="1" applyProtection="1">
      <alignment vertical="center" wrapText="1"/>
      <protection locked="0"/>
    </xf>
    <xf numFmtId="164" fontId="15" fillId="2" borderId="37" xfId="0" applyNumberFormat="1" applyFont="1" applyFill="1" applyBorder="1" applyAlignment="1" applyProtection="1">
      <alignment vertical="center" wrapText="1"/>
      <protection locked="0"/>
    </xf>
    <xf numFmtId="49" fontId="11" fillId="2" borderId="37" xfId="1" applyNumberFormat="1" applyFont="1" applyFill="1" applyBorder="1" applyAlignment="1" applyProtection="1">
      <alignment vertical="center" wrapText="1"/>
      <protection locked="0"/>
    </xf>
    <xf numFmtId="0" fontId="11" fillId="7" borderId="37" xfId="0" applyFont="1" applyFill="1" applyBorder="1" applyAlignment="1">
      <alignment vertical="center" wrapText="1"/>
    </xf>
    <xf numFmtId="49" fontId="25" fillId="7" borderId="37" xfId="0" applyNumberFormat="1" applyFont="1" applyFill="1" applyBorder="1" applyAlignment="1">
      <alignment horizontal="center" vertical="center" wrapText="1"/>
    </xf>
    <xf numFmtId="49" fontId="15" fillId="7" borderId="37" xfId="0" applyNumberFormat="1" applyFont="1" applyFill="1" applyBorder="1" applyAlignment="1">
      <alignment horizontal="center" vertical="center" wrapText="1"/>
    </xf>
    <xf numFmtId="49" fontId="18" fillId="7" borderId="37" xfId="0" applyNumberFormat="1" applyFont="1" applyFill="1" applyBorder="1" applyAlignment="1">
      <alignment horizontal="center" vertical="center" wrapText="1"/>
    </xf>
    <xf numFmtId="0" fontId="15" fillId="7" borderId="37" xfId="0" applyFont="1" applyFill="1" applyBorder="1" applyAlignment="1">
      <alignment horizontal="center" vertical="center" wrapText="1"/>
    </xf>
    <xf numFmtId="0" fontId="11" fillId="7" borderId="37" xfId="0" applyFont="1" applyFill="1" applyBorder="1" applyAlignment="1">
      <alignment horizontal="left" vertical="center" wrapText="1"/>
    </xf>
    <xf numFmtId="49" fontId="11" fillId="7" borderId="37" xfId="0" applyNumberFormat="1" applyFont="1" applyFill="1" applyBorder="1" applyAlignment="1">
      <alignment vertical="center" wrapText="1"/>
    </xf>
    <xf numFmtId="0" fontId="16" fillId="7" borderId="141" xfId="0" applyFont="1" applyFill="1" applyBorder="1" applyAlignment="1">
      <alignment horizontal="center" vertical="center" wrapText="1"/>
    </xf>
    <xf numFmtId="0" fontId="18" fillId="4" borderId="142" xfId="0" applyFont="1" applyFill="1" applyBorder="1" applyAlignment="1">
      <alignment horizontal="center" vertical="center" wrapText="1"/>
    </xf>
    <xf numFmtId="49" fontId="11" fillId="0" borderId="46" xfId="0" applyNumberFormat="1" applyFont="1" applyFill="1" applyBorder="1" applyAlignment="1">
      <alignment vertical="center" wrapText="1"/>
    </xf>
    <xf numFmtId="49" fontId="11" fillId="2" borderId="46" xfId="1" applyNumberFormat="1" applyFont="1" applyFill="1" applyBorder="1" applyAlignment="1" applyProtection="1">
      <alignment vertical="center" wrapText="1"/>
      <protection locked="0"/>
    </xf>
    <xf numFmtId="0" fontId="27" fillId="0" borderId="0" xfId="0" applyFont="1" applyAlignment="1">
      <alignment vertical="center" wrapText="1"/>
    </xf>
    <xf numFmtId="49" fontId="39" fillId="0" borderId="34" xfId="0" applyNumberFormat="1" applyFont="1" applyBorder="1" applyAlignment="1">
      <alignment horizontal="center" vertical="center" wrapText="1"/>
    </xf>
    <xf numFmtId="0" fontId="39" fillId="0" borderId="36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39" fillId="0" borderId="35" xfId="0" applyFont="1" applyBorder="1" applyAlignment="1">
      <alignment horizontal="right" vertical="center" wrapText="1"/>
    </xf>
    <xf numFmtId="0" fontId="23" fillId="0" borderId="42" xfId="0" applyFont="1" applyFill="1" applyBorder="1" applyAlignment="1">
      <alignment horizontal="right" vertical="center" wrapText="1"/>
    </xf>
    <xf numFmtId="4" fontId="40" fillId="0" borderId="41" xfId="0" applyNumberFormat="1" applyFont="1" applyFill="1" applyBorder="1" applyAlignment="1">
      <alignment horizontal="right" vertical="center" wrapText="1"/>
    </xf>
    <xf numFmtId="4" fontId="23" fillId="2" borderId="37" xfId="0" applyNumberFormat="1" applyFont="1" applyFill="1" applyBorder="1" applyAlignment="1" applyProtection="1">
      <alignment vertical="center" wrapText="1"/>
      <protection locked="0"/>
    </xf>
    <xf numFmtId="4" fontId="23" fillId="2" borderId="38" xfId="0" applyNumberFormat="1" applyFont="1" applyFill="1" applyBorder="1" applyAlignment="1" applyProtection="1">
      <alignment vertical="center" wrapText="1"/>
      <protection locked="0"/>
    </xf>
    <xf numFmtId="0" fontId="15" fillId="0" borderId="0" xfId="0" applyFont="1" applyAlignment="1">
      <alignment vertical="center" wrapText="1"/>
    </xf>
    <xf numFmtId="164" fontId="87" fillId="0" borderId="0" xfId="0" applyNumberFormat="1" applyFont="1" applyAlignment="1">
      <alignment horizontal="right" vertical="center" wrapText="1"/>
    </xf>
    <xf numFmtId="164" fontId="88" fillId="0" borderId="0" xfId="0" applyNumberFormat="1" applyFont="1" applyAlignment="1">
      <alignment horizontal="right" vertical="center" wrapText="1"/>
    </xf>
    <xf numFmtId="164" fontId="87" fillId="0" borderId="0" xfId="0" applyNumberFormat="1" applyFont="1" applyFill="1" applyAlignment="1">
      <alignment horizontal="right" vertical="center" wrapText="1"/>
    </xf>
    <xf numFmtId="0" fontId="6" fillId="5" borderId="52" xfId="0" applyFont="1" applyFill="1" applyBorder="1" applyAlignment="1">
      <alignment vertical="center"/>
    </xf>
    <xf numFmtId="0" fontId="6" fillId="5" borderId="53" xfId="0" applyFont="1" applyFill="1" applyBorder="1" applyAlignment="1">
      <alignment horizontal="center" vertical="center"/>
    </xf>
    <xf numFmtId="0" fontId="6" fillId="5" borderId="53" xfId="0" applyFont="1" applyFill="1" applyBorder="1" applyAlignment="1">
      <alignment vertical="center"/>
    </xf>
    <xf numFmtId="0" fontId="16" fillId="5" borderId="52" xfId="0" applyFont="1" applyFill="1" applyBorder="1" applyAlignment="1">
      <alignment vertical="center"/>
    </xf>
    <xf numFmtId="0" fontId="6" fillId="5" borderId="98" xfId="0" applyFont="1" applyFill="1" applyBorder="1" applyAlignment="1">
      <alignment vertical="center"/>
    </xf>
    <xf numFmtId="0" fontId="16" fillId="5" borderId="53" xfId="0" applyFont="1" applyFill="1" applyBorder="1" applyAlignment="1">
      <alignment vertical="center"/>
    </xf>
    <xf numFmtId="0" fontId="16" fillId="5" borderId="98" xfId="0" applyFont="1" applyFill="1" applyBorder="1" applyAlignment="1">
      <alignment vertical="center"/>
    </xf>
    <xf numFmtId="3" fontId="22" fillId="0" borderId="47" xfId="0" applyNumberFormat="1" applyFont="1" applyFill="1" applyBorder="1" applyAlignment="1" applyProtection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34" fillId="0" borderId="0" xfId="0" applyFont="1" applyFill="1" applyAlignment="1">
      <alignment vertical="center" wrapText="1"/>
    </xf>
    <xf numFmtId="0" fontId="89" fillId="0" borderId="0" xfId="0" applyFont="1" applyFill="1" applyAlignment="1">
      <alignment vertical="center"/>
    </xf>
    <xf numFmtId="0" fontId="79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79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2" fillId="0" borderId="12" xfId="0" applyFont="1" applyFill="1" applyBorder="1" applyAlignment="1">
      <alignment vertical="center"/>
    </xf>
    <xf numFmtId="0" fontId="22" fillId="0" borderId="12" xfId="0" applyFont="1" applyFill="1" applyBorder="1" applyAlignment="1">
      <alignment vertical="center" wrapText="1"/>
    </xf>
    <xf numFmtId="0" fontId="18" fillId="7" borderId="142" xfId="0" applyFont="1" applyFill="1" applyBorder="1" applyAlignment="1">
      <alignment horizontal="center" vertical="center" wrapText="1"/>
    </xf>
    <xf numFmtId="170" fontId="38" fillId="0" borderId="37" xfId="0" applyNumberFormat="1" applyFont="1" applyFill="1" applyBorder="1" applyAlignment="1">
      <alignment vertical="center" wrapText="1"/>
    </xf>
    <xf numFmtId="0" fontId="16" fillId="7" borderId="143" xfId="0" applyFont="1" applyFill="1" applyBorder="1" applyAlignment="1">
      <alignment horizontal="center" vertical="center" wrapText="1"/>
    </xf>
    <xf numFmtId="164" fontId="87" fillId="0" borderId="37" xfId="0" applyNumberFormat="1" applyFont="1" applyBorder="1" applyAlignment="1">
      <alignment horizontal="right" vertical="center" wrapText="1"/>
    </xf>
    <xf numFmtId="0" fontId="91" fillId="7" borderId="141" xfId="0" applyFont="1" applyFill="1" applyBorder="1" applyAlignment="1">
      <alignment horizontal="center" vertical="center" wrapText="1"/>
    </xf>
    <xf numFmtId="0" fontId="87" fillId="7" borderId="142" xfId="0" applyFont="1" applyFill="1" applyBorder="1" applyAlignment="1">
      <alignment horizontal="center" vertical="center" wrapText="1"/>
    </xf>
    <xf numFmtId="49" fontId="27" fillId="7" borderId="37" xfId="0" applyNumberFormat="1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vertical="center" wrapText="1"/>
    </xf>
    <xf numFmtId="49" fontId="11" fillId="2" borderId="33" xfId="1" applyNumberFormat="1" applyFont="1" applyFill="1" applyBorder="1" applyAlignment="1" applyProtection="1">
      <alignment vertical="center" wrapText="1"/>
      <protection locked="0"/>
    </xf>
    <xf numFmtId="0" fontId="38" fillId="0" borderId="0" xfId="0" applyFont="1" applyFill="1" applyAlignment="1">
      <alignment vertical="center"/>
    </xf>
    <xf numFmtId="0" fontId="90" fillId="0" borderId="0" xfId="0" applyFont="1" applyFill="1" applyBorder="1" applyAlignment="1">
      <alignment vertical="center"/>
    </xf>
    <xf numFmtId="0" fontId="90" fillId="0" borderId="0" xfId="0" applyFont="1" applyFill="1" applyAlignment="1">
      <alignment vertical="center"/>
    </xf>
    <xf numFmtId="0" fontId="38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79" fillId="2" borderId="13" xfId="69" applyFont="1" applyFill="1" applyBorder="1" applyAlignment="1" applyProtection="1">
      <alignment horizontal="center"/>
      <protection locked="0"/>
    </xf>
    <xf numFmtId="0" fontId="42" fillId="0" borderId="0" xfId="69" applyFont="1" applyAlignment="1">
      <alignment horizontal="center" vertical="top"/>
    </xf>
    <xf numFmtId="0" fontId="17" fillId="5" borderId="39" xfId="0" applyFont="1" applyFill="1" applyBorder="1" applyAlignment="1">
      <alignment vertical="center"/>
    </xf>
    <xf numFmtId="3" fontId="34" fillId="5" borderId="40" xfId="0" applyNumberFormat="1" applyFont="1" applyFill="1" applyBorder="1" applyAlignment="1" applyProtection="1">
      <alignment horizontal="center" vertical="center" wrapText="1"/>
    </xf>
    <xf numFmtId="0" fontId="17" fillId="5" borderId="40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92" fillId="5" borderId="53" xfId="0" applyFont="1" applyFill="1" applyBorder="1" applyAlignment="1">
      <alignment horizontal="center" vertical="center"/>
    </xf>
    <xf numFmtId="0" fontId="92" fillId="6" borderId="30" xfId="0" applyFont="1" applyFill="1" applyBorder="1" applyAlignment="1">
      <alignment horizontal="center" vertical="center" wrapText="1"/>
    </xf>
    <xf numFmtId="0" fontId="92" fillId="5" borderId="40" xfId="0" applyFont="1" applyFill="1" applyBorder="1" applyAlignment="1">
      <alignment horizontal="center" vertical="center"/>
    </xf>
    <xf numFmtId="0" fontId="17" fillId="5" borderId="40" xfId="0" applyFont="1" applyFill="1" applyBorder="1" applyAlignment="1">
      <alignment vertical="center"/>
    </xf>
    <xf numFmtId="0" fontId="31" fillId="5" borderId="39" xfId="0" applyFont="1" applyFill="1" applyBorder="1" applyAlignment="1">
      <alignment vertical="center"/>
    </xf>
    <xf numFmtId="0" fontId="17" fillId="5" borderId="44" xfId="0" applyFont="1" applyFill="1" applyBorder="1" applyAlignment="1">
      <alignment vertical="center"/>
    </xf>
    <xf numFmtId="0" fontId="31" fillId="5" borderId="15" xfId="0" applyFont="1" applyFill="1" applyBorder="1" applyAlignment="1">
      <alignment vertical="center"/>
    </xf>
    <xf numFmtId="0" fontId="31" fillId="5" borderId="13" xfId="0" applyFont="1" applyFill="1" applyBorder="1" applyAlignment="1">
      <alignment vertical="center"/>
    </xf>
    <xf numFmtId="0" fontId="31" fillId="5" borderId="16" xfId="0" applyFont="1" applyFill="1" applyBorder="1" applyAlignment="1">
      <alignment vertical="center"/>
    </xf>
    <xf numFmtId="0" fontId="31" fillId="5" borderId="0" xfId="0" applyFont="1" applyFill="1" applyBorder="1" applyAlignment="1">
      <alignment vertical="center"/>
    </xf>
    <xf numFmtId="0" fontId="31" fillId="5" borderId="12" xfId="0" applyFont="1" applyFill="1" applyBorder="1" applyAlignment="1">
      <alignment vertical="center"/>
    </xf>
    <xf numFmtId="0" fontId="17" fillId="5" borderId="0" xfId="0" applyFont="1" applyFill="1" applyBorder="1" applyAlignment="1">
      <alignment vertical="center"/>
    </xf>
    <xf numFmtId="0" fontId="17" fillId="5" borderId="38" xfId="0" applyFont="1" applyFill="1" applyBorder="1" applyAlignment="1">
      <alignment vertical="center"/>
    </xf>
    <xf numFmtId="0" fontId="18" fillId="10" borderId="80" xfId="0" applyFont="1" applyFill="1" applyBorder="1" applyAlignment="1">
      <alignment vertical="center" wrapText="1"/>
    </xf>
    <xf numFmtId="0" fontId="16" fillId="10" borderId="31" xfId="0" applyFont="1" applyFill="1" applyBorder="1" applyAlignment="1">
      <alignment horizontal="center" vertical="center"/>
    </xf>
    <xf numFmtId="0" fontId="16" fillId="10" borderId="80" xfId="0" applyFont="1" applyFill="1" applyBorder="1" applyAlignment="1">
      <alignment vertical="center"/>
    </xf>
    <xf numFmtId="164" fontId="18" fillId="10" borderId="80" xfId="0" applyNumberFormat="1" applyFont="1" applyFill="1" applyBorder="1" applyAlignment="1">
      <alignment vertical="center" wrapText="1"/>
    </xf>
    <xf numFmtId="49" fontId="25" fillId="0" borderId="70" xfId="0" applyNumberFormat="1" applyFont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 wrapText="1"/>
    </xf>
    <xf numFmtId="49" fontId="11" fillId="0" borderId="73" xfId="0" applyNumberFormat="1" applyFont="1" applyBorder="1" applyAlignment="1">
      <alignment vertical="center" wrapText="1"/>
    </xf>
    <xf numFmtId="49" fontId="11" fillId="7" borderId="35" xfId="1" applyNumberFormat="1" applyFont="1" applyFill="1" applyBorder="1" applyAlignment="1" applyProtection="1">
      <alignment horizontal="left" vertical="center" wrapText="1" indent="2"/>
    </xf>
    <xf numFmtId="49" fontId="11" fillId="7" borderId="33" xfId="1" applyNumberFormat="1" applyFont="1" applyFill="1" applyBorder="1" applyAlignment="1" applyProtection="1">
      <alignment horizontal="left" vertical="center" wrapText="1" indent="2"/>
    </xf>
    <xf numFmtId="49" fontId="11" fillId="2" borderId="33" xfId="1" applyNumberFormat="1" applyFont="1" applyFill="1" applyBorder="1" applyAlignment="1" applyProtection="1">
      <alignment horizontal="left" vertical="center" wrapText="1"/>
      <protection locked="0"/>
    </xf>
    <xf numFmtId="49" fontId="11" fillId="7" borderId="37" xfId="1" applyNumberFormat="1" applyFont="1" applyFill="1" applyBorder="1" applyAlignment="1" applyProtection="1">
      <alignment horizontal="left" vertical="center" wrapText="1" indent="2"/>
    </xf>
    <xf numFmtId="0" fontId="2" fillId="0" borderId="53" xfId="0" applyFont="1" applyBorder="1" applyAlignment="1">
      <alignment vertical="center" wrapText="1"/>
    </xf>
    <xf numFmtId="0" fontId="94" fillId="0" borderId="0" xfId="69" applyFont="1" applyFill="1" applyAlignment="1">
      <alignment horizontal="left" wrapText="1"/>
    </xf>
    <xf numFmtId="0" fontId="2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165" fontId="18" fillId="0" borderId="39" xfId="0" applyNumberFormat="1" applyFont="1" applyFill="1" applyBorder="1" applyAlignment="1" applyProtection="1">
      <alignment vertical="center" wrapText="1"/>
    </xf>
    <xf numFmtId="0" fontId="19" fillId="0" borderId="58" xfId="0" applyFont="1" applyBorder="1" applyAlignment="1" applyProtection="1">
      <alignment horizontal="center" vertical="center" wrapText="1"/>
    </xf>
    <xf numFmtId="0" fontId="15" fillId="0" borderId="31" xfId="0" applyFont="1" applyFill="1" applyBorder="1" applyAlignment="1" applyProtection="1">
      <alignment horizontal="center" vertical="center" wrapText="1"/>
    </xf>
    <xf numFmtId="0" fontId="15" fillId="0" borderId="29" xfId="0" applyFont="1" applyFill="1" applyBorder="1" applyAlignment="1" applyProtection="1">
      <alignment vertical="center" wrapText="1"/>
    </xf>
    <xf numFmtId="0" fontId="39" fillId="0" borderId="80" xfId="0" applyFont="1" applyBorder="1" applyAlignment="1" applyProtection="1">
      <alignment horizontal="right" vertical="center" wrapText="1"/>
    </xf>
    <xf numFmtId="0" fontId="39" fillId="0" borderId="31" xfId="0" applyFont="1" applyBorder="1" applyAlignment="1" applyProtection="1">
      <alignment horizontal="center" vertical="center" wrapText="1"/>
    </xf>
    <xf numFmtId="169" fontId="11" fillId="34" borderId="122" xfId="0" applyNumberFormat="1" applyFont="1" applyFill="1" applyBorder="1" applyAlignment="1" applyProtection="1">
      <alignment vertical="center" wrapText="1"/>
      <protection locked="0"/>
    </xf>
    <xf numFmtId="169" fontId="11" fillId="34" borderId="132" xfId="0" applyNumberFormat="1" applyFont="1" applyFill="1" applyBorder="1" applyAlignment="1" applyProtection="1">
      <alignment vertical="center" wrapText="1"/>
      <protection locked="0"/>
    </xf>
    <xf numFmtId="169" fontId="11" fillId="34" borderId="135" xfId="0" applyNumberFormat="1" applyFont="1" applyFill="1" applyBorder="1" applyAlignment="1" applyProtection="1">
      <alignment vertical="center" wrapText="1"/>
      <protection locked="0"/>
    </xf>
    <xf numFmtId="169" fontId="11" fillId="34" borderId="134" xfId="0" applyNumberFormat="1" applyFont="1" applyFill="1" applyBorder="1" applyAlignment="1" applyProtection="1">
      <alignment vertical="center" wrapText="1"/>
      <protection locked="0"/>
    </xf>
    <xf numFmtId="169" fontId="11" fillId="34" borderId="126" xfId="0" applyNumberFormat="1" applyFont="1" applyFill="1" applyBorder="1" applyAlignment="1" applyProtection="1">
      <alignment vertical="center" wrapText="1"/>
      <protection locked="0"/>
    </xf>
    <xf numFmtId="169" fontId="11" fillId="34" borderId="137" xfId="0" applyNumberFormat="1" applyFont="1" applyFill="1" applyBorder="1" applyAlignment="1" applyProtection="1">
      <alignment vertical="center" wrapText="1"/>
      <protection locked="0"/>
    </xf>
    <xf numFmtId="169" fontId="11" fillId="34" borderId="121" xfId="0" applyNumberFormat="1" applyFont="1" applyFill="1" applyBorder="1" applyAlignment="1" applyProtection="1">
      <alignment vertical="center" wrapText="1"/>
      <protection locked="0"/>
    </xf>
    <xf numFmtId="169" fontId="11" fillId="34" borderId="127" xfId="0" applyNumberFormat="1" applyFont="1" applyFill="1" applyBorder="1" applyAlignment="1" applyProtection="1">
      <alignment vertical="center" wrapText="1"/>
      <protection locked="0"/>
    </xf>
    <xf numFmtId="169" fontId="11" fillId="34" borderId="123" xfId="0" applyNumberFormat="1" applyFont="1" applyFill="1" applyBorder="1" applyAlignment="1" applyProtection="1">
      <alignment vertical="center" wrapText="1"/>
      <protection locked="0"/>
    </xf>
    <xf numFmtId="169" fontId="11" fillId="34" borderId="136" xfId="0" applyNumberFormat="1" applyFont="1" applyFill="1" applyBorder="1" applyAlignment="1" applyProtection="1">
      <alignment vertical="center" wrapText="1"/>
      <protection locked="0"/>
    </xf>
    <xf numFmtId="169" fontId="11" fillId="34" borderId="133" xfId="0" applyNumberFormat="1" applyFont="1" applyFill="1" applyBorder="1" applyAlignment="1" applyProtection="1">
      <alignment vertical="center" wrapText="1"/>
      <protection locked="0"/>
    </xf>
    <xf numFmtId="0" fontId="20" fillId="3" borderId="0" xfId="0" applyFont="1" applyFill="1" applyBorder="1" applyAlignment="1">
      <alignment horizontal="center" vertical="center"/>
    </xf>
    <xf numFmtId="49" fontId="19" fillId="3" borderId="22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6" fillId="5" borderId="57" xfId="0" applyFont="1" applyFill="1" applyBorder="1" applyAlignment="1">
      <alignment vertical="center"/>
    </xf>
    <xf numFmtId="0" fontId="16" fillId="5" borderId="14" xfId="0" applyFont="1" applyFill="1" applyBorder="1" applyAlignment="1">
      <alignment horizontal="centerContinuous" vertical="center" wrapText="1"/>
    </xf>
    <xf numFmtId="0" fontId="6" fillId="5" borderId="13" xfId="0" applyFont="1" applyFill="1" applyBorder="1" applyAlignment="1">
      <alignment horizontal="centerContinuous" vertical="center" wrapText="1"/>
    </xf>
    <xf numFmtId="0" fontId="6" fillId="5" borderId="15" xfId="0" applyFont="1" applyFill="1" applyBorder="1" applyAlignment="1">
      <alignment horizontal="centerContinuous" vertical="center" wrapText="1"/>
    </xf>
    <xf numFmtId="164" fontId="25" fillId="0" borderId="138" xfId="0" applyNumberFormat="1" applyFont="1" applyFill="1" applyBorder="1" applyAlignment="1" applyProtection="1">
      <alignment vertical="center"/>
    </xf>
    <xf numFmtId="49" fontId="11" fillId="0" borderId="138" xfId="0" applyNumberFormat="1" applyFont="1" applyFill="1" applyBorder="1" applyAlignment="1">
      <alignment horizontal="center" vertical="center" wrapText="1"/>
    </xf>
    <xf numFmtId="0" fontId="11" fillId="0" borderId="86" xfId="0" applyFont="1" applyFill="1" applyBorder="1" applyAlignment="1">
      <alignment horizontal="center" vertical="center" wrapText="1"/>
    </xf>
    <xf numFmtId="0" fontId="11" fillId="0" borderId="87" xfId="0" applyFont="1" applyFill="1" applyBorder="1" applyAlignment="1">
      <alignment horizontal="center" vertical="center" wrapText="1"/>
    </xf>
    <xf numFmtId="0" fontId="11" fillId="0" borderId="86" xfId="0" applyFont="1" applyFill="1" applyBorder="1" applyAlignment="1">
      <alignment horizontal="center" vertical="center"/>
    </xf>
    <xf numFmtId="164" fontId="11" fillId="0" borderId="87" xfId="0" applyNumberFormat="1" applyFont="1" applyFill="1" applyBorder="1" applyAlignment="1" applyProtection="1">
      <alignment vertical="center"/>
      <protection locked="0"/>
    </xf>
    <xf numFmtId="164" fontId="11" fillId="0" borderId="140" xfId="0" applyNumberFormat="1" applyFont="1" applyFill="1" applyBorder="1" applyAlignment="1" applyProtection="1">
      <alignment vertical="center"/>
      <protection locked="0"/>
    </xf>
    <xf numFmtId="0" fontId="24" fillId="0" borderId="47" xfId="0" applyFont="1" applyFill="1" applyBorder="1" applyAlignment="1">
      <alignment horizontal="right" vertical="center" wrapText="1"/>
    </xf>
    <xf numFmtId="166" fontId="33" fillId="0" borderId="45" xfId="0" applyNumberFormat="1" applyFont="1" applyBorder="1" applyAlignment="1">
      <alignment vertical="center" wrapText="1"/>
    </xf>
    <xf numFmtId="166" fontId="24" fillId="2" borderId="46" xfId="0" applyNumberFormat="1" applyFont="1" applyFill="1" applyBorder="1" applyAlignment="1" applyProtection="1">
      <alignment vertical="center" wrapText="1"/>
      <protection locked="0"/>
    </xf>
    <xf numFmtId="166" fontId="24" fillId="2" borderId="49" xfId="0" applyNumberFormat="1" applyFont="1" applyFill="1" applyBorder="1" applyAlignment="1" applyProtection="1">
      <alignment vertical="center" wrapText="1"/>
      <protection locked="0"/>
    </xf>
    <xf numFmtId="49" fontId="23" fillId="0" borderId="9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49" fontId="23" fillId="0" borderId="59" xfId="0" applyNumberFormat="1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wrapText="1"/>
    </xf>
    <xf numFmtId="3" fontId="22" fillId="0" borderId="11" xfId="0" applyNumberFormat="1" applyFont="1" applyFill="1" applyBorder="1" applyAlignment="1" applyProtection="1">
      <alignment horizontal="center" vertical="center" wrapText="1"/>
    </xf>
    <xf numFmtId="0" fontId="15" fillId="0" borderId="32" xfId="0" applyFont="1" applyBorder="1" applyAlignment="1">
      <alignment horizontal="center" vertical="center"/>
    </xf>
    <xf numFmtId="49" fontId="15" fillId="0" borderId="45" xfId="0" applyNumberFormat="1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164" fontId="18" fillId="0" borderId="2" xfId="0" applyNumberFormat="1" applyFont="1" applyFill="1" applyBorder="1" applyAlignment="1">
      <alignment vertical="center" wrapText="1"/>
    </xf>
    <xf numFmtId="164" fontId="15" fillId="0" borderId="4" xfId="0" applyNumberFormat="1" applyFont="1" applyFill="1" applyBorder="1" applyAlignment="1">
      <alignment vertical="center" wrapText="1"/>
    </xf>
    <xf numFmtId="0" fontId="35" fillId="0" borderId="60" xfId="0" applyFont="1" applyBorder="1" applyAlignment="1">
      <alignment horizontal="center" vertical="center"/>
    </xf>
    <xf numFmtId="0" fontId="15" fillId="0" borderId="72" xfId="0" applyFont="1" applyFill="1" applyBorder="1" applyAlignment="1">
      <alignment vertical="center" wrapText="1"/>
    </xf>
    <xf numFmtId="49" fontId="18" fillId="0" borderId="70" xfId="0" applyNumberFormat="1" applyFont="1" applyFill="1" applyBorder="1" applyAlignment="1">
      <alignment horizontal="center" vertical="center" wrapText="1"/>
    </xf>
    <xf numFmtId="49" fontId="18" fillId="0" borderId="82" xfId="0" applyNumberFormat="1" applyFont="1" applyFill="1" applyBorder="1" applyAlignment="1">
      <alignment horizontal="center" vertical="center" wrapText="1"/>
    </xf>
    <xf numFmtId="49" fontId="31" fillId="7" borderId="19" xfId="0" applyNumberFormat="1" applyFont="1" applyFill="1" applyBorder="1" applyAlignment="1">
      <alignment horizontal="center" vertical="center" wrapText="1"/>
    </xf>
    <xf numFmtId="49" fontId="18" fillId="0" borderId="70" xfId="0" applyNumberFormat="1" applyFont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/>
    </xf>
    <xf numFmtId="164" fontId="25" fillId="35" borderId="129" xfId="0" applyNumberFormat="1" applyFont="1" applyFill="1" applyBorder="1" applyAlignment="1">
      <alignment vertical="center" wrapText="1"/>
    </xf>
    <xf numFmtId="164" fontId="25" fillId="35" borderId="130" xfId="0" applyNumberFormat="1" applyFont="1" applyFill="1" applyBorder="1" applyAlignment="1">
      <alignment vertical="center" wrapText="1"/>
    </xf>
    <xf numFmtId="164" fontId="25" fillId="35" borderId="131" xfId="0" applyNumberFormat="1" applyFont="1" applyFill="1" applyBorder="1" applyAlignment="1">
      <alignment vertical="center" wrapText="1"/>
    </xf>
    <xf numFmtId="164" fontId="85" fillId="35" borderId="129" xfId="0" applyNumberFormat="1" applyFont="1" applyFill="1" applyBorder="1" applyAlignment="1">
      <alignment vertical="center" wrapText="1"/>
    </xf>
    <xf numFmtId="164" fontId="85" fillId="35" borderId="130" xfId="0" applyNumberFormat="1" applyFont="1" applyFill="1" applyBorder="1" applyAlignment="1">
      <alignment vertical="center" wrapText="1"/>
    </xf>
    <xf numFmtId="164" fontId="85" fillId="35" borderId="131" xfId="0" applyNumberFormat="1" applyFont="1" applyFill="1" applyBorder="1" applyAlignment="1">
      <alignment vertical="center" wrapText="1"/>
    </xf>
    <xf numFmtId="164" fontId="25" fillId="35" borderId="28" xfId="0" applyNumberFormat="1" applyFont="1" applyFill="1" applyBorder="1" applyAlignment="1">
      <alignment vertical="center" wrapText="1"/>
    </xf>
    <xf numFmtId="164" fontId="25" fillId="35" borderId="29" xfId="0" applyNumberFormat="1" applyFont="1" applyFill="1" applyBorder="1" applyAlignment="1">
      <alignment vertical="center" wrapText="1"/>
    </xf>
    <xf numFmtId="164" fontId="25" fillId="35" borderId="85" xfId="0" applyNumberFormat="1" applyFont="1" applyFill="1" applyBorder="1" applyAlignment="1">
      <alignment vertical="center" wrapText="1"/>
    </xf>
    <xf numFmtId="49" fontId="25" fillId="0" borderId="82" xfId="0" applyNumberFormat="1" applyFont="1" applyFill="1" applyBorder="1" applyAlignment="1">
      <alignment horizontal="center" vertical="center" wrapText="1"/>
    </xf>
    <xf numFmtId="49" fontId="18" fillId="10" borderId="19" xfId="0" applyNumberFormat="1" applyFont="1" applyFill="1" applyBorder="1" applyAlignment="1">
      <alignment horizontal="center" vertical="center" wrapText="1"/>
    </xf>
    <xf numFmtId="164" fontId="18" fillId="9" borderId="19" xfId="0" applyNumberFormat="1" applyFont="1" applyFill="1" applyBorder="1" applyAlignment="1">
      <alignment vertical="center" wrapText="1"/>
    </xf>
    <xf numFmtId="164" fontId="18" fillId="9" borderId="21" xfId="0" applyNumberFormat="1" applyFont="1" applyFill="1" applyBorder="1" applyAlignment="1">
      <alignment vertical="center" wrapText="1"/>
    </xf>
    <xf numFmtId="164" fontId="18" fillId="9" borderId="26" xfId="0" applyNumberFormat="1" applyFont="1" applyFill="1" applyBorder="1" applyAlignment="1">
      <alignment vertical="center" wrapText="1"/>
    </xf>
    <xf numFmtId="49" fontId="27" fillId="0" borderId="19" xfId="0" applyNumberFormat="1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4" xfId="0" applyFont="1" applyBorder="1" applyAlignment="1">
      <alignment vertical="center" wrapText="1"/>
    </xf>
    <xf numFmtId="0" fontId="31" fillId="7" borderId="21" xfId="0" applyFont="1" applyFill="1" applyBorder="1" applyAlignment="1">
      <alignment horizontal="center" vertical="center" wrapText="1"/>
    </xf>
    <xf numFmtId="0" fontId="31" fillId="7" borderId="21" xfId="0" applyFont="1" applyFill="1" applyBorder="1" applyAlignment="1">
      <alignment horizontal="centerContinuous" vertical="center" wrapText="1"/>
    </xf>
    <xf numFmtId="0" fontId="31" fillId="7" borderId="21" xfId="0" applyFont="1" applyFill="1" applyBorder="1" applyAlignment="1">
      <alignment horizontal="left" vertical="center" wrapText="1"/>
    </xf>
    <xf numFmtId="0" fontId="18" fillId="7" borderId="20" xfId="0" applyFont="1" applyFill="1" applyBorder="1" applyAlignment="1">
      <alignment horizontal="center" vertical="center"/>
    </xf>
    <xf numFmtId="168" fontId="16" fillId="7" borderId="19" xfId="0" applyNumberFormat="1" applyFont="1" applyFill="1" applyBorder="1" applyAlignment="1">
      <alignment vertical="center" wrapText="1"/>
    </xf>
    <xf numFmtId="168" fontId="16" fillId="7" borderId="21" xfId="0" applyNumberFormat="1" applyFont="1" applyFill="1" applyBorder="1" applyAlignment="1">
      <alignment vertical="center" wrapText="1"/>
    </xf>
    <xf numFmtId="168" fontId="16" fillId="7" borderId="26" xfId="0" applyNumberFormat="1" applyFont="1" applyFill="1" applyBorder="1" applyAlignment="1">
      <alignment vertical="center" wrapText="1"/>
    </xf>
    <xf numFmtId="49" fontId="27" fillId="0" borderId="9" xfId="0" applyNumberFormat="1" applyFont="1" applyFill="1" applyBorder="1" applyAlignment="1">
      <alignment horizontal="center" vertical="center" wrapText="1"/>
    </xf>
    <xf numFmtId="49" fontId="27" fillId="0" borderId="77" xfId="0" applyNumberFormat="1" applyFont="1" applyBorder="1" applyAlignment="1">
      <alignment horizontal="center" vertical="center" wrapText="1"/>
    </xf>
    <xf numFmtId="49" fontId="18" fillId="0" borderId="82" xfId="0" applyNumberFormat="1" applyFont="1" applyBorder="1" applyAlignment="1">
      <alignment horizontal="center" vertical="center" wrapText="1"/>
    </xf>
    <xf numFmtId="49" fontId="27" fillId="0" borderId="64" xfId="0" applyNumberFormat="1" applyFont="1" applyFill="1" applyBorder="1" applyAlignment="1">
      <alignment horizontal="center" vertical="center" wrapText="1"/>
    </xf>
    <xf numFmtId="0" fontId="16" fillId="8" borderId="20" xfId="0" applyFont="1" applyFill="1" applyBorder="1" applyAlignment="1">
      <alignment horizontal="center" vertical="center" wrapText="1"/>
    </xf>
    <xf numFmtId="0" fontId="11" fillId="9" borderId="20" xfId="0" applyFont="1" applyFill="1" applyBorder="1" applyAlignment="1">
      <alignment horizontal="center" vertical="center" wrapText="1"/>
    </xf>
    <xf numFmtId="0" fontId="11" fillId="9" borderId="21" xfId="0" applyFont="1" applyFill="1" applyBorder="1" applyAlignment="1">
      <alignment horizontal="center" vertical="center" wrapText="1"/>
    </xf>
    <xf numFmtId="49" fontId="11" fillId="9" borderId="24" xfId="0" applyNumberFormat="1" applyFont="1" applyFill="1" applyBorder="1" applyAlignment="1">
      <alignment vertical="center" wrapText="1"/>
    </xf>
    <xf numFmtId="164" fontId="25" fillId="9" borderId="19" xfId="0" applyNumberFormat="1" applyFont="1" applyFill="1" applyBorder="1" applyAlignment="1" applyProtection="1">
      <alignment vertical="center" wrapText="1"/>
    </xf>
    <xf numFmtId="49" fontId="28" fillId="9" borderId="19" xfId="0" applyNumberFormat="1" applyFont="1" applyFill="1" applyBorder="1" applyAlignment="1">
      <alignment horizontal="center" vertical="center" wrapText="1"/>
    </xf>
    <xf numFmtId="0" fontId="28" fillId="9" borderId="20" xfId="0" applyFont="1" applyFill="1" applyBorder="1" applyAlignment="1">
      <alignment horizontal="center" vertical="center" wrapText="1"/>
    </xf>
    <xf numFmtId="164" fontId="25" fillId="0" borderId="70" xfId="0" applyNumberFormat="1" applyFont="1" applyFill="1" applyBorder="1" applyAlignment="1">
      <alignment vertical="center" wrapText="1"/>
    </xf>
    <xf numFmtId="164" fontId="11" fillId="0" borderId="72" xfId="0" applyNumberFormat="1" applyFont="1" applyFill="1" applyBorder="1" applyAlignment="1">
      <alignment vertical="center" wrapText="1"/>
    </xf>
    <xf numFmtId="164" fontId="11" fillId="0" borderId="103" xfId="0" applyNumberFormat="1" applyFont="1" applyFill="1" applyBorder="1" applyAlignment="1">
      <alignment vertical="center" wrapText="1"/>
    </xf>
    <xf numFmtId="49" fontId="11" fillId="0" borderId="74" xfId="0" applyNumberFormat="1" applyFont="1" applyBorder="1" applyAlignment="1">
      <alignment horizontal="center" vertical="center" wrapText="1"/>
    </xf>
    <xf numFmtId="0" fontId="11" fillId="0" borderId="69" xfId="0" applyFont="1" applyFill="1" applyBorder="1" applyAlignment="1">
      <alignment horizontal="center" vertical="center" wrapText="1"/>
    </xf>
    <xf numFmtId="49" fontId="11" fillId="0" borderId="84" xfId="1" applyNumberFormat="1" applyFont="1" applyFill="1" applyBorder="1" applyAlignment="1" applyProtection="1">
      <alignment horizontal="left" vertical="center" wrapText="1" indent="2"/>
    </xf>
    <xf numFmtId="168" fontId="40" fillId="0" borderId="14" xfId="0" applyNumberFormat="1" applyFont="1" applyFill="1" applyBorder="1" applyAlignment="1" applyProtection="1">
      <alignment horizontal="center" vertical="center" wrapText="1"/>
    </xf>
    <xf numFmtId="168" fontId="40" fillId="0" borderId="33" xfId="0" applyNumberFormat="1" applyFont="1" applyFill="1" applyBorder="1" applyAlignment="1" applyProtection="1">
      <alignment horizontal="center" vertical="center" wrapText="1"/>
    </xf>
    <xf numFmtId="168" fontId="40" fillId="0" borderId="15" xfId="0" applyNumberFormat="1" applyFont="1" applyFill="1" applyBorder="1" applyAlignment="1" applyProtection="1">
      <alignment horizontal="center" vertical="center" wrapText="1"/>
    </xf>
    <xf numFmtId="168" fontId="40" fillId="0" borderId="109" xfId="0" applyNumberFormat="1" applyFont="1" applyFill="1" applyBorder="1" applyAlignment="1" applyProtection="1">
      <alignment horizontal="center" vertical="center" wrapText="1"/>
    </xf>
    <xf numFmtId="168" fontId="40" fillId="0" borderId="69" xfId="0" applyNumberFormat="1" applyFont="1" applyFill="1" applyBorder="1" applyAlignment="1" applyProtection="1">
      <alignment horizontal="center" vertical="center" wrapText="1"/>
    </xf>
    <xf numFmtId="168" fontId="40" fillId="0" borderId="114" xfId="0" applyNumberFormat="1" applyFont="1" applyFill="1" applyBorder="1" applyAlignment="1" applyProtection="1">
      <alignment horizontal="center" vertical="center" wrapText="1"/>
    </xf>
    <xf numFmtId="168" fontId="40" fillId="0" borderId="106" xfId="0" applyNumberFormat="1" applyFont="1" applyFill="1" applyBorder="1" applyAlignment="1" applyProtection="1">
      <alignment horizontal="center" vertical="center" wrapText="1"/>
    </xf>
    <xf numFmtId="168" fontId="40" fillId="0" borderId="66" xfId="0" applyNumberFormat="1" applyFont="1" applyFill="1" applyBorder="1" applyAlignment="1" applyProtection="1">
      <alignment horizontal="center" vertical="center" wrapText="1"/>
    </xf>
    <xf numFmtId="168" fontId="40" fillId="0" borderId="107" xfId="0" applyNumberFormat="1" applyFont="1" applyFill="1" applyBorder="1" applyAlignment="1" applyProtection="1">
      <alignment horizontal="center" vertical="center" wrapText="1"/>
    </xf>
    <xf numFmtId="164" fontId="31" fillId="7" borderId="21" xfId="0" applyNumberFormat="1" applyFont="1" applyFill="1" applyBorder="1" applyAlignment="1" applyProtection="1">
      <alignment vertical="center" wrapText="1"/>
    </xf>
    <xf numFmtId="164" fontId="31" fillId="7" borderId="23" xfId="0" applyNumberFormat="1" applyFont="1" applyFill="1" applyBorder="1" applyAlignment="1" applyProtection="1">
      <alignment vertical="center" wrapText="1"/>
    </xf>
    <xf numFmtId="167" fontId="31" fillId="7" borderId="25" xfId="0" applyNumberFormat="1" applyFont="1" applyFill="1" applyBorder="1" applyAlignment="1" applyProtection="1">
      <alignment vertical="center" wrapText="1"/>
    </xf>
    <xf numFmtId="167" fontId="31" fillId="7" borderId="21" xfId="0" applyNumberFormat="1" applyFont="1" applyFill="1" applyBorder="1" applyAlignment="1" applyProtection="1">
      <alignment vertical="center" wrapText="1"/>
    </xf>
    <xf numFmtId="167" fontId="31" fillId="7" borderId="26" xfId="0" applyNumberFormat="1" applyFont="1" applyFill="1" applyBorder="1" applyAlignment="1" applyProtection="1">
      <alignment vertical="center" wrapText="1"/>
    </xf>
    <xf numFmtId="164" fontId="11" fillId="9" borderId="29" xfId="0" applyNumberFormat="1" applyFont="1" applyFill="1" applyBorder="1" applyAlignment="1" applyProtection="1">
      <alignment vertical="center" wrapText="1"/>
    </xf>
    <xf numFmtId="164" fontId="11" fillId="9" borderId="85" xfId="0" applyNumberFormat="1" applyFont="1" applyFill="1" applyBorder="1" applyAlignment="1" applyProtection="1">
      <alignment vertical="center" wrapText="1"/>
    </xf>
    <xf numFmtId="167" fontId="11" fillId="9" borderId="28" xfId="0" applyNumberFormat="1" applyFont="1" applyFill="1" applyBorder="1" applyAlignment="1" applyProtection="1">
      <alignment vertical="center" wrapText="1"/>
    </xf>
    <xf numFmtId="167" fontId="11" fillId="9" borderId="29" xfId="0" applyNumberFormat="1" applyFont="1" applyFill="1" applyBorder="1" applyAlignment="1" applyProtection="1">
      <alignment vertical="center" wrapText="1"/>
    </xf>
    <xf numFmtId="167" fontId="11" fillId="9" borderId="85" xfId="0" applyNumberFormat="1" applyFont="1" applyFill="1" applyBorder="1" applyAlignment="1" applyProtection="1">
      <alignment vertical="center" wrapText="1"/>
    </xf>
    <xf numFmtId="164" fontId="25" fillId="9" borderId="19" xfId="0" applyNumberFormat="1" applyFont="1" applyFill="1" applyBorder="1" applyAlignment="1">
      <alignment vertical="center" wrapText="1"/>
    </xf>
    <xf numFmtId="49" fontId="16" fillId="9" borderId="55" xfId="0" applyNumberFormat="1" applyFont="1" applyFill="1" applyBorder="1" applyAlignment="1">
      <alignment horizontal="center" vertical="center" wrapText="1"/>
    </xf>
    <xf numFmtId="0" fontId="16" fillId="9" borderId="56" xfId="0" applyFont="1" applyFill="1" applyBorder="1" applyAlignment="1">
      <alignment horizontal="center" vertical="center" wrapText="1"/>
    </xf>
    <xf numFmtId="0" fontId="18" fillId="9" borderId="57" xfId="0" applyFont="1" applyFill="1" applyBorder="1" applyAlignment="1">
      <alignment horizontal="center" vertical="center" wrapText="1"/>
    </xf>
    <xf numFmtId="164" fontId="25" fillId="9" borderId="55" xfId="0" applyNumberFormat="1" applyFont="1" applyFill="1" applyBorder="1" applyAlignment="1">
      <alignment vertical="center" wrapText="1"/>
    </xf>
    <xf numFmtId="164" fontId="25" fillId="2" borderId="56" xfId="0" applyNumberFormat="1" applyFont="1" applyFill="1" applyBorder="1" applyAlignment="1" applyProtection="1">
      <alignment vertical="center" wrapText="1"/>
      <protection locked="0"/>
    </xf>
    <xf numFmtId="164" fontId="25" fillId="2" borderId="54" xfId="0" applyNumberFormat="1" applyFont="1" applyFill="1" applyBorder="1" applyAlignment="1" applyProtection="1">
      <alignment vertical="center" wrapText="1"/>
      <protection locked="0"/>
    </xf>
    <xf numFmtId="0" fontId="16" fillId="9" borderId="21" xfId="0" applyFont="1" applyFill="1" applyBorder="1" applyAlignment="1">
      <alignment horizontal="center" vertical="center" wrapText="1"/>
    </xf>
    <xf numFmtId="0" fontId="18" fillId="9" borderId="21" xfId="0" applyFont="1" applyFill="1" applyBorder="1" applyAlignment="1">
      <alignment horizontal="center" vertical="center" wrapText="1"/>
    </xf>
    <xf numFmtId="49" fontId="16" fillId="9" borderId="41" xfId="0" applyNumberFormat="1" applyFont="1" applyFill="1" applyBorder="1" applyAlignment="1">
      <alignment horizontal="center" vertical="center" wrapText="1"/>
    </xf>
    <xf numFmtId="0" fontId="16" fillId="9" borderId="37" xfId="0" applyFont="1" applyFill="1" applyBorder="1" applyAlignment="1">
      <alignment horizontal="center" vertical="center" wrapText="1"/>
    </xf>
    <xf numFmtId="0" fontId="18" fillId="9" borderId="56" xfId="0" applyFont="1" applyFill="1" applyBorder="1" applyAlignment="1">
      <alignment horizontal="center" vertical="center" wrapText="1"/>
    </xf>
    <xf numFmtId="0" fontId="16" fillId="9" borderId="56" xfId="0" applyFont="1" applyFill="1" applyBorder="1" applyAlignment="1">
      <alignment vertical="center" wrapText="1"/>
    </xf>
    <xf numFmtId="0" fontId="18" fillId="9" borderId="26" xfId="0" applyFont="1" applyFill="1" applyBorder="1" applyAlignment="1">
      <alignment horizontal="center" vertical="center" wrapText="1"/>
    </xf>
    <xf numFmtId="164" fontId="18" fillId="9" borderId="51" xfId="0" applyNumberFormat="1" applyFont="1" applyFill="1" applyBorder="1" applyAlignment="1" applyProtection="1">
      <alignment vertical="center" wrapText="1"/>
    </xf>
    <xf numFmtId="164" fontId="18" fillId="9" borderId="105" xfId="0" applyNumberFormat="1" applyFont="1" applyFill="1" applyBorder="1" applyAlignment="1" applyProtection="1">
      <alignment vertical="center" wrapText="1"/>
    </xf>
    <xf numFmtId="167" fontId="18" fillId="9" borderId="50" xfId="0" applyNumberFormat="1" applyFont="1" applyFill="1" applyBorder="1" applyAlignment="1" applyProtection="1">
      <alignment vertical="center" wrapText="1"/>
    </xf>
    <xf numFmtId="167" fontId="18" fillId="9" borderId="51" xfId="0" applyNumberFormat="1" applyFont="1" applyFill="1" applyBorder="1" applyAlignment="1" applyProtection="1">
      <alignment vertical="center" wrapText="1"/>
    </xf>
    <xf numFmtId="167" fontId="18" fillId="9" borderId="115" xfId="0" applyNumberFormat="1" applyFont="1" applyFill="1" applyBorder="1" applyAlignment="1" applyProtection="1">
      <alignment vertical="center" wrapText="1"/>
    </xf>
    <xf numFmtId="164" fontId="18" fillId="9" borderId="56" xfId="0" applyNumberFormat="1" applyFont="1" applyFill="1" applyBorder="1" applyAlignment="1" applyProtection="1">
      <alignment vertical="center" wrapText="1"/>
    </xf>
    <xf numFmtId="164" fontId="18" fillId="9" borderId="83" xfId="0" applyNumberFormat="1" applyFont="1" applyFill="1" applyBorder="1" applyAlignment="1" applyProtection="1">
      <alignment vertical="center" wrapText="1"/>
    </xf>
    <xf numFmtId="167" fontId="18" fillId="9" borderId="55" xfId="0" applyNumberFormat="1" applyFont="1" applyFill="1" applyBorder="1" applyAlignment="1" applyProtection="1">
      <alignment vertical="center" wrapText="1"/>
    </xf>
    <xf numFmtId="167" fontId="18" fillId="9" borderId="56" xfId="0" applyNumberFormat="1" applyFont="1" applyFill="1" applyBorder="1" applyAlignment="1" applyProtection="1">
      <alignment vertical="center" wrapText="1"/>
    </xf>
    <xf numFmtId="167" fontId="18" fillId="9" borderId="98" xfId="0" applyNumberFormat="1" applyFont="1" applyFill="1" applyBorder="1" applyAlignment="1" applyProtection="1">
      <alignment vertical="center" wrapText="1"/>
    </xf>
    <xf numFmtId="0" fontId="7" fillId="2" borderId="13" xfId="0" applyFont="1" applyFill="1" applyBorder="1" applyAlignment="1" applyProtection="1">
      <alignment vertical="center"/>
      <protection locked="0"/>
    </xf>
    <xf numFmtId="0" fontId="7" fillId="2" borderId="13" xfId="0" applyFont="1" applyFill="1" applyBorder="1" applyAlignment="1" applyProtection="1">
      <alignment vertical="center"/>
    </xf>
    <xf numFmtId="0" fontId="29" fillId="0" borderId="0" xfId="0" applyFont="1" applyAlignment="1" applyProtection="1">
      <alignment horizontal="left" vertical="center"/>
      <protection locked="0"/>
    </xf>
    <xf numFmtId="0" fontId="98" fillId="0" borderId="0" xfId="0" applyFont="1" applyFill="1" applyBorder="1" applyAlignment="1">
      <alignment vertical="center"/>
    </xf>
    <xf numFmtId="0" fontId="45" fillId="0" borderId="0" xfId="0" applyFont="1" applyAlignment="1">
      <alignment horizontal="centerContinuous" wrapText="1"/>
    </xf>
    <xf numFmtId="164" fontId="25" fillId="0" borderId="37" xfId="0" applyNumberFormat="1" applyFont="1" applyFill="1" applyBorder="1" applyAlignment="1" applyProtection="1">
      <alignment vertical="center" wrapText="1"/>
    </xf>
    <xf numFmtId="164" fontId="25" fillId="0" borderId="38" xfId="0" applyNumberFormat="1" applyFont="1" applyFill="1" applyBorder="1" applyAlignment="1" applyProtection="1">
      <alignment vertical="center" wrapText="1"/>
    </xf>
    <xf numFmtId="164" fontId="25" fillId="0" borderId="21" xfId="0" applyNumberFormat="1" applyFont="1" applyFill="1" applyBorder="1" applyAlignment="1" applyProtection="1">
      <alignment vertical="center" wrapText="1"/>
    </xf>
    <xf numFmtId="164" fontId="25" fillId="0" borderId="26" xfId="0" applyNumberFormat="1" applyFont="1" applyFill="1" applyBorder="1" applyAlignment="1" applyProtection="1">
      <alignment vertical="center" wrapText="1"/>
    </xf>
    <xf numFmtId="3" fontId="24" fillId="0" borderId="37" xfId="0" applyNumberFormat="1" applyFont="1" applyFill="1" applyBorder="1" applyAlignment="1" applyProtection="1">
      <alignment vertical="center" wrapText="1"/>
    </xf>
    <xf numFmtId="3" fontId="24" fillId="0" borderId="38" xfId="0" applyNumberFormat="1" applyFont="1" applyFill="1" applyBorder="1" applyAlignment="1" applyProtection="1">
      <alignment vertical="center" wrapText="1"/>
    </xf>
    <xf numFmtId="4" fontId="24" fillId="0" borderId="61" xfId="0" applyNumberFormat="1" applyFont="1" applyFill="1" applyBorder="1" applyAlignment="1" applyProtection="1">
      <alignment vertical="center" wrapText="1"/>
    </xf>
    <xf numFmtId="4" fontId="24" fillId="0" borderId="63" xfId="0" applyNumberFormat="1" applyFont="1" applyFill="1" applyBorder="1" applyAlignment="1" applyProtection="1">
      <alignment vertical="center" wrapText="1"/>
    </xf>
    <xf numFmtId="164" fontId="11" fillId="0" borderId="68" xfId="0" applyNumberFormat="1" applyFont="1" applyFill="1" applyBorder="1" applyAlignment="1" applyProtection="1">
      <alignment vertical="center" wrapText="1"/>
    </xf>
    <xf numFmtId="164" fontId="11" fillId="0" borderId="78" xfId="0" applyNumberFormat="1" applyFont="1" applyFill="1" applyBorder="1" applyAlignment="1" applyProtection="1">
      <alignment vertical="center" wrapText="1"/>
    </xf>
    <xf numFmtId="164" fontId="11" fillId="0" borderId="61" xfId="0" applyNumberFormat="1" applyFont="1" applyFill="1" applyBorder="1" applyAlignment="1" applyProtection="1">
      <alignment vertical="center" wrapText="1"/>
    </xf>
    <xf numFmtId="164" fontId="11" fillId="0" borderId="63" xfId="0" applyNumberFormat="1" applyFont="1" applyFill="1" applyBorder="1" applyAlignment="1" applyProtection="1">
      <alignment vertical="center" wrapText="1"/>
    </xf>
    <xf numFmtId="164" fontId="11" fillId="0" borderId="79" xfId="0" applyNumberFormat="1" applyFont="1" applyFill="1" applyBorder="1" applyAlignment="1" applyProtection="1">
      <alignment vertical="center" wrapText="1"/>
    </xf>
    <xf numFmtId="4" fontId="24" fillId="0" borderId="66" xfId="0" applyNumberFormat="1" applyFont="1" applyFill="1" applyBorder="1" applyAlignment="1" applyProtection="1">
      <alignment vertical="center" wrapText="1"/>
    </xf>
    <xf numFmtId="4" fontId="24" fillId="0" borderId="68" xfId="0" applyNumberFormat="1" applyFont="1" applyFill="1" applyBorder="1" applyAlignment="1" applyProtection="1">
      <alignment vertical="center" wrapText="1"/>
    </xf>
    <xf numFmtId="164" fontId="25" fillId="0" borderId="11" xfId="0" applyNumberFormat="1" applyFont="1" applyFill="1" applyBorder="1" applyAlignment="1" applyProtection="1">
      <alignment vertical="center" wrapText="1"/>
    </xf>
    <xf numFmtId="164" fontId="25" fillId="0" borderId="17" xfId="0" applyNumberFormat="1" applyFont="1" applyFill="1" applyBorder="1" applyAlignment="1" applyProtection="1">
      <alignment vertical="center" wrapText="1"/>
    </xf>
    <xf numFmtId="0" fontId="38" fillId="0" borderId="66" xfId="0" applyFont="1" applyFill="1" applyBorder="1" applyAlignment="1">
      <alignment horizontal="center" vertical="center" wrapText="1"/>
    </xf>
    <xf numFmtId="164" fontId="11" fillId="0" borderId="108" xfId="0" applyNumberFormat="1" applyFont="1" applyFill="1" applyBorder="1" applyAlignment="1" applyProtection="1">
      <alignment vertical="center" wrapText="1"/>
    </xf>
    <xf numFmtId="167" fontId="11" fillId="0" borderId="99" xfId="0" applyNumberFormat="1" applyFont="1" applyFill="1" applyBorder="1" applyAlignment="1" applyProtection="1">
      <alignment vertical="center" wrapText="1"/>
    </xf>
    <xf numFmtId="167" fontId="11" fillId="0" borderId="61" xfId="0" applyNumberFormat="1" applyFont="1" applyFill="1" applyBorder="1" applyAlignment="1" applyProtection="1">
      <alignment vertical="center" wrapText="1"/>
    </xf>
    <xf numFmtId="167" fontId="11" fillId="0" borderId="108" xfId="0" applyNumberFormat="1" applyFont="1" applyFill="1" applyBorder="1" applyAlignment="1" applyProtection="1">
      <alignment vertical="center" wrapText="1"/>
    </xf>
    <xf numFmtId="49" fontId="11" fillId="0" borderId="18" xfId="1" applyNumberFormat="1" applyFont="1" applyFill="1" applyBorder="1" applyAlignment="1" applyProtection="1">
      <alignment horizontal="left" vertical="center" wrapText="1" indent="2"/>
    </xf>
    <xf numFmtId="49" fontId="11" fillId="0" borderId="138" xfId="0" applyNumberFormat="1" applyFont="1" applyBorder="1" applyAlignment="1">
      <alignment horizontal="center" vertical="center" wrapText="1"/>
    </xf>
    <xf numFmtId="0" fontId="38" fillId="0" borderId="87" xfId="0" applyFont="1" applyFill="1" applyBorder="1" applyAlignment="1">
      <alignment horizontal="center" vertical="center" wrapText="1"/>
    </xf>
    <xf numFmtId="0" fontId="11" fillId="0" borderId="140" xfId="0" applyFont="1" applyBorder="1" applyAlignment="1">
      <alignment horizontal="center" vertical="center"/>
    </xf>
    <xf numFmtId="164" fontId="18" fillId="9" borderId="11" xfId="0" applyNumberFormat="1" applyFont="1" applyFill="1" applyBorder="1" applyAlignment="1" applyProtection="1">
      <alignment vertical="center" wrapText="1"/>
    </xf>
    <xf numFmtId="164" fontId="18" fillId="9" borderId="18" xfId="0" applyNumberFormat="1" applyFont="1" applyFill="1" applyBorder="1" applyAlignment="1" applyProtection="1">
      <alignment vertical="center" wrapText="1"/>
    </xf>
    <xf numFmtId="167" fontId="18" fillId="9" borderId="9" xfId="0" applyNumberFormat="1" applyFont="1" applyFill="1" applyBorder="1" applyAlignment="1" applyProtection="1">
      <alignment vertical="center" wrapText="1"/>
    </xf>
    <xf numFmtId="167" fontId="18" fillId="9" borderId="11" xfId="0" applyNumberFormat="1" applyFont="1" applyFill="1" applyBorder="1" applyAlignment="1" applyProtection="1">
      <alignment vertical="center" wrapText="1"/>
    </xf>
    <xf numFmtId="167" fontId="18" fillId="9" borderId="12" xfId="0" applyNumberFormat="1" applyFont="1" applyFill="1" applyBorder="1" applyAlignment="1" applyProtection="1">
      <alignment vertical="center" wrapText="1"/>
    </xf>
    <xf numFmtId="0" fontId="15" fillId="9" borderId="37" xfId="0" applyFont="1" applyFill="1" applyBorder="1" applyAlignment="1">
      <alignment horizontal="center" vertical="center" wrapText="1"/>
    </xf>
    <xf numFmtId="49" fontId="28" fillId="9" borderId="37" xfId="0" applyNumberFormat="1" applyFont="1" applyFill="1" applyBorder="1" applyAlignment="1">
      <alignment horizontal="left" vertical="center" wrapText="1"/>
    </xf>
    <xf numFmtId="49" fontId="16" fillId="9" borderId="2" xfId="0" applyNumberFormat="1" applyFont="1" applyFill="1" applyBorder="1" applyAlignment="1">
      <alignment horizontal="center" vertical="center" wrapText="1"/>
    </xf>
    <xf numFmtId="0" fontId="16" fillId="9" borderId="4" xfId="0" applyFont="1" applyFill="1" applyBorder="1" applyAlignment="1">
      <alignment horizontal="center" vertical="center" wrapText="1"/>
    </xf>
    <xf numFmtId="0" fontId="15" fillId="9" borderId="4" xfId="0" applyFont="1" applyFill="1" applyBorder="1" applyAlignment="1">
      <alignment horizontal="center" vertical="center" wrapText="1"/>
    </xf>
    <xf numFmtId="49" fontId="28" fillId="9" borderId="4" xfId="0" applyNumberFormat="1" applyFont="1" applyFill="1" applyBorder="1" applyAlignment="1">
      <alignment horizontal="left" vertical="center" wrapText="1"/>
    </xf>
    <xf numFmtId="0" fontId="18" fillId="9" borderId="54" xfId="0" applyFont="1" applyFill="1" applyBorder="1" applyAlignment="1">
      <alignment horizontal="center" vertical="center" wrapText="1"/>
    </xf>
    <xf numFmtId="0" fontId="18" fillId="9" borderId="38" xfId="0" applyFont="1" applyFill="1" applyBorder="1" applyAlignment="1">
      <alignment horizontal="center" vertical="center" wrapText="1"/>
    </xf>
    <xf numFmtId="164" fontId="25" fillId="9" borderId="41" xfId="0" applyNumberFormat="1" applyFont="1" applyFill="1" applyBorder="1" applyAlignment="1">
      <alignment vertical="center" wrapText="1"/>
    </xf>
    <xf numFmtId="2" fontId="28" fillId="9" borderId="21" xfId="0" applyNumberFormat="1" applyFont="1" applyFill="1" applyBorder="1" applyAlignment="1">
      <alignment horizontal="left" vertical="center" wrapText="1"/>
    </xf>
    <xf numFmtId="164" fontId="11" fillId="0" borderId="0" xfId="0" applyNumberFormat="1" applyFont="1" applyFill="1" applyBorder="1" applyAlignment="1" applyProtection="1">
      <alignment vertical="center" wrapText="1"/>
    </xf>
    <xf numFmtId="0" fontId="28" fillId="9" borderId="31" xfId="0" applyFont="1" applyFill="1" applyBorder="1" applyAlignment="1">
      <alignment horizontal="center" vertical="center"/>
    </xf>
    <xf numFmtId="0" fontId="11" fillId="9" borderId="29" xfId="0" applyFont="1" applyFill="1" applyBorder="1" applyAlignment="1">
      <alignment horizontal="center" vertical="center"/>
    </xf>
    <xf numFmtId="0" fontId="28" fillId="9" borderId="80" xfId="0" applyFont="1" applyFill="1" applyBorder="1" applyAlignment="1">
      <alignment vertical="center" wrapText="1"/>
    </xf>
    <xf numFmtId="164" fontId="25" fillId="9" borderId="58" xfId="0" applyNumberFormat="1" applyFont="1" applyFill="1" applyBorder="1" applyAlignment="1" applyProtection="1">
      <alignment vertical="center" wrapText="1"/>
    </xf>
    <xf numFmtId="164" fontId="18" fillId="9" borderId="30" xfId="0" applyNumberFormat="1" applyFont="1" applyFill="1" applyBorder="1" applyAlignment="1" applyProtection="1">
      <alignment vertical="center" wrapText="1"/>
    </xf>
    <xf numFmtId="167" fontId="18" fillId="9" borderId="28" xfId="0" applyNumberFormat="1" applyFont="1" applyFill="1" applyBorder="1" applyAlignment="1" applyProtection="1">
      <alignment vertical="center" wrapText="1"/>
    </xf>
    <xf numFmtId="168" fontId="18" fillId="2" borderId="29" xfId="0" applyNumberFormat="1" applyFont="1" applyFill="1" applyBorder="1" applyAlignment="1">
      <alignment vertical="center" wrapText="1"/>
    </xf>
    <xf numFmtId="168" fontId="18" fillId="2" borderId="27" xfId="0" applyNumberFormat="1" applyFont="1" applyFill="1" applyBorder="1" applyAlignment="1">
      <alignment vertical="center" wrapText="1"/>
    </xf>
    <xf numFmtId="0" fontId="18" fillId="10" borderId="29" xfId="0" applyFont="1" applyFill="1" applyBorder="1" applyAlignment="1">
      <alignment horizontal="center" vertical="center" wrapText="1"/>
    </xf>
    <xf numFmtId="168" fontId="18" fillId="10" borderId="58" xfId="0" applyNumberFormat="1" applyFont="1" applyFill="1" applyBorder="1" applyAlignment="1">
      <alignment vertical="center" wrapText="1"/>
    </xf>
    <xf numFmtId="0" fontId="18" fillId="10" borderId="31" xfId="0" applyFont="1" applyFill="1" applyBorder="1" applyAlignment="1">
      <alignment horizontal="center" vertical="center" wrapText="1"/>
    </xf>
    <xf numFmtId="0" fontId="18" fillId="10" borderId="80" xfId="0" applyFont="1" applyFill="1" applyBorder="1" applyAlignment="1">
      <alignment horizontal="left" vertical="center" wrapText="1"/>
    </xf>
    <xf numFmtId="164" fontId="16" fillId="10" borderId="58" xfId="0" applyNumberFormat="1" applyFont="1" applyFill="1" applyBorder="1" applyAlignment="1">
      <alignment vertical="center" wrapText="1"/>
    </xf>
    <xf numFmtId="164" fontId="16" fillId="2" borderId="80" xfId="0" applyNumberFormat="1" applyFont="1" applyFill="1" applyBorder="1" applyAlignment="1">
      <alignment vertical="center" wrapText="1"/>
    </xf>
    <xf numFmtId="164" fontId="16" fillId="2" borderId="85" xfId="0" applyNumberFormat="1" applyFont="1" applyFill="1" applyBorder="1" applyAlignment="1">
      <alignment vertical="center" wrapText="1"/>
    </xf>
    <xf numFmtId="168" fontId="40" fillId="0" borderId="0" xfId="0" applyNumberFormat="1" applyFont="1" applyFill="1" applyBorder="1" applyAlignment="1" applyProtection="1">
      <alignment horizontal="center" vertical="center" wrapText="1"/>
    </xf>
    <xf numFmtId="168" fontId="40" fillId="0" borderId="11" xfId="0" applyNumberFormat="1" applyFont="1" applyFill="1" applyBorder="1" applyAlignment="1" applyProtection="1">
      <alignment horizontal="center" vertical="center" wrapText="1"/>
    </xf>
    <xf numFmtId="168" fontId="40" fillId="0" borderId="12" xfId="0" applyNumberFormat="1" applyFont="1" applyFill="1" applyBorder="1" applyAlignment="1" applyProtection="1">
      <alignment horizontal="center" vertical="center" wrapText="1"/>
    </xf>
    <xf numFmtId="168" fontId="40" fillId="0" borderId="16" xfId="0" applyNumberFormat="1" applyFont="1" applyFill="1" applyBorder="1" applyAlignment="1" applyProtection="1">
      <alignment horizontal="center" vertical="center" wrapText="1"/>
    </xf>
    <xf numFmtId="168" fontId="25" fillId="0" borderId="70" xfId="0" applyNumberFormat="1" applyFont="1" applyFill="1" applyBorder="1" applyAlignment="1">
      <alignment horizontal="right" vertical="center" wrapText="1"/>
    </xf>
    <xf numFmtId="0" fontId="19" fillId="0" borderId="72" xfId="0" applyFont="1" applyBorder="1" applyAlignment="1">
      <alignment horizontal="center" vertical="center" wrapText="1"/>
    </xf>
    <xf numFmtId="0" fontId="15" fillId="0" borderId="72" xfId="0" applyFont="1" applyBorder="1" applyAlignment="1">
      <alignment horizontal="center" vertical="center" wrapText="1"/>
    </xf>
    <xf numFmtId="0" fontId="15" fillId="0" borderId="73" xfId="0" applyFont="1" applyBorder="1" applyAlignment="1">
      <alignment horizontal="left" vertical="center" wrapText="1"/>
    </xf>
    <xf numFmtId="0" fontId="15" fillId="0" borderId="103" xfId="0" applyFont="1" applyBorder="1" applyAlignment="1">
      <alignment horizontal="center" vertical="center"/>
    </xf>
    <xf numFmtId="168" fontId="25" fillId="0" borderId="9" xfId="0" applyNumberFormat="1" applyFont="1" applyFill="1" applyBorder="1" applyAlignment="1">
      <alignment horizontal="right" vertical="center" wrapText="1"/>
    </xf>
    <xf numFmtId="0" fontId="11" fillId="0" borderId="79" xfId="0" applyFont="1" applyFill="1" applyBorder="1" applyAlignment="1">
      <alignment horizontal="center" vertical="center"/>
    </xf>
    <xf numFmtId="49" fontId="11" fillId="0" borderId="84" xfId="1" applyNumberFormat="1" applyFont="1" applyFill="1" applyBorder="1" applyAlignment="1" applyProtection="1">
      <alignment horizontal="left" vertical="center" wrapText="1"/>
    </xf>
    <xf numFmtId="49" fontId="24" fillId="0" borderId="42" xfId="1" applyNumberFormat="1" applyFont="1" applyFill="1" applyBorder="1" applyAlignment="1" applyProtection="1">
      <alignment horizontal="right" vertical="center" wrapText="1" indent="2"/>
    </xf>
    <xf numFmtId="49" fontId="24" fillId="0" borderId="67" xfId="1" applyNumberFormat="1" applyFont="1" applyFill="1" applyBorder="1" applyAlignment="1" applyProtection="1">
      <alignment horizontal="right" vertical="center" wrapText="1" indent="2"/>
    </xf>
    <xf numFmtId="4" fontId="33" fillId="0" borderId="64" xfId="0" applyNumberFormat="1" applyFont="1" applyFill="1" applyBorder="1" applyAlignment="1" applyProtection="1">
      <alignment vertical="center" wrapText="1"/>
    </xf>
    <xf numFmtId="1" fontId="49" fillId="0" borderId="41" xfId="0" applyNumberFormat="1" applyFont="1" applyFill="1" applyBorder="1" applyAlignment="1" applyProtection="1">
      <alignment vertical="center" wrapText="1"/>
    </xf>
    <xf numFmtId="1" fontId="48" fillId="0" borderId="37" xfId="0" applyNumberFormat="1" applyFont="1" applyFill="1" applyBorder="1" applyAlignment="1" applyProtection="1">
      <alignment vertical="center" wrapText="1"/>
    </xf>
    <xf numFmtId="1" fontId="48" fillId="0" borderId="38" xfId="0" applyNumberFormat="1" applyFont="1" applyFill="1" applyBorder="1" applyAlignment="1" applyProtection="1">
      <alignment vertical="center" wrapText="1"/>
    </xf>
    <xf numFmtId="49" fontId="11" fillId="3" borderId="47" xfId="1" applyNumberFormat="1" applyFont="1" applyFill="1" applyBorder="1" applyAlignment="1" applyProtection="1">
      <alignment horizontal="left" vertical="center" wrapText="1" indent="2"/>
    </xf>
    <xf numFmtId="49" fontId="11" fillId="3" borderId="42" xfId="1" applyNumberFormat="1" applyFont="1" applyFill="1" applyBorder="1" applyAlignment="1" applyProtection="1">
      <alignment horizontal="left" vertical="center" wrapText="1" indent="2"/>
    </xf>
    <xf numFmtId="0" fontId="18" fillId="3" borderId="5" xfId="0" applyFont="1" applyFill="1" applyBorder="1" applyAlignment="1">
      <alignment vertical="center"/>
    </xf>
    <xf numFmtId="0" fontId="18" fillId="3" borderId="40" xfId="0" applyFont="1" applyFill="1" applyBorder="1" applyAlignment="1">
      <alignment vertical="center" wrapText="1"/>
    </xf>
    <xf numFmtId="0" fontId="18" fillId="3" borderId="13" xfId="0" applyFont="1" applyFill="1" applyBorder="1" applyAlignment="1">
      <alignment vertical="center" wrapText="1"/>
    </xf>
    <xf numFmtId="0" fontId="18" fillId="3" borderId="37" xfId="0" applyFont="1" applyFill="1" applyBorder="1" applyAlignment="1">
      <alignment vertical="center" wrapText="1"/>
    </xf>
    <xf numFmtId="0" fontId="18" fillId="3" borderId="18" xfId="0" applyFont="1" applyFill="1" applyBorder="1" applyAlignment="1">
      <alignment vertical="center" wrapText="1"/>
    </xf>
    <xf numFmtId="165" fontId="18" fillId="0" borderId="41" xfId="0" applyNumberFormat="1" applyFont="1" applyFill="1" applyBorder="1" applyAlignment="1" applyProtection="1">
      <alignment horizontal="center" vertical="center" wrapText="1"/>
    </xf>
    <xf numFmtId="165" fontId="15" fillId="0" borderId="37" xfId="0" applyNumberFormat="1" applyFont="1" applyFill="1" applyBorder="1" applyAlignment="1" applyProtection="1">
      <alignment horizontal="center" vertical="center" wrapText="1"/>
    </xf>
    <xf numFmtId="165" fontId="15" fillId="0" borderId="42" xfId="0" applyNumberFormat="1" applyFont="1" applyFill="1" applyBorder="1" applyAlignment="1" applyProtection="1">
      <alignment horizontal="center" vertical="center" wrapText="1"/>
    </xf>
    <xf numFmtId="165" fontId="18" fillId="0" borderId="41" xfId="0" applyNumberFormat="1" applyFont="1" applyFill="1" applyBorder="1" applyAlignment="1" applyProtection="1">
      <alignment horizontal="right" vertical="center" wrapText="1"/>
    </xf>
    <xf numFmtId="3" fontId="22" fillId="0" borderId="37" xfId="0" applyNumberFormat="1" applyFont="1" applyFill="1" applyBorder="1" applyAlignment="1" applyProtection="1">
      <alignment horizontal="right" vertical="center"/>
    </xf>
    <xf numFmtId="3" fontId="22" fillId="0" borderId="38" xfId="0" applyNumberFormat="1" applyFont="1" applyFill="1" applyBorder="1" applyAlignment="1" applyProtection="1">
      <alignment horizontal="right" vertical="center"/>
    </xf>
    <xf numFmtId="168" fontId="18" fillId="0" borderId="41" xfId="0" applyNumberFormat="1" applyFont="1" applyFill="1" applyBorder="1" applyAlignment="1" applyProtection="1">
      <alignment horizontal="right" vertical="center" wrapText="1"/>
    </xf>
    <xf numFmtId="168" fontId="22" fillId="0" borderId="37" xfId="0" applyNumberFormat="1" applyFont="1" applyFill="1" applyBorder="1" applyAlignment="1" applyProtection="1">
      <alignment horizontal="right" vertical="center"/>
    </xf>
    <xf numFmtId="168" fontId="22" fillId="0" borderId="38" xfId="0" applyNumberFormat="1" applyFont="1" applyFill="1" applyBorder="1" applyAlignment="1" applyProtection="1">
      <alignment horizontal="right" vertical="center"/>
    </xf>
    <xf numFmtId="165" fontId="18" fillId="2" borderId="41" xfId="0" applyNumberFormat="1" applyFont="1" applyFill="1" applyBorder="1" applyAlignment="1" applyProtection="1">
      <alignment horizontal="right" vertical="center" wrapText="1"/>
      <protection locked="0"/>
    </xf>
    <xf numFmtId="165" fontId="18" fillId="2" borderId="34" xfId="0" applyNumberFormat="1" applyFont="1" applyFill="1" applyBorder="1" applyAlignment="1" applyProtection="1">
      <alignment horizontal="right" vertical="center" wrapText="1"/>
      <protection locked="0"/>
    </xf>
    <xf numFmtId="0" fontId="6" fillId="33" borderId="6" xfId="0" applyFont="1" applyFill="1" applyBorder="1" applyAlignment="1">
      <alignment horizontal="centerContinuous" vertical="center"/>
    </xf>
    <xf numFmtId="0" fontId="15" fillId="33" borderId="15" xfId="0" applyFont="1" applyFill="1" applyBorder="1" applyAlignment="1">
      <alignment horizontal="centerContinuous" vertical="center"/>
    </xf>
    <xf numFmtId="164" fontId="28" fillId="6" borderId="80" xfId="0" applyNumberFormat="1" applyFont="1" applyFill="1" applyBorder="1" applyAlignment="1">
      <alignment vertical="center" wrapText="1"/>
    </xf>
    <xf numFmtId="0" fontId="19" fillId="0" borderId="47" xfId="0" applyFont="1" applyBorder="1" applyAlignment="1">
      <alignment vertical="center" wrapText="1"/>
    </xf>
    <xf numFmtId="164" fontId="31" fillId="7" borderId="30" xfId="0" applyNumberFormat="1" applyFont="1" applyFill="1" applyBorder="1" applyAlignment="1" applyProtection="1">
      <alignment vertical="center" wrapText="1"/>
    </xf>
    <xf numFmtId="168" fontId="28" fillId="0" borderId="40" xfId="0" applyNumberFormat="1" applyFont="1" applyFill="1" applyBorder="1" applyAlignment="1" applyProtection="1">
      <alignment horizontal="center" vertical="center" wrapText="1"/>
    </xf>
    <xf numFmtId="164" fontId="11" fillId="0" borderId="53" xfId="0" applyNumberFormat="1" applyFont="1" applyFill="1" applyBorder="1" applyAlignment="1" applyProtection="1">
      <alignment vertical="center" wrapText="1"/>
    </xf>
    <xf numFmtId="168" fontId="40" fillId="0" borderId="40" xfId="0" applyNumberFormat="1" applyFont="1" applyFill="1" applyBorder="1" applyAlignment="1" applyProtection="1">
      <alignment horizontal="center" vertical="center" wrapText="1"/>
    </xf>
    <xf numFmtId="168" fontId="40" fillId="0" borderId="144" xfId="0" applyNumberFormat="1" applyFont="1" applyFill="1" applyBorder="1" applyAlignment="1" applyProtection="1">
      <alignment horizontal="center" vertical="center" wrapText="1"/>
    </xf>
    <xf numFmtId="164" fontId="11" fillId="0" borderId="13" xfId="0" applyNumberFormat="1" applyFont="1" applyFill="1" applyBorder="1" applyAlignment="1" applyProtection="1">
      <alignment vertical="center" wrapText="1"/>
    </xf>
    <xf numFmtId="164" fontId="11" fillId="0" borderId="145" xfId="0" applyNumberFormat="1" applyFont="1" applyFill="1" applyBorder="1" applyAlignment="1" applyProtection="1">
      <alignment vertical="center" wrapText="1"/>
    </xf>
    <xf numFmtId="164" fontId="11" fillId="0" borderId="146" xfId="0" applyNumberFormat="1" applyFont="1" applyFill="1" applyBorder="1" applyAlignment="1" applyProtection="1">
      <alignment vertical="center" wrapText="1"/>
    </xf>
    <xf numFmtId="168" fontId="40" fillId="0" borderId="102" xfId="0" applyNumberFormat="1" applyFont="1" applyFill="1" applyBorder="1" applyAlignment="1" applyProtection="1">
      <alignment horizontal="center" vertical="center" wrapText="1"/>
    </xf>
    <xf numFmtId="164" fontId="11" fillId="0" borderId="40" xfId="0" applyNumberFormat="1" applyFont="1" applyFill="1" applyBorder="1" applyAlignment="1" applyProtection="1">
      <alignment vertical="center" wrapText="1"/>
    </xf>
    <xf numFmtId="164" fontId="11" fillId="0" borderId="147" xfId="0" applyNumberFormat="1" applyFont="1" applyFill="1" applyBorder="1" applyAlignment="1" applyProtection="1">
      <alignment vertical="center" wrapText="1"/>
    </xf>
    <xf numFmtId="164" fontId="11" fillId="0" borderId="144" xfId="0" applyNumberFormat="1" applyFont="1" applyFill="1" applyBorder="1" applyAlignment="1" applyProtection="1">
      <alignment vertical="center" wrapText="1"/>
    </xf>
    <xf numFmtId="164" fontId="23" fillId="0" borderId="40" xfId="0" applyNumberFormat="1" applyFont="1" applyFill="1" applyBorder="1" applyAlignment="1" applyProtection="1">
      <alignment vertical="center" wrapText="1"/>
    </xf>
    <xf numFmtId="168" fontId="82" fillId="0" borderId="40" xfId="0" applyNumberFormat="1" applyFont="1" applyFill="1" applyBorder="1" applyAlignment="1" applyProtection="1">
      <alignment horizontal="center" vertical="center" wrapText="1"/>
    </xf>
    <xf numFmtId="168" fontId="82" fillId="0" borderId="144" xfId="0" applyNumberFormat="1" applyFont="1" applyFill="1" applyBorder="1" applyAlignment="1" applyProtection="1">
      <alignment horizontal="center" vertical="center" wrapText="1"/>
    </xf>
    <xf numFmtId="164" fontId="11" fillId="0" borderId="148" xfId="0" applyNumberFormat="1" applyFont="1" applyFill="1" applyBorder="1" applyAlignment="1" applyProtection="1">
      <alignment vertical="center" wrapText="1"/>
    </xf>
    <xf numFmtId="164" fontId="25" fillId="10" borderId="30" xfId="0" applyNumberFormat="1" applyFont="1" applyFill="1" applyBorder="1" applyAlignment="1" applyProtection="1">
      <alignment vertical="center" wrapText="1"/>
    </xf>
    <xf numFmtId="164" fontId="11" fillId="0" borderId="149" xfId="0" applyNumberFormat="1" applyFont="1" applyFill="1" applyBorder="1" applyAlignment="1" applyProtection="1">
      <alignment vertical="center" wrapText="1"/>
    </xf>
    <xf numFmtId="164" fontId="25" fillId="10" borderId="22" xfId="0" applyNumberFormat="1" applyFont="1" applyFill="1" applyBorder="1" applyAlignment="1" applyProtection="1">
      <alignment vertical="center" wrapText="1"/>
    </xf>
    <xf numFmtId="164" fontId="11" fillId="0" borderId="150" xfId="0" applyNumberFormat="1" applyFont="1" applyFill="1" applyBorder="1" applyAlignment="1" applyProtection="1">
      <alignment vertical="center" wrapText="1"/>
    </xf>
    <xf numFmtId="168" fontId="40" fillId="0" borderId="148" xfId="0" applyNumberFormat="1" applyFont="1" applyFill="1" applyBorder="1" applyAlignment="1" applyProtection="1">
      <alignment horizontal="center" vertical="center" wrapText="1"/>
    </xf>
    <xf numFmtId="168" fontId="40" fillId="0" borderId="13" xfId="0" applyNumberFormat="1" applyFont="1" applyFill="1" applyBorder="1" applyAlignment="1" applyProtection="1">
      <alignment horizontal="center" vertical="center" wrapText="1"/>
    </xf>
    <xf numFmtId="168" fontId="40" fillId="0" borderId="145" xfId="0" applyNumberFormat="1" applyFont="1" applyFill="1" applyBorder="1" applyAlignment="1" applyProtection="1">
      <alignment horizontal="center" vertical="center" wrapText="1"/>
    </xf>
    <xf numFmtId="164" fontId="11" fillId="0" borderId="22" xfId="0" applyNumberFormat="1" applyFont="1" applyFill="1" applyBorder="1" applyAlignment="1" applyProtection="1">
      <alignment vertical="center" wrapText="1"/>
    </xf>
    <xf numFmtId="164" fontId="11" fillId="9" borderId="30" xfId="0" applyNumberFormat="1" applyFont="1" applyFill="1" applyBorder="1" applyAlignment="1" applyProtection="1">
      <alignment vertical="center" wrapText="1"/>
    </xf>
    <xf numFmtId="164" fontId="31" fillId="7" borderId="22" xfId="0" applyNumberFormat="1" applyFont="1" applyFill="1" applyBorder="1" applyAlignment="1" applyProtection="1">
      <alignment vertical="center" wrapText="1"/>
    </xf>
    <xf numFmtId="165" fontId="15" fillId="0" borderId="44" xfId="0" applyNumberFormat="1" applyFont="1" applyFill="1" applyBorder="1" applyAlignment="1" applyProtection="1">
      <alignment horizontal="center" vertical="center" wrapText="1"/>
    </xf>
    <xf numFmtId="164" fontId="15" fillId="0" borderId="8" xfId="0" applyNumberFormat="1" applyFont="1" applyFill="1" applyBorder="1" applyAlignment="1">
      <alignment vertical="center" wrapText="1"/>
    </xf>
    <xf numFmtId="164" fontId="15" fillId="0" borderId="32" xfId="0" applyNumberFormat="1" applyFont="1" applyFill="1" applyBorder="1" applyAlignment="1">
      <alignment vertical="center" wrapText="1"/>
    </xf>
    <xf numFmtId="171" fontId="18" fillId="0" borderId="41" xfId="0" applyNumberFormat="1" applyFont="1" applyFill="1" applyBorder="1" applyAlignment="1" applyProtection="1">
      <alignment horizontal="right" vertical="center" wrapText="1"/>
    </xf>
    <xf numFmtId="171" fontId="22" fillId="0" borderId="37" xfId="0" applyNumberFormat="1" applyFont="1" applyFill="1" applyBorder="1" applyAlignment="1" applyProtection="1">
      <alignment horizontal="right" vertical="center"/>
    </xf>
    <xf numFmtId="171" fontId="22" fillId="0" borderId="38" xfId="0" applyNumberFormat="1" applyFont="1" applyFill="1" applyBorder="1" applyAlignment="1" applyProtection="1">
      <alignment horizontal="right" vertical="center"/>
    </xf>
    <xf numFmtId="165" fontId="18" fillId="3" borderId="41" xfId="0" applyNumberFormat="1" applyFont="1" applyFill="1" applyBorder="1" applyAlignment="1" applyProtection="1">
      <alignment horizontal="right" vertical="center" wrapText="1"/>
    </xf>
    <xf numFmtId="171" fontId="18" fillId="3" borderId="41" xfId="0" applyNumberFormat="1" applyFont="1" applyFill="1" applyBorder="1" applyAlignment="1" applyProtection="1">
      <alignment horizontal="right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88" xfId="0" applyFont="1" applyBorder="1" applyAlignment="1">
      <alignment horizontal="center" vertical="center"/>
    </xf>
    <xf numFmtId="3" fontId="22" fillId="0" borderId="21" xfId="0" applyNumberFormat="1" applyFont="1" applyFill="1" applyBorder="1" applyAlignment="1" applyProtection="1">
      <alignment horizontal="center" vertical="center"/>
    </xf>
    <xf numFmtId="3" fontId="22" fillId="0" borderId="88" xfId="0" applyNumberFormat="1" applyFont="1" applyFill="1" applyBorder="1" applyAlignment="1" applyProtection="1">
      <alignment horizontal="center" vertical="center"/>
    </xf>
    <xf numFmtId="0" fontId="15" fillId="3" borderId="37" xfId="0" applyFont="1" applyFill="1" applyBorder="1" applyAlignment="1">
      <alignment vertical="center" wrapText="1"/>
    </xf>
    <xf numFmtId="0" fontId="15" fillId="3" borderId="0" xfId="0" applyFont="1" applyFill="1" applyBorder="1" applyAlignment="1">
      <alignment vertical="center" wrapText="1"/>
    </xf>
    <xf numFmtId="0" fontId="11" fillId="3" borderId="40" xfId="0" applyFont="1" applyFill="1" applyBorder="1" applyAlignment="1">
      <alignment vertical="center" wrapText="1"/>
    </xf>
    <xf numFmtId="0" fontId="11" fillId="3" borderId="151" xfId="0" applyFont="1" applyFill="1" applyBorder="1" applyAlignment="1">
      <alignment vertical="center" wrapText="1"/>
    </xf>
    <xf numFmtId="0" fontId="15" fillId="3" borderId="40" xfId="0" applyFont="1" applyFill="1" applyBorder="1" applyAlignment="1">
      <alignment vertical="center" wrapText="1"/>
    </xf>
    <xf numFmtId="0" fontId="11" fillId="3" borderId="42" xfId="0" applyFont="1" applyFill="1" applyBorder="1" applyAlignment="1">
      <alignment vertical="center"/>
    </xf>
    <xf numFmtId="0" fontId="11" fillId="3" borderId="42" xfId="0" applyFont="1" applyFill="1" applyBorder="1" applyAlignment="1">
      <alignment vertical="center" wrapText="1"/>
    </xf>
    <xf numFmtId="0" fontId="15" fillId="3" borderId="42" xfId="0" applyFont="1" applyFill="1" applyBorder="1" applyAlignment="1">
      <alignment vertical="center" wrapText="1"/>
    </xf>
    <xf numFmtId="0" fontId="15" fillId="3" borderId="42" xfId="0" applyFont="1" applyFill="1" applyBorder="1" applyAlignment="1">
      <alignment vertical="center"/>
    </xf>
    <xf numFmtId="0" fontId="11" fillId="3" borderId="35" xfId="0" applyFont="1" applyFill="1" applyBorder="1" applyAlignment="1">
      <alignment vertical="center"/>
    </xf>
    <xf numFmtId="164" fontId="25" fillId="0" borderId="29" xfId="0" applyNumberFormat="1" applyFont="1" applyFill="1" applyBorder="1" applyAlignment="1" applyProtection="1">
      <alignment vertical="center" wrapText="1"/>
    </xf>
    <xf numFmtId="164" fontId="25" fillId="0" borderId="27" xfId="0" applyNumberFormat="1" applyFont="1" applyFill="1" applyBorder="1" applyAlignment="1" applyProtection="1">
      <alignment vertical="center" wrapText="1"/>
    </xf>
    <xf numFmtId="168" fontId="11" fillId="3" borderId="11" xfId="0" applyNumberFormat="1" applyFont="1" applyFill="1" applyBorder="1" applyAlignment="1" applyProtection="1">
      <alignment vertical="center" wrapText="1"/>
      <protection locked="0"/>
    </xf>
    <xf numFmtId="168" fontId="11" fillId="3" borderId="17" xfId="0" applyNumberFormat="1" applyFont="1" applyFill="1" applyBorder="1" applyAlignment="1" applyProtection="1">
      <alignment vertical="center" wrapText="1"/>
      <protection locked="0"/>
    </xf>
    <xf numFmtId="4" fontId="24" fillId="3" borderId="11" xfId="0" applyNumberFormat="1" applyFont="1" applyFill="1" applyBorder="1" applyAlignment="1" applyProtection="1">
      <alignment vertical="center" wrapText="1"/>
      <protection locked="0"/>
    </xf>
    <xf numFmtId="4" fontId="24" fillId="3" borderId="17" xfId="0" applyNumberFormat="1" applyFont="1" applyFill="1" applyBorder="1" applyAlignment="1" applyProtection="1">
      <alignment vertical="center" wrapText="1"/>
      <protection locked="0"/>
    </xf>
    <xf numFmtId="165" fontId="18" fillId="3" borderId="39" xfId="0" applyNumberFormat="1" applyFont="1" applyFill="1" applyBorder="1" applyAlignment="1" applyProtection="1">
      <alignment horizontal="right" vertical="center" wrapText="1"/>
    </xf>
    <xf numFmtId="171" fontId="18" fillId="3" borderId="39" xfId="0" applyNumberFormat="1" applyFont="1" applyFill="1" applyBorder="1" applyAlignment="1" applyProtection="1">
      <alignment horizontal="right" vertical="center" wrapText="1"/>
    </xf>
    <xf numFmtId="165" fontId="18" fillId="2" borderId="42" xfId="0" applyNumberFormat="1" applyFont="1" applyFill="1" applyBorder="1" applyAlignment="1" applyProtection="1">
      <alignment horizontal="right" vertical="center" wrapText="1"/>
      <protection locked="0"/>
    </xf>
    <xf numFmtId="165" fontId="18" fillId="2" borderId="37" xfId="0" applyNumberFormat="1" applyFont="1" applyFill="1" applyBorder="1" applyAlignment="1" applyProtection="1">
      <alignment horizontal="right" vertical="center" wrapText="1"/>
      <protection locked="0"/>
    </xf>
    <xf numFmtId="164" fontId="18" fillId="2" borderId="37" xfId="0" applyNumberFormat="1" applyFont="1" applyFill="1" applyBorder="1" applyAlignment="1" applyProtection="1">
      <alignment horizontal="right" vertical="center" wrapText="1"/>
      <protection locked="0"/>
    </xf>
    <xf numFmtId="164" fontId="18" fillId="2" borderId="42" xfId="0" applyNumberFormat="1" applyFont="1" applyFill="1" applyBorder="1" applyAlignment="1" applyProtection="1">
      <alignment horizontal="right" vertical="center" wrapText="1"/>
      <protection locked="0"/>
    </xf>
    <xf numFmtId="0" fontId="21" fillId="5" borderId="14" xfId="0" applyFont="1" applyFill="1" applyBorder="1" applyAlignment="1">
      <alignment horizontal="centerContinuous" vertical="center"/>
    </xf>
    <xf numFmtId="0" fontId="26" fillId="5" borderId="13" xfId="0" applyFont="1" applyFill="1" applyBorder="1" applyAlignment="1">
      <alignment horizontal="centerContinuous" vertical="center"/>
    </xf>
    <xf numFmtId="0" fontId="26" fillId="5" borderId="15" xfId="0" applyFont="1" applyFill="1" applyBorder="1" applyAlignment="1">
      <alignment horizontal="centerContinuous" vertical="center"/>
    </xf>
    <xf numFmtId="165" fontId="18" fillId="2" borderId="44" xfId="0" applyNumberFormat="1" applyFont="1" applyFill="1" applyBorder="1" applyAlignment="1" applyProtection="1">
      <alignment horizontal="right" vertical="center" wrapText="1"/>
      <protection locked="0"/>
    </xf>
    <xf numFmtId="164" fontId="18" fillId="2" borderId="44" xfId="0" applyNumberFormat="1" applyFont="1" applyFill="1" applyBorder="1" applyAlignment="1" applyProtection="1">
      <alignment horizontal="right" vertical="center" wrapText="1"/>
      <protection locked="0"/>
    </xf>
    <xf numFmtId="164" fontId="27" fillId="2" borderId="46" xfId="0" applyNumberFormat="1" applyFont="1" applyFill="1" applyBorder="1" applyAlignment="1" applyProtection="1">
      <alignment vertical="center" wrapText="1"/>
      <protection locked="0"/>
    </xf>
    <xf numFmtId="49" fontId="11" fillId="0" borderId="33" xfId="0" applyNumberFormat="1" applyFont="1" applyFill="1" applyBorder="1" applyAlignment="1">
      <alignment vertical="center" wrapText="1"/>
    </xf>
    <xf numFmtId="0" fontId="11" fillId="0" borderId="33" xfId="0" applyFont="1" applyFill="1" applyBorder="1" applyAlignment="1">
      <alignment vertical="center" wrapText="1"/>
    </xf>
    <xf numFmtId="49" fontId="11" fillId="2" borderId="11" xfId="1" applyNumberFormat="1" applyFont="1" applyFill="1" applyBorder="1" applyAlignment="1" applyProtection="1">
      <alignment vertical="center" wrapText="1"/>
      <protection locked="0"/>
    </xf>
    <xf numFmtId="164" fontId="27" fillId="2" borderId="33" xfId="0" applyNumberFormat="1" applyFont="1" applyFill="1" applyBorder="1" applyAlignment="1" applyProtection="1">
      <alignment vertical="center" wrapText="1"/>
      <protection locked="0"/>
    </xf>
    <xf numFmtId="0" fontId="27" fillId="0" borderId="37" xfId="0" applyFont="1" applyBorder="1" applyAlignment="1">
      <alignment vertical="center" wrapText="1"/>
    </xf>
    <xf numFmtId="0" fontId="29" fillId="2" borderId="13" xfId="0" applyFont="1" applyFill="1" applyBorder="1" applyAlignment="1" applyProtection="1">
      <alignment vertical="center"/>
      <protection locked="0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49" fontId="11" fillId="0" borderId="37" xfId="0" applyNumberFormat="1" applyFont="1" applyBorder="1" applyAlignment="1">
      <alignment vertical="center" wrapText="1"/>
    </xf>
    <xf numFmtId="0" fontId="11" fillId="0" borderId="37" xfId="0" applyFont="1" applyBorder="1" applyAlignment="1">
      <alignment vertical="center" wrapText="1"/>
    </xf>
    <xf numFmtId="49" fontId="11" fillId="0" borderId="0" xfId="0" applyNumberFormat="1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49" fontId="11" fillId="0" borderId="0" xfId="1" applyNumberFormat="1" applyFont="1" applyFill="1" applyBorder="1" applyAlignment="1" applyProtection="1">
      <alignment vertical="center" wrapText="1"/>
      <protection locked="0"/>
    </xf>
    <xf numFmtId="164" fontId="15" fillId="2" borderId="46" xfId="0" applyNumberFormat="1" applyFont="1" applyFill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>
      <alignment vertical="center" wrapText="1"/>
    </xf>
    <xf numFmtId="164" fontId="15" fillId="0" borderId="0" xfId="0" applyNumberFormat="1" applyFont="1" applyFill="1" applyBorder="1" applyAlignment="1" applyProtection="1">
      <alignment vertical="center" wrapText="1"/>
      <protection locked="0"/>
    </xf>
    <xf numFmtId="0" fontId="79" fillId="2" borderId="13" xfId="69" applyFont="1" applyFill="1" applyBorder="1" applyAlignment="1" applyProtection="1">
      <alignment horizontal="center"/>
      <protection locked="0"/>
    </xf>
    <xf numFmtId="0" fontId="42" fillId="0" borderId="0" xfId="69" applyFont="1" applyAlignment="1">
      <alignment horizontal="center" vertical="top"/>
    </xf>
    <xf numFmtId="0" fontId="31" fillId="0" borderId="0" xfId="0" applyNumberFormat="1" applyFont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 wrapText="1"/>
    </xf>
    <xf numFmtId="0" fontId="16" fillId="7" borderId="19" xfId="0" applyFont="1" applyFill="1" applyBorder="1" applyAlignment="1">
      <alignment horizontal="center" vertical="center" wrapText="1"/>
    </xf>
    <xf numFmtId="0" fontId="16" fillId="7" borderId="4" xfId="0" applyFont="1" applyFill="1" applyBorder="1" applyAlignment="1">
      <alignment horizontal="center" vertical="center" wrapText="1"/>
    </xf>
    <xf numFmtId="0" fontId="16" fillId="7" borderId="21" xfId="0" applyFont="1" applyFill="1" applyBorder="1" applyAlignment="1">
      <alignment horizontal="center" vertical="center" wrapText="1"/>
    </xf>
    <xf numFmtId="0" fontId="16" fillId="7" borderId="8" xfId="0" applyFont="1" applyFill="1" applyBorder="1" applyAlignment="1">
      <alignment horizontal="center" vertical="center" wrapText="1"/>
    </xf>
    <xf numFmtId="0" fontId="16" fillId="7" borderId="26" xfId="0" applyFont="1" applyFill="1" applyBorder="1" applyAlignment="1">
      <alignment horizontal="center" vertical="center" wrapText="1"/>
    </xf>
  </cellXfs>
  <cellStyles count="71">
    <cellStyle name="20% - Акцент1 2" xfId="2" xr:uid="{00000000-0005-0000-0000-000000000000}"/>
    <cellStyle name="20% - Акцент2 2" xfId="3" xr:uid="{00000000-0005-0000-0000-000001000000}"/>
    <cellStyle name="20% - Акцент3 2" xfId="4" xr:uid="{00000000-0005-0000-0000-000002000000}"/>
    <cellStyle name="20% - Акцент4 2" xfId="5" xr:uid="{00000000-0005-0000-0000-000003000000}"/>
    <cellStyle name="20% - Акцент5 2" xfId="6" xr:uid="{00000000-0005-0000-0000-000004000000}"/>
    <cellStyle name="20% - Акцент6 2" xfId="7" xr:uid="{00000000-0005-0000-0000-000005000000}"/>
    <cellStyle name="40% - Акцент1 2" xfId="8" xr:uid="{00000000-0005-0000-0000-000006000000}"/>
    <cellStyle name="40% - Акцент2 2" xfId="9" xr:uid="{00000000-0005-0000-0000-000007000000}"/>
    <cellStyle name="40% - Акцент3 2" xfId="10" xr:uid="{00000000-0005-0000-0000-000008000000}"/>
    <cellStyle name="40% - Акцент4 2" xfId="11" xr:uid="{00000000-0005-0000-0000-000009000000}"/>
    <cellStyle name="40% - Акцент5 2" xfId="12" xr:uid="{00000000-0005-0000-0000-00000A000000}"/>
    <cellStyle name="40% - Акцент6 2" xfId="13" xr:uid="{00000000-0005-0000-0000-00000B000000}"/>
    <cellStyle name="60% - Акцент1 2" xfId="14" xr:uid="{00000000-0005-0000-0000-00000C000000}"/>
    <cellStyle name="60% - Акцент2 2" xfId="15" xr:uid="{00000000-0005-0000-0000-00000D000000}"/>
    <cellStyle name="60% - Акцент3 2" xfId="16" xr:uid="{00000000-0005-0000-0000-00000E000000}"/>
    <cellStyle name="60% - Акцент4 2" xfId="17" xr:uid="{00000000-0005-0000-0000-00000F000000}"/>
    <cellStyle name="60% - Акцент5 2" xfId="18" xr:uid="{00000000-0005-0000-0000-000010000000}"/>
    <cellStyle name="60% - Акцент6 2" xfId="19" xr:uid="{00000000-0005-0000-0000-000011000000}"/>
    <cellStyle name="Excel Built-in Normal" xfId="20" xr:uid="{00000000-0005-0000-0000-000012000000}"/>
    <cellStyle name="Акцент1 2" xfId="21" xr:uid="{00000000-0005-0000-0000-000013000000}"/>
    <cellStyle name="Акцент2 2" xfId="22" xr:uid="{00000000-0005-0000-0000-000014000000}"/>
    <cellStyle name="Акцент3 2" xfId="23" xr:uid="{00000000-0005-0000-0000-000015000000}"/>
    <cellStyle name="Акцент4 2" xfId="24" xr:uid="{00000000-0005-0000-0000-000016000000}"/>
    <cellStyle name="Акцент5 2" xfId="25" xr:uid="{00000000-0005-0000-0000-000017000000}"/>
    <cellStyle name="Акцент6 2" xfId="26" xr:uid="{00000000-0005-0000-0000-000018000000}"/>
    <cellStyle name="Ввод  2" xfId="27" xr:uid="{00000000-0005-0000-0000-000019000000}"/>
    <cellStyle name="Вывод 2" xfId="28" xr:uid="{00000000-0005-0000-0000-00001A000000}"/>
    <cellStyle name="Вычисление 2" xfId="29" xr:uid="{00000000-0005-0000-0000-00001B000000}"/>
    <cellStyle name="Заголовок 1 2" xfId="30" xr:uid="{00000000-0005-0000-0000-00001C000000}"/>
    <cellStyle name="Заголовок 2 2" xfId="31" xr:uid="{00000000-0005-0000-0000-00001D000000}"/>
    <cellStyle name="Заголовок 3 2" xfId="32" xr:uid="{00000000-0005-0000-0000-00001E000000}"/>
    <cellStyle name="Заголовок 4 2" xfId="33" xr:uid="{00000000-0005-0000-0000-00001F000000}"/>
    <cellStyle name="Звичайний_Додаток № 8" xfId="34" xr:uid="{00000000-0005-0000-0000-000020000000}"/>
    <cellStyle name="Итог 2" xfId="35" xr:uid="{00000000-0005-0000-0000-000021000000}"/>
    <cellStyle name="Контрольная ячейка 2" xfId="36" xr:uid="{00000000-0005-0000-0000-000022000000}"/>
    <cellStyle name="Название 2" xfId="37" xr:uid="{00000000-0005-0000-0000-000023000000}"/>
    <cellStyle name="Нейтральный 2" xfId="38" xr:uid="{00000000-0005-0000-0000-000024000000}"/>
    <cellStyle name="Обычный" xfId="0" builtinId="0"/>
    <cellStyle name="Обычный 10" xfId="39" xr:uid="{00000000-0005-0000-0000-000026000000}"/>
    <cellStyle name="Обычный 11" xfId="40" xr:uid="{00000000-0005-0000-0000-000027000000}"/>
    <cellStyle name="Обычный 12" xfId="41" xr:uid="{00000000-0005-0000-0000-000028000000}"/>
    <cellStyle name="Обычный 13" xfId="42" xr:uid="{00000000-0005-0000-0000-000029000000}"/>
    <cellStyle name="Обычный 14" xfId="43" xr:uid="{00000000-0005-0000-0000-00002A000000}"/>
    <cellStyle name="Обычный 15" xfId="44" xr:uid="{00000000-0005-0000-0000-00002B000000}"/>
    <cellStyle name="Обычный 16" xfId="45" xr:uid="{00000000-0005-0000-0000-00002C000000}"/>
    <cellStyle name="Обычный 17" xfId="69" xr:uid="{00000000-0005-0000-0000-00002D000000}"/>
    <cellStyle name="Обычный 2" xfId="46" xr:uid="{00000000-0005-0000-0000-00002E000000}"/>
    <cellStyle name="Обычный 2 2" xfId="47" xr:uid="{00000000-0005-0000-0000-00002F000000}"/>
    <cellStyle name="Обычный 2 3" xfId="48" xr:uid="{00000000-0005-0000-0000-000030000000}"/>
    <cellStyle name="Обычный 2 4" xfId="49" xr:uid="{00000000-0005-0000-0000-000031000000}"/>
    <cellStyle name="Обычный 2 5" xfId="70" xr:uid="{00000000-0005-0000-0000-000032000000}"/>
    <cellStyle name="Обычный 3" xfId="50" xr:uid="{00000000-0005-0000-0000-000033000000}"/>
    <cellStyle name="Обычный 3 12" xfId="51" xr:uid="{00000000-0005-0000-0000-000034000000}"/>
    <cellStyle name="Обычный 3 2" xfId="52" xr:uid="{00000000-0005-0000-0000-000035000000}"/>
    <cellStyle name="Обычный 3 3" xfId="53" xr:uid="{00000000-0005-0000-0000-000036000000}"/>
    <cellStyle name="Обычный 3 5" xfId="54" xr:uid="{00000000-0005-0000-0000-000037000000}"/>
    <cellStyle name="Обычный 3 9" xfId="55" xr:uid="{00000000-0005-0000-0000-000038000000}"/>
    <cellStyle name="Обычный 4" xfId="56" xr:uid="{00000000-0005-0000-0000-000039000000}"/>
    <cellStyle name="Обычный 5" xfId="57" xr:uid="{00000000-0005-0000-0000-00003A000000}"/>
    <cellStyle name="Обычный 6" xfId="58" xr:uid="{00000000-0005-0000-0000-00003B000000}"/>
    <cellStyle name="Обычный 7" xfId="59" xr:uid="{00000000-0005-0000-0000-00003C000000}"/>
    <cellStyle name="Обычный 8" xfId="60" xr:uid="{00000000-0005-0000-0000-00003D000000}"/>
    <cellStyle name="Обычный 9" xfId="61" xr:uid="{00000000-0005-0000-0000-00003E000000}"/>
    <cellStyle name="Обычный_Додаток 3" xfId="1" xr:uid="{00000000-0005-0000-0000-00003F000000}"/>
    <cellStyle name="Плохой 2" xfId="62" xr:uid="{00000000-0005-0000-0000-000040000000}"/>
    <cellStyle name="Пояснение 2" xfId="63" xr:uid="{00000000-0005-0000-0000-000041000000}"/>
    <cellStyle name="Примечание 2" xfId="64" xr:uid="{00000000-0005-0000-0000-000042000000}"/>
    <cellStyle name="Связанная ячейка 2" xfId="65" xr:uid="{00000000-0005-0000-0000-000043000000}"/>
    <cellStyle name="Стиль 1" xfId="66" xr:uid="{00000000-0005-0000-0000-000044000000}"/>
    <cellStyle name="Текст предупреждения 2" xfId="67" xr:uid="{00000000-0005-0000-0000-000045000000}"/>
    <cellStyle name="Хороший 2" xfId="68" xr:uid="{00000000-0005-0000-0000-000046000000}"/>
  </cellStyles>
  <dxfs count="139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0000FF"/>
      <color rgb="FFFFCCFF"/>
      <color rgb="FFFFFF99"/>
      <color rgb="FFFF9999"/>
      <color rgb="FF66FF99"/>
      <color rgb="FF99FF66"/>
      <color rgb="FFFFFFCC"/>
      <color rgb="FFFFFF66"/>
      <color rgb="FFA2E8A2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AD624"/>
  <sheetViews>
    <sheetView topLeftCell="A370" zoomScaleNormal="100" workbookViewId="0">
      <selection activeCell="H396" sqref="H396"/>
    </sheetView>
  </sheetViews>
  <sheetFormatPr defaultRowHeight="15" outlineLevelRow="1" outlineLevelCol="1" x14ac:dyDescent="0.25"/>
  <cols>
    <col min="1" max="1" width="1" style="891" customWidth="1"/>
    <col min="2" max="2" width="8.42578125" style="5" customWidth="1"/>
    <col min="3" max="3" width="6" style="370" customWidth="1"/>
    <col min="4" max="4" width="6.42578125" style="5" customWidth="1"/>
    <col min="5" max="5" width="54.42578125" style="5" customWidth="1"/>
    <col min="6" max="6" width="8.5703125" style="5" customWidth="1"/>
    <col min="7" max="7" width="10.42578125" style="72" customWidth="1"/>
    <col min="8" max="9" width="10.42578125" style="5" customWidth="1"/>
    <col min="10" max="10" width="10" style="72" customWidth="1" outlineLevel="1"/>
    <col min="11" max="11" width="12" style="5" customWidth="1" outlineLevel="1"/>
    <col min="12" max="12" width="10" style="5" customWidth="1" outlineLevel="1"/>
    <col min="13" max="13" width="10" style="72" customWidth="1" outlineLevel="1"/>
    <col min="14" max="15" width="10" style="5" customWidth="1" outlineLevel="1"/>
    <col min="16" max="16" width="10" style="72" customWidth="1" outlineLevel="1"/>
    <col min="17" max="18" width="10" style="5" customWidth="1" outlineLevel="1"/>
    <col min="19" max="19" width="10" style="72" customWidth="1" outlineLevel="1"/>
    <col min="20" max="21" width="10" style="5" customWidth="1" outlineLevel="1"/>
    <col min="22" max="25" width="12.42578125" style="72" hidden="1" customWidth="1" outlineLevel="1"/>
    <col min="26" max="29" width="9.85546875" style="5" hidden="1" customWidth="1" outlineLevel="1"/>
    <col min="30" max="16384" width="9.140625" style="5"/>
  </cols>
  <sheetData>
    <row r="1" spans="1:29" ht="36" customHeight="1" x14ac:dyDescent="0.25">
      <c r="B1" s="4" t="s">
        <v>453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37"/>
      <c r="AA1" s="437"/>
      <c r="AB1" s="437"/>
      <c r="AC1" s="437"/>
    </row>
    <row r="2" spans="1:29" ht="18.75" x14ac:dyDescent="0.25">
      <c r="B2" s="446" t="s">
        <v>565</v>
      </c>
      <c r="C2" s="446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1"/>
      <c r="AA2" s="381"/>
      <c r="AB2" s="381"/>
      <c r="AC2" s="381"/>
    </row>
    <row r="3" spans="1:29" s="1" customFormat="1" ht="11.25" x14ac:dyDescent="0.25">
      <c r="A3" s="891"/>
      <c r="B3" s="6" t="s">
        <v>0</v>
      </c>
      <c r="C3" s="382"/>
      <c r="D3" s="382"/>
      <c r="E3" s="382"/>
      <c r="F3" s="382"/>
      <c r="G3" s="383"/>
      <c r="H3" s="382"/>
      <c r="I3" s="382"/>
      <c r="J3" s="383"/>
      <c r="K3" s="382"/>
      <c r="L3" s="382"/>
      <c r="M3" s="383"/>
      <c r="N3" s="382"/>
      <c r="O3" s="382"/>
      <c r="P3" s="383"/>
      <c r="Q3" s="382"/>
      <c r="R3" s="382"/>
      <c r="S3" s="383"/>
      <c r="T3" s="382"/>
      <c r="U3" s="382"/>
      <c r="V3" s="383"/>
      <c r="W3" s="383"/>
      <c r="X3" s="383"/>
      <c r="Y3" s="383"/>
      <c r="Z3" s="384"/>
      <c r="AA3" s="384"/>
      <c r="AB3" s="384"/>
      <c r="AC3" s="384"/>
    </row>
    <row r="4" spans="1:29" ht="20.25" x14ac:dyDescent="0.25">
      <c r="B4" s="7" t="s">
        <v>787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381"/>
      <c r="AA4" s="381"/>
      <c r="AB4" s="381"/>
      <c r="AC4" s="381"/>
    </row>
    <row r="5" spans="1:29" s="1" customFormat="1" ht="11.25" x14ac:dyDescent="0.25">
      <c r="A5" s="891"/>
      <c r="B5" s="6" t="s">
        <v>1</v>
      </c>
      <c r="C5" s="382"/>
      <c r="D5" s="382"/>
      <c r="E5" s="382"/>
      <c r="F5" s="382"/>
      <c r="G5" s="383"/>
      <c r="H5" s="382"/>
      <c r="I5" s="382"/>
      <c r="J5" s="383"/>
      <c r="K5" s="382"/>
      <c r="L5" s="382"/>
      <c r="M5" s="383"/>
      <c r="N5" s="382"/>
      <c r="O5" s="382"/>
      <c r="P5" s="383"/>
      <c r="Q5" s="382"/>
      <c r="R5" s="382"/>
      <c r="S5" s="383"/>
      <c r="T5" s="382"/>
      <c r="U5" s="382"/>
      <c r="V5" s="383"/>
      <c r="W5" s="383"/>
      <c r="X5" s="383"/>
      <c r="Y5" s="383"/>
      <c r="Z5" s="384"/>
      <c r="AA5" s="384"/>
      <c r="AB5" s="384"/>
      <c r="AC5" s="384"/>
    </row>
    <row r="6" spans="1:29" s="928" customFormat="1" ht="18.75" x14ac:dyDescent="0.3">
      <c r="A6" s="878"/>
      <c r="G6" s="929"/>
      <c r="J6" s="432" t="s">
        <v>340</v>
      </c>
      <c r="K6" s="896" t="s">
        <v>804</v>
      </c>
      <c r="L6" s="1253"/>
      <c r="M6" s="1253"/>
      <c r="N6" s="433">
        <v>2020</v>
      </c>
      <c r="O6" s="434" t="s">
        <v>341</v>
      </c>
      <c r="V6" s="929"/>
      <c r="W6" s="929"/>
      <c r="X6" s="929"/>
      <c r="Y6" s="929"/>
    </row>
    <row r="7" spans="1:29" s="1" customFormat="1" ht="12.75" customHeight="1" thickBot="1" x14ac:dyDescent="0.25">
      <c r="A7" s="891"/>
      <c r="G7" s="3"/>
      <c r="J7" s="897"/>
      <c r="K7" s="440" t="s">
        <v>342</v>
      </c>
      <c r="L7" s="1254" t="s">
        <v>343</v>
      </c>
      <c r="M7" s="1254"/>
      <c r="N7" s="441" t="s">
        <v>344</v>
      </c>
      <c r="O7" s="927"/>
      <c r="V7" s="3"/>
      <c r="W7" s="3"/>
      <c r="X7" s="3"/>
      <c r="Y7" s="3"/>
    </row>
    <row r="8" spans="1:29" s="11" customFormat="1" ht="15.75" thickBot="1" x14ac:dyDescent="0.3">
      <c r="A8" s="875"/>
      <c r="B8" s="9"/>
      <c r="C8" s="10" t="s">
        <v>2</v>
      </c>
      <c r="G8" s="12"/>
      <c r="O8" s="435"/>
      <c r="V8" s="12"/>
      <c r="W8" s="12"/>
      <c r="X8" s="12"/>
      <c r="Y8" s="12"/>
    </row>
    <row r="9" spans="1:29" s="20" customFormat="1" x14ac:dyDescent="0.25">
      <c r="A9" s="891"/>
      <c r="B9" s="13" t="s">
        <v>3</v>
      </c>
      <c r="C9" s="14"/>
      <c r="D9" s="15" t="s">
        <v>4</v>
      </c>
      <c r="E9" s="16"/>
      <c r="F9" s="385"/>
      <c r="G9" s="413" t="s">
        <v>566</v>
      </c>
      <c r="H9" s="17"/>
      <c r="I9" s="414"/>
      <c r="J9" s="386" t="s">
        <v>567</v>
      </c>
      <c r="K9" s="387"/>
      <c r="L9" s="387"/>
      <c r="M9" s="386" t="s">
        <v>568</v>
      </c>
      <c r="N9" s="387"/>
      <c r="O9" s="387"/>
      <c r="P9" s="386" t="s">
        <v>569</v>
      </c>
      <c r="Q9" s="387"/>
      <c r="R9" s="387"/>
      <c r="S9" s="386" t="s">
        <v>570</v>
      </c>
      <c r="T9" s="387"/>
      <c r="U9" s="1166"/>
      <c r="V9" s="19" t="s">
        <v>5</v>
      </c>
      <c r="W9" s="14" t="s">
        <v>5</v>
      </c>
      <c r="X9" s="14" t="s">
        <v>5</v>
      </c>
      <c r="Y9" s="18" t="s">
        <v>5</v>
      </c>
      <c r="Z9" s="19" t="s">
        <v>6</v>
      </c>
      <c r="AA9" s="14" t="s">
        <v>6</v>
      </c>
      <c r="AB9" s="14" t="s">
        <v>6</v>
      </c>
      <c r="AC9" s="18" t="s">
        <v>6</v>
      </c>
    </row>
    <row r="10" spans="1:29" s="20" customFormat="1" ht="15.75" x14ac:dyDescent="0.25">
      <c r="A10" s="891"/>
      <c r="B10" s="21" t="s">
        <v>7</v>
      </c>
      <c r="C10" s="22" t="s">
        <v>8</v>
      </c>
      <c r="D10" s="23" t="s">
        <v>9</v>
      </c>
      <c r="E10" s="24" t="s">
        <v>10</v>
      </c>
      <c r="F10" s="26" t="s">
        <v>11</v>
      </c>
      <c r="G10" s="415" t="s">
        <v>12</v>
      </c>
      <c r="H10" s="25"/>
      <c r="I10" s="416"/>
      <c r="J10" s="388" t="s">
        <v>13</v>
      </c>
      <c r="K10" s="389"/>
      <c r="L10" s="389"/>
      <c r="M10" s="388" t="s">
        <v>13</v>
      </c>
      <c r="N10" s="389"/>
      <c r="O10" s="389"/>
      <c r="P10" s="388" t="s">
        <v>13</v>
      </c>
      <c r="Q10" s="389"/>
      <c r="R10" s="389"/>
      <c r="S10" s="388" t="s">
        <v>13</v>
      </c>
      <c r="T10" s="389"/>
      <c r="U10" s="1167"/>
      <c r="V10" s="27" t="s">
        <v>14</v>
      </c>
      <c r="W10" s="22" t="s">
        <v>14</v>
      </c>
      <c r="X10" s="22" t="s">
        <v>14</v>
      </c>
      <c r="Y10" s="26" t="s">
        <v>14</v>
      </c>
      <c r="Z10" s="27" t="s">
        <v>15</v>
      </c>
      <c r="AA10" s="22" t="s">
        <v>15</v>
      </c>
      <c r="AB10" s="22" t="s">
        <v>15</v>
      </c>
      <c r="AC10" s="26" t="s">
        <v>15</v>
      </c>
    </row>
    <row r="11" spans="1:29" s="20" customFormat="1" ht="12.75" x14ac:dyDescent="0.25">
      <c r="A11" s="891"/>
      <c r="B11" s="21" t="s">
        <v>16</v>
      </c>
      <c r="C11" s="28" t="s">
        <v>17</v>
      </c>
      <c r="D11" s="23" t="s">
        <v>18</v>
      </c>
      <c r="E11" s="27"/>
      <c r="F11" s="26" t="s">
        <v>19</v>
      </c>
      <c r="G11" s="417" t="s">
        <v>20</v>
      </c>
      <c r="H11" s="29" t="s">
        <v>21</v>
      </c>
      <c r="I11" s="26" t="s">
        <v>22</v>
      </c>
      <c r="J11" s="390" t="s">
        <v>20</v>
      </c>
      <c r="K11" s="29" t="s">
        <v>21</v>
      </c>
      <c r="L11" s="22" t="s">
        <v>22</v>
      </c>
      <c r="M11" s="390" t="s">
        <v>20</v>
      </c>
      <c r="N11" s="29" t="s">
        <v>21</v>
      </c>
      <c r="O11" s="22" t="s">
        <v>22</v>
      </c>
      <c r="P11" s="390" t="s">
        <v>20</v>
      </c>
      <c r="Q11" s="29" t="s">
        <v>21</v>
      </c>
      <c r="R11" s="22" t="s">
        <v>22</v>
      </c>
      <c r="S11" s="390" t="s">
        <v>20</v>
      </c>
      <c r="T11" s="29" t="s">
        <v>21</v>
      </c>
      <c r="U11" s="26" t="s">
        <v>22</v>
      </c>
      <c r="V11" s="948" t="s">
        <v>346</v>
      </c>
      <c r="W11" s="31" t="s">
        <v>345</v>
      </c>
      <c r="X11" s="31" t="s">
        <v>347</v>
      </c>
      <c r="Y11" s="32" t="s">
        <v>348</v>
      </c>
      <c r="Z11" s="30" t="s">
        <v>346</v>
      </c>
      <c r="AA11" s="31" t="s">
        <v>345</v>
      </c>
      <c r="AB11" s="31" t="s">
        <v>347</v>
      </c>
      <c r="AC11" s="32" t="s">
        <v>348</v>
      </c>
    </row>
    <row r="12" spans="1:29" s="20" customFormat="1" ht="13.5" thickBot="1" x14ac:dyDescent="0.3">
      <c r="A12" s="891"/>
      <c r="B12" s="33" t="s">
        <v>23</v>
      </c>
      <c r="C12" s="34"/>
      <c r="D12" s="35"/>
      <c r="E12" s="36"/>
      <c r="F12" s="391"/>
      <c r="G12" s="418"/>
      <c r="H12" s="37" t="s">
        <v>24</v>
      </c>
      <c r="I12" s="419" t="s">
        <v>24</v>
      </c>
      <c r="J12" s="392"/>
      <c r="K12" s="37" t="s">
        <v>24</v>
      </c>
      <c r="L12" s="34" t="s">
        <v>24</v>
      </c>
      <c r="M12" s="392"/>
      <c r="N12" s="37" t="s">
        <v>24</v>
      </c>
      <c r="O12" s="34" t="s">
        <v>24</v>
      </c>
      <c r="P12" s="392"/>
      <c r="Q12" s="37" t="s">
        <v>24</v>
      </c>
      <c r="R12" s="34" t="s">
        <v>24</v>
      </c>
      <c r="S12" s="392"/>
      <c r="T12" s="37" t="s">
        <v>24</v>
      </c>
      <c r="U12" s="419" t="s">
        <v>24</v>
      </c>
      <c r="V12" s="949" t="s">
        <v>427</v>
      </c>
      <c r="W12" s="438" t="s">
        <v>428</v>
      </c>
      <c r="X12" s="438" t="s">
        <v>429</v>
      </c>
      <c r="Y12" s="439" t="s">
        <v>430</v>
      </c>
      <c r="Z12" s="38" t="s">
        <v>349</v>
      </c>
      <c r="AA12" s="39" t="s">
        <v>350</v>
      </c>
      <c r="AB12" s="39" t="s">
        <v>351</v>
      </c>
      <c r="AC12" s="40" t="s">
        <v>352</v>
      </c>
    </row>
    <row r="13" spans="1:29" s="20" customFormat="1" ht="13.5" thickBot="1" x14ac:dyDescent="0.3">
      <c r="A13" s="891"/>
      <c r="B13" s="41">
        <v>1</v>
      </c>
      <c r="C13" s="42">
        <v>2</v>
      </c>
      <c r="D13" s="42">
        <v>3</v>
      </c>
      <c r="E13" s="42">
        <v>4</v>
      </c>
      <c r="F13" s="43">
        <v>5</v>
      </c>
      <c r="G13" s="41">
        <v>6</v>
      </c>
      <c r="H13" s="42">
        <v>7</v>
      </c>
      <c r="I13" s="43">
        <v>8</v>
      </c>
      <c r="J13" s="41">
        <v>9</v>
      </c>
      <c r="K13" s="42">
        <v>10</v>
      </c>
      <c r="L13" s="43">
        <v>11</v>
      </c>
      <c r="M13" s="41">
        <v>12</v>
      </c>
      <c r="N13" s="42">
        <v>13</v>
      </c>
      <c r="O13" s="43">
        <v>14</v>
      </c>
      <c r="P13" s="41">
        <v>15</v>
      </c>
      <c r="Q13" s="42">
        <v>16</v>
      </c>
      <c r="R13" s="44">
        <v>17</v>
      </c>
      <c r="S13" s="393">
        <v>18</v>
      </c>
      <c r="T13" s="46">
        <v>19</v>
      </c>
      <c r="U13" s="45">
        <v>20</v>
      </c>
      <c r="V13" s="47">
        <v>25</v>
      </c>
      <c r="W13" s="46">
        <v>26</v>
      </c>
      <c r="X13" s="47">
        <v>27</v>
      </c>
      <c r="Y13" s="45">
        <v>28</v>
      </c>
      <c r="Z13" s="48">
        <v>29</v>
      </c>
      <c r="AA13" s="48">
        <v>30</v>
      </c>
      <c r="AB13" s="48">
        <v>31</v>
      </c>
      <c r="AC13" s="45">
        <v>32</v>
      </c>
    </row>
    <row r="14" spans="1:29" ht="15.75" x14ac:dyDescent="0.25">
      <c r="A14" s="115"/>
      <c r="B14" s="864"/>
      <c r="C14" s="865"/>
      <c r="D14" s="866"/>
      <c r="E14" s="902" t="s">
        <v>25</v>
      </c>
      <c r="F14" s="951"/>
      <c r="G14" s="867"/>
      <c r="H14" s="866"/>
      <c r="I14" s="868"/>
      <c r="J14" s="867"/>
      <c r="K14" s="866"/>
      <c r="L14" s="868"/>
      <c r="M14" s="867"/>
      <c r="N14" s="866"/>
      <c r="O14" s="868"/>
      <c r="P14" s="867"/>
      <c r="Q14" s="866"/>
      <c r="R14" s="866"/>
      <c r="S14" s="867"/>
      <c r="T14" s="866"/>
      <c r="U14" s="868"/>
      <c r="V14" s="869"/>
      <c r="W14" s="869"/>
      <c r="X14" s="869"/>
      <c r="Y14" s="870"/>
      <c r="Z14" s="867"/>
      <c r="AA14" s="869"/>
      <c r="AB14" s="869"/>
      <c r="AC14" s="870"/>
    </row>
    <row r="15" spans="1:29" x14ac:dyDescent="0.25">
      <c r="A15" s="950"/>
      <c r="B15" s="60" t="s">
        <v>26</v>
      </c>
      <c r="C15" s="61" t="s">
        <v>27</v>
      </c>
      <c r="D15" s="61" t="s">
        <v>27</v>
      </c>
      <c r="E15" s="1210" t="s">
        <v>721</v>
      </c>
      <c r="F15" s="62" t="s">
        <v>28</v>
      </c>
      <c r="G15" s="1155"/>
      <c r="H15" s="56" t="s">
        <v>27</v>
      </c>
      <c r="I15" s="57" t="s">
        <v>27</v>
      </c>
      <c r="J15" s="1155"/>
      <c r="K15" s="56" t="s">
        <v>27</v>
      </c>
      <c r="L15" s="57" t="s">
        <v>27</v>
      </c>
      <c r="M15" s="1155"/>
      <c r="N15" s="56" t="s">
        <v>27</v>
      </c>
      <c r="O15" s="57" t="s">
        <v>27</v>
      </c>
      <c r="P15" s="1155"/>
      <c r="Q15" s="56" t="s">
        <v>27</v>
      </c>
      <c r="R15" s="57" t="s">
        <v>27</v>
      </c>
      <c r="S15" s="1155"/>
      <c r="T15" s="56" t="s">
        <v>27</v>
      </c>
      <c r="U15" s="57" t="s">
        <v>27</v>
      </c>
      <c r="V15" s="59" t="s">
        <v>27</v>
      </c>
      <c r="W15" s="56" t="s">
        <v>27</v>
      </c>
      <c r="X15" s="59" t="s">
        <v>27</v>
      </c>
      <c r="Y15" s="57" t="s">
        <v>27</v>
      </c>
      <c r="Z15" s="58" t="s">
        <v>27</v>
      </c>
      <c r="AA15" s="56" t="s">
        <v>27</v>
      </c>
      <c r="AB15" s="59" t="s">
        <v>27</v>
      </c>
      <c r="AC15" s="57" t="s">
        <v>27</v>
      </c>
    </row>
    <row r="16" spans="1:29" ht="38.25" x14ac:dyDescent="0.25">
      <c r="A16" s="950"/>
      <c r="B16" s="60" t="s">
        <v>26</v>
      </c>
      <c r="C16" s="61" t="s">
        <v>27</v>
      </c>
      <c r="D16" s="61" t="s">
        <v>27</v>
      </c>
      <c r="E16" s="1210" t="s">
        <v>722</v>
      </c>
      <c r="F16" s="62" t="s">
        <v>28</v>
      </c>
      <c r="G16" s="1155"/>
      <c r="H16" s="56" t="s">
        <v>27</v>
      </c>
      <c r="I16" s="57" t="s">
        <v>27</v>
      </c>
      <c r="J16" s="1155"/>
      <c r="K16" s="56" t="s">
        <v>27</v>
      </c>
      <c r="L16" s="57" t="s">
        <v>27</v>
      </c>
      <c r="M16" s="1155"/>
      <c r="N16" s="56" t="s">
        <v>27</v>
      </c>
      <c r="O16" s="57" t="s">
        <v>27</v>
      </c>
      <c r="P16" s="1155"/>
      <c r="Q16" s="56" t="s">
        <v>27</v>
      </c>
      <c r="R16" s="57" t="s">
        <v>27</v>
      </c>
      <c r="S16" s="1155"/>
      <c r="T16" s="56" t="s">
        <v>27</v>
      </c>
      <c r="U16" s="57" t="s">
        <v>27</v>
      </c>
      <c r="V16" s="59"/>
      <c r="W16" s="56"/>
      <c r="X16" s="59"/>
      <c r="Y16" s="57"/>
      <c r="Z16" s="58"/>
      <c r="AA16" s="56"/>
      <c r="AB16" s="59"/>
      <c r="AC16" s="57"/>
    </row>
    <row r="17" spans="1:29" ht="37.5" x14ac:dyDescent="0.25">
      <c r="A17" s="950"/>
      <c r="B17" s="60" t="s">
        <v>26</v>
      </c>
      <c r="C17" s="61" t="s">
        <v>27</v>
      </c>
      <c r="D17" s="61" t="s">
        <v>27</v>
      </c>
      <c r="E17" s="1210" t="s">
        <v>735</v>
      </c>
      <c r="F17" s="62" t="s">
        <v>726</v>
      </c>
      <c r="G17" s="1155"/>
      <c r="H17" s="56" t="s">
        <v>27</v>
      </c>
      <c r="I17" s="57" t="s">
        <v>27</v>
      </c>
      <c r="J17" s="1155"/>
      <c r="K17" s="56" t="s">
        <v>27</v>
      </c>
      <c r="L17" s="57" t="s">
        <v>27</v>
      </c>
      <c r="M17" s="1155"/>
      <c r="N17" s="56" t="s">
        <v>27</v>
      </c>
      <c r="O17" s="57" t="s">
        <v>27</v>
      </c>
      <c r="P17" s="1155"/>
      <c r="Q17" s="56" t="s">
        <v>27</v>
      </c>
      <c r="R17" s="57" t="s">
        <v>27</v>
      </c>
      <c r="S17" s="1155"/>
      <c r="T17" s="56" t="s">
        <v>27</v>
      </c>
      <c r="U17" s="57" t="s">
        <v>27</v>
      </c>
      <c r="V17" s="59"/>
      <c r="W17" s="56"/>
      <c r="X17" s="59"/>
      <c r="Y17" s="57"/>
      <c r="Z17" s="58"/>
      <c r="AA17" s="56"/>
      <c r="AB17" s="59"/>
      <c r="AC17" s="57"/>
    </row>
    <row r="18" spans="1:29" ht="25.5" x14ac:dyDescent="0.25">
      <c r="A18" s="950"/>
      <c r="B18" s="60" t="s">
        <v>26</v>
      </c>
      <c r="C18" s="61" t="s">
        <v>27</v>
      </c>
      <c r="D18" s="61" t="s">
        <v>27</v>
      </c>
      <c r="E18" s="1210" t="s">
        <v>737</v>
      </c>
      <c r="F18" s="62" t="s">
        <v>29</v>
      </c>
      <c r="G18" s="1155"/>
      <c r="H18" s="56" t="s">
        <v>27</v>
      </c>
      <c r="I18" s="57" t="s">
        <v>27</v>
      </c>
      <c r="J18" s="1155"/>
      <c r="K18" s="56" t="s">
        <v>27</v>
      </c>
      <c r="L18" s="57" t="s">
        <v>27</v>
      </c>
      <c r="M18" s="1155"/>
      <c r="N18" s="56" t="s">
        <v>27</v>
      </c>
      <c r="O18" s="57" t="s">
        <v>27</v>
      </c>
      <c r="P18" s="1155"/>
      <c r="Q18" s="56" t="s">
        <v>27</v>
      </c>
      <c r="R18" s="57" t="s">
        <v>27</v>
      </c>
      <c r="S18" s="1155"/>
      <c r="T18" s="56" t="s">
        <v>27</v>
      </c>
      <c r="U18" s="57" t="s">
        <v>27</v>
      </c>
      <c r="V18" s="59"/>
      <c r="W18" s="56"/>
      <c r="X18" s="59"/>
      <c r="Y18" s="57"/>
      <c r="Z18" s="58"/>
      <c r="AA18" s="56"/>
      <c r="AB18" s="59"/>
      <c r="AC18" s="57"/>
    </row>
    <row r="19" spans="1:29" ht="25.5" x14ac:dyDescent="0.25">
      <c r="A19" s="950"/>
      <c r="B19" s="60" t="s">
        <v>26</v>
      </c>
      <c r="C19" s="61" t="s">
        <v>27</v>
      </c>
      <c r="D19" s="61" t="s">
        <v>27</v>
      </c>
      <c r="E19" s="1210" t="s">
        <v>460</v>
      </c>
      <c r="F19" s="62" t="s">
        <v>29</v>
      </c>
      <c r="G19" s="1155"/>
      <c r="H19" s="56" t="s">
        <v>27</v>
      </c>
      <c r="I19" s="57" t="s">
        <v>27</v>
      </c>
      <c r="J19" s="1155"/>
      <c r="K19" s="56" t="s">
        <v>27</v>
      </c>
      <c r="L19" s="57" t="s">
        <v>27</v>
      </c>
      <c r="M19" s="1155"/>
      <c r="N19" s="56" t="s">
        <v>27</v>
      </c>
      <c r="O19" s="57" t="s">
        <v>27</v>
      </c>
      <c r="P19" s="1155"/>
      <c r="Q19" s="56" t="s">
        <v>27</v>
      </c>
      <c r="R19" s="57" t="s">
        <v>27</v>
      </c>
      <c r="S19" s="1155"/>
      <c r="T19" s="56" t="s">
        <v>27</v>
      </c>
      <c r="U19" s="57" t="s">
        <v>27</v>
      </c>
      <c r="V19" s="59"/>
      <c r="W19" s="56"/>
      <c r="X19" s="59"/>
      <c r="Y19" s="57"/>
      <c r="Z19" s="58"/>
      <c r="AA19" s="56"/>
      <c r="AB19" s="59"/>
      <c r="AC19" s="57"/>
    </row>
    <row r="20" spans="1:29" x14ac:dyDescent="0.25">
      <c r="A20" s="950"/>
      <c r="B20" s="60" t="s">
        <v>26</v>
      </c>
      <c r="C20" s="61" t="s">
        <v>27</v>
      </c>
      <c r="D20" s="61" t="s">
        <v>27</v>
      </c>
      <c r="E20" s="1210" t="s">
        <v>438</v>
      </c>
      <c r="F20" s="62" t="s">
        <v>28</v>
      </c>
      <c r="G20" s="1158">
        <f>H20+I20</f>
        <v>0</v>
      </c>
      <c r="H20" s="1159">
        <f>H454</f>
        <v>0</v>
      </c>
      <c r="I20" s="1160">
        <f>I454</f>
        <v>0</v>
      </c>
      <c r="J20" s="1158">
        <f>K20+L20</f>
        <v>0</v>
      </c>
      <c r="K20" s="1159">
        <f>K454</f>
        <v>0</v>
      </c>
      <c r="L20" s="1160">
        <f>L454</f>
        <v>0</v>
      </c>
      <c r="M20" s="1158">
        <f>N20+O20</f>
        <v>0</v>
      </c>
      <c r="N20" s="1159">
        <f>N454</f>
        <v>0</v>
      </c>
      <c r="O20" s="1160">
        <f>O454</f>
        <v>0</v>
      </c>
      <c r="P20" s="1158">
        <f>Q20+R20</f>
        <v>0</v>
      </c>
      <c r="Q20" s="1159">
        <f>Q454</f>
        <v>0</v>
      </c>
      <c r="R20" s="1160">
        <f>R454</f>
        <v>0</v>
      </c>
      <c r="S20" s="1158">
        <f>T20+U20</f>
        <v>0</v>
      </c>
      <c r="T20" s="1159">
        <f>T454</f>
        <v>0</v>
      </c>
      <c r="U20" s="1160">
        <f>U454</f>
        <v>0</v>
      </c>
      <c r="V20" s="59"/>
      <c r="W20" s="56"/>
      <c r="X20" s="59"/>
      <c r="Y20" s="57"/>
      <c r="Z20" s="58"/>
      <c r="AA20" s="56"/>
      <c r="AB20" s="59"/>
      <c r="AC20" s="57"/>
    </row>
    <row r="21" spans="1:29" ht="25.5" x14ac:dyDescent="0.25">
      <c r="A21" s="950"/>
      <c r="B21" s="60" t="s">
        <v>26</v>
      </c>
      <c r="C21" s="61" t="s">
        <v>27</v>
      </c>
      <c r="D21" s="61" t="s">
        <v>27</v>
      </c>
      <c r="E21" s="1210" t="s">
        <v>768</v>
      </c>
      <c r="F21" s="62" t="s">
        <v>28</v>
      </c>
      <c r="G21" s="1155"/>
      <c r="H21" s="56" t="s">
        <v>27</v>
      </c>
      <c r="I21" s="57" t="s">
        <v>27</v>
      </c>
      <c r="J21" s="1155"/>
      <c r="K21" s="56" t="s">
        <v>27</v>
      </c>
      <c r="L21" s="57" t="s">
        <v>27</v>
      </c>
      <c r="M21" s="1155"/>
      <c r="N21" s="56" t="s">
        <v>27</v>
      </c>
      <c r="O21" s="57" t="s">
        <v>27</v>
      </c>
      <c r="P21" s="1155"/>
      <c r="Q21" s="56" t="s">
        <v>27</v>
      </c>
      <c r="R21" s="57" t="s">
        <v>27</v>
      </c>
      <c r="S21" s="1155"/>
      <c r="T21" s="56" t="s">
        <v>27</v>
      </c>
      <c r="U21" s="57" t="s">
        <v>27</v>
      </c>
      <c r="V21" s="59"/>
      <c r="W21" s="56"/>
      <c r="X21" s="59"/>
      <c r="Y21" s="57"/>
      <c r="Z21" s="58"/>
      <c r="AA21" s="56"/>
      <c r="AB21" s="59"/>
      <c r="AC21" s="57"/>
    </row>
    <row r="22" spans="1:29" ht="24.75" x14ac:dyDescent="0.25">
      <c r="A22" s="950"/>
      <c r="B22" s="60" t="s">
        <v>26</v>
      </c>
      <c r="C22" s="61" t="s">
        <v>27</v>
      </c>
      <c r="D22" s="61" t="s">
        <v>27</v>
      </c>
      <c r="E22" s="1210" t="s">
        <v>769</v>
      </c>
      <c r="F22" s="62" t="s">
        <v>28</v>
      </c>
      <c r="G22" s="1155"/>
      <c r="H22" s="56" t="s">
        <v>27</v>
      </c>
      <c r="I22" s="57" t="s">
        <v>27</v>
      </c>
      <c r="J22" s="1155"/>
      <c r="K22" s="56" t="s">
        <v>27</v>
      </c>
      <c r="L22" s="57" t="s">
        <v>27</v>
      </c>
      <c r="M22" s="1155"/>
      <c r="N22" s="56" t="s">
        <v>27</v>
      </c>
      <c r="O22" s="57" t="s">
        <v>27</v>
      </c>
      <c r="P22" s="1155"/>
      <c r="Q22" s="56" t="s">
        <v>27</v>
      </c>
      <c r="R22" s="57" t="s">
        <v>27</v>
      </c>
      <c r="S22" s="1155"/>
      <c r="T22" s="56" t="s">
        <v>27</v>
      </c>
      <c r="U22" s="57" t="s">
        <v>27</v>
      </c>
      <c r="V22" s="59"/>
      <c r="W22" s="56"/>
      <c r="X22" s="59"/>
      <c r="Y22" s="57"/>
      <c r="Z22" s="58"/>
      <c r="AA22" s="56"/>
      <c r="AB22" s="59"/>
      <c r="AC22" s="57"/>
    </row>
    <row r="23" spans="1:29" ht="25.5" x14ac:dyDescent="0.25">
      <c r="A23" s="950"/>
      <c r="B23" s="60" t="s">
        <v>26</v>
      </c>
      <c r="C23" s="61" t="s">
        <v>27</v>
      </c>
      <c r="D23" s="61" t="s">
        <v>27</v>
      </c>
      <c r="E23" s="1210" t="s">
        <v>770</v>
      </c>
      <c r="F23" s="62" t="s">
        <v>28</v>
      </c>
      <c r="G23" s="1155"/>
      <c r="H23" s="56" t="s">
        <v>27</v>
      </c>
      <c r="I23" s="57" t="s">
        <v>27</v>
      </c>
      <c r="J23" s="1155"/>
      <c r="K23" s="56" t="s">
        <v>27</v>
      </c>
      <c r="L23" s="57" t="s">
        <v>27</v>
      </c>
      <c r="M23" s="1155"/>
      <c r="N23" s="56" t="s">
        <v>27</v>
      </c>
      <c r="O23" s="57" t="s">
        <v>27</v>
      </c>
      <c r="P23" s="1155"/>
      <c r="Q23" s="56" t="s">
        <v>27</v>
      </c>
      <c r="R23" s="57" t="s">
        <v>27</v>
      </c>
      <c r="S23" s="1155"/>
      <c r="T23" s="56" t="s">
        <v>27</v>
      </c>
      <c r="U23" s="57" t="s">
        <v>27</v>
      </c>
      <c r="V23" s="59" t="s">
        <v>27</v>
      </c>
      <c r="W23" s="56" t="s">
        <v>27</v>
      </c>
      <c r="X23" s="59" t="s">
        <v>27</v>
      </c>
      <c r="Y23" s="57" t="s">
        <v>27</v>
      </c>
      <c r="Z23" s="58" t="s">
        <v>27</v>
      </c>
      <c r="AA23" s="56" t="s">
        <v>27</v>
      </c>
      <c r="AB23" s="59" t="s">
        <v>27</v>
      </c>
      <c r="AC23" s="57" t="s">
        <v>27</v>
      </c>
    </row>
    <row r="24" spans="1:29" x14ac:dyDescent="0.25">
      <c r="A24" s="950"/>
      <c r="B24" s="60" t="s">
        <v>26</v>
      </c>
      <c r="C24" s="61" t="s">
        <v>27</v>
      </c>
      <c r="D24" s="61" t="s">
        <v>27</v>
      </c>
      <c r="E24" s="1210" t="s">
        <v>723</v>
      </c>
      <c r="F24" s="62" t="s">
        <v>28</v>
      </c>
      <c r="G24" s="1224">
        <f>H24+I24</f>
        <v>0</v>
      </c>
      <c r="H24" s="1227"/>
      <c r="I24" s="1226"/>
      <c r="J24" s="1202">
        <f>K24+L24</f>
        <v>0</v>
      </c>
      <c r="K24" s="1227"/>
      <c r="L24" s="1226"/>
      <c r="M24" s="1202">
        <f>N24+O24</f>
        <v>0</v>
      </c>
      <c r="N24" s="1227"/>
      <c r="O24" s="1226"/>
      <c r="P24" s="1202">
        <f>Q24+R24</f>
        <v>0</v>
      </c>
      <c r="Q24" s="1227"/>
      <c r="R24" s="1226"/>
      <c r="S24" s="1202">
        <f>T24+U24</f>
        <v>0</v>
      </c>
      <c r="T24" s="1227"/>
      <c r="U24" s="1233"/>
      <c r="V24" s="59" t="s">
        <v>27</v>
      </c>
      <c r="W24" s="56" t="s">
        <v>27</v>
      </c>
      <c r="X24" s="59" t="s">
        <v>27</v>
      </c>
      <c r="Y24" s="57" t="s">
        <v>27</v>
      </c>
      <c r="Z24" s="58" t="s">
        <v>27</v>
      </c>
      <c r="AA24" s="56" t="s">
        <v>27</v>
      </c>
      <c r="AB24" s="59" t="s">
        <v>27</v>
      </c>
      <c r="AC24" s="57" t="s">
        <v>27</v>
      </c>
    </row>
    <row r="25" spans="1:29" ht="25.5" x14ac:dyDescent="0.25">
      <c r="A25" s="950"/>
      <c r="B25" s="60" t="s">
        <v>26</v>
      </c>
      <c r="C25" s="61" t="s">
        <v>27</v>
      </c>
      <c r="D25" s="61" t="s">
        <v>27</v>
      </c>
      <c r="E25" s="1210" t="s">
        <v>747</v>
      </c>
      <c r="F25" s="62" t="s">
        <v>458</v>
      </c>
      <c r="G25" s="1225">
        <f t="shared" ref="G25:G26" si="0">H25+I25</f>
        <v>2633</v>
      </c>
      <c r="H25" s="1228"/>
      <c r="I25" s="1229">
        <v>2633</v>
      </c>
      <c r="J25" s="1203">
        <f t="shared" ref="J25:J26" si="1">K25+L25</f>
        <v>2633</v>
      </c>
      <c r="K25" s="1228"/>
      <c r="L25" s="1229">
        <v>2633</v>
      </c>
      <c r="M25" s="1203">
        <f t="shared" ref="M25:M26" si="2">N25+O25</f>
        <v>2633</v>
      </c>
      <c r="N25" s="1228"/>
      <c r="O25" s="1229">
        <v>2633</v>
      </c>
      <c r="P25" s="1203">
        <f t="shared" ref="P25:P26" si="3">Q25+R25</f>
        <v>2633</v>
      </c>
      <c r="Q25" s="1228"/>
      <c r="R25" s="1229">
        <v>2633</v>
      </c>
      <c r="S25" s="1203">
        <f t="shared" ref="S25:S26" si="4">T25+U25</f>
        <v>2633</v>
      </c>
      <c r="T25" s="1228"/>
      <c r="U25" s="1234">
        <v>2633</v>
      </c>
      <c r="V25" s="59"/>
      <c r="W25" s="56"/>
      <c r="X25" s="59"/>
      <c r="Y25" s="57"/>
      <c r="Z25" s="58"/>
      <c r="AA25" s="56"/>
      <c r="AB25" s="59"/>
      <c r="AC25" s="57"/>
    </row>
    <row r="26" spans="1:29" ht="25.5" x14ac:dyDescent="0.25">
      <c r="A26" s="950"/>
      <c r="B26" s="60" t="s">
        <v>26</v>
      </c>
      <c r="C26" s="61" t="s">
        <v>27</v>
      </c>
      <c r="D26" s="61" t="s">
        <v>27</v>
      </c>
      <c r="E26" s="1210" t="s">
        <v>748</v>
      </c>
      <c r="F26" s="62" t="s">
        <v>458</v>
      </c>
      <c r="G26" s="1225">
        <f t="shared" si="0"/>
        <v>0</v>
      </c>
      <c r="H26" s="1228"/>
      <c r="I26" s="1229"/>
      <c r="J26" s="1203">
        <f t="shared" si="1"/>
        <v>0</v>
      </c>
      <c r="K26" s="1228"/>
      <c r="L26" s="1229"/>
      <c r="M26" s="1203">
        <f t="shared" si="2"/>
        <v>0</v>
      </c>
      <c r="N26" s="1228"/>
      <c r="O26" s="1229"/>
      <c r="P26" s="1203">
        <f t="shared" si="3"/>
        <v>0</v>
      </c>
      <c r="Q26" s="1228"/>
      <c r="R26" s="1229"/>
      <c r="S26" s="1203">
        <f t="shared" si="4"/>
        <v>0</v>
      </c>
      <c r="T26" s="1228"/>
      <c r="U26" s="1234"/>
      <c r="V26" s="59"/>
      <c r="W26" s="56"/>
      <c r="X26" s="59"/>
      <c r="Y26" s="57"/>
      <c r="Z26" s="58"/>
      <c r="AA26" s="56"/>
      <c r="AB26" s="59"/>
      <c r="AC26" s="57"/>
    </row>
    <row r="27" spans="1:29" ht="51" x14ac:dyDescent="0.25">
      <c r="A27" s="950"/>
      <c r="B27" s="60" t="s">
        <v>26</v>
      </c>
      <c r="C27" s="61" t="s">
        <v>27</v>
      </c>
      <c r="D27" s="61" t="s">
        <v>27</v>
      </c>
      <c r="E27" s="1210" t="s">
        <v>724</v>
      </c>
      <c r="F27" s="62" t="s">
        <v>29</v>
      </c>
      <c r="G27" s="1158">
        <f>H27+I27</f>
        <v>0</v>
      </c>
      <c r="H27" s="1159">
        <f>H543</f>
        <v>0</v>
      </c>
      <c r="I27" s="1160">
        <f>I543</f>
        <v>0</v>
      </c>
      <c r="J27" s="1158">
        <f>K27+L27</f>
        <v>0</v>
      </c>
      <c r="K27" s="1159">
        <f>K543</f>
        <v>0</v>
      </c>
      <c r="L27" s="1160">
        <f>L543</f>
        <v>0</v>
      </c>
      <c r="M27" s="1158">
        <f>N27+O27</f>
        <v>0</v>
      </c>
      <c r="N27" s="1159">
        <f>N543</f>
        <v>0</v>
      </c>
      <c r="O27" s="1160">
        <f>O543</f>
        <v>0</v>
      </c>
      <c r="P27" s="1158">
        <f>Q27+R27</f>
        <v>0</v>
      </c>
      <c r="Q27" s="1159">
        <f>Q543</f>
        <v>0</v>
      </c>
      <c r="R27" s="1160">
        <f>R543</f>
        <v>0</v>
      </c>
      <c r="S27" s="1158">
        <f>T27+U27</f>
        <v>0</v>
      </c>
      <c r="T27" s="1159">
        <f>T543</f>
        <v>0</v>
      </c>
      <c r="U27" s="1160">
        <f>U543</f>
        <v>0</v>
      </c>
      <c r="V27" s="59"/>
      <c r="W27" s="56"/>
      <c r="X27" s="59"/>
      <c r="Y27" s="57"/>
      <c r="Z27" s="58"/>
      <c r="AA27" s="56"/>
      <c r="AB27" s="59"/>
      <c r="AC27" s="57"/>
    </row>
    <row r="28" spans="1:29" ht="51" x14ac:dyDescent="0.25">
      <c r="A28" s="950"/>
      <c r="B28" s="60" t="s">
        <v>26</v>
      </c>
      <c r="C28" s="61" t="s">
        <v>27</v>
      </c>
      <c r="D28" s="61" t="s">
        <v>27</v>
      </c>
      <c r="E28" s="1210" t="s">
        <v>725</v>
      </c>
      <c r="F28" s="62" t="s">
        <v>458</v>
      </c>
      <c r="G28" s="1161">
        <f>H28+I28</f>
        <v>0</v>
      </c>
      <c r="H28" s="1162">
        <f>H545</f>
        <v>0</v>
      </c>
      <c r="I28" s="1163">
        <f>I545</f>
        <v>0</v>
      </c>
      <c r="J28" s="1161">
        <f>K28+L28</f>
        <v>0</v>
      </c>
      <c r="K28" s="1162">
        <f>K545</f>
        <v>0</v>
      </c>
      <c r="L28" s="1163">
        <f>L545</f>
        <v>0</v>
      </c>
      <c r="M28" s="1161">
        <f>N28+O28</f>
        <v>0</v>
      </c>
      <c r="N28" s="1162">
        <f>N545</f>
        <v>0</v>
      </c>
      <c r="O28" s="1163">
        <f>O545</f>
        <v>0</v>
      </c>
      <c r="P28" s="1161">
        <f>Q28+R28</f>
        <v>0</v>
      </c>
      <c r="Q28" s="1162">
        <f>Q545</f>
        <v>0</v>
      </c>
      <c r="R28" s="1163">
        <f>R545</f>
        <v>0</v>
      </c>
      <c r="S28" s="1161">
        <f>T28+U28</f>
        <v>0</v>
      </c>
      <c r="T28" s="1162">
        <f>T545</f>
        <v>0</v>
      </c>
      <c r="U28" s="1163">
        <f>U545</f>
        <v>0</v>
      </c>
      <c r="V28" s="59" t="s">
        <v>27</v>
      </c>
      <c r="W28" s="56" t="s">
        <v>27</v>
      </c>
      <c r="X28" s="59" t="s">
        <v>27</v>
      </c>
      <c r="Y28" s="57" t="s">
        <v>27</v>
      </c>
      <c r="Z28" s="58" t="s">
        <v>27</v>
      </c>
      <c r="AA28" s="56" t="s">
        <v>27</v>
      </c>
      <c r="AB28" s="59" t="s">
        <v>27</v>
      </c>
      <c r="AC28" s="57" t="s">
        <v>27</v>
      </c>
    </row>
    <row r="29" spans="1:29" ht="45.75" x14ac:dyDescent="0.25">
      <c r="A29" s="874"/>
      <c r="B29" s="65"/>
      <c r="C29" s="66"/>
      <c r="D29" s="67"/>
      <c r="E29" s="401" t="s">
        <v>571</v>
      </c>
      <c r="F29" s="402"/>
      <c r="G29" s="952"/>
      <c r="H29" s="953"/>
      <c r="I29" s="954"/>
      <c r="J29" s="403" t="s">
        <v>572</v>
      </c>
      <c r="K29" s="404"/>
      <c r="L29" s="405"/>
      <c r="M29" s="406"/>
      <c r="N29" s="404"/>
      <c r="O29" s="405"/>
      <c r="P29" s="406"/>
      <c r="Q29" s="404"/>
      <c r="R29" s="405"/>
      <c r="S29" s="1230"/>
      <c r="T29" s="1231"/>
      <c r="U29" s="1232"/>
      <c r="V29" s="49"/>
      <c r="W29" s="49"/>
      <c r="X29" s="49"/>
      <c r="Y29" s="394"/>
      <c r="Z29" s="395"/>
      <c r="AA29" s="396"/>
      <c r="AB29" s="396"/>
      <c r="AC29" s="397"/>
    </row>
    <row r="30" spans="1:29" x14ac:dyDescent="0.25">
      <c r="A30" s="881"/>
      <c r="B30" s="60" t="s">
        <v>26</v>
      </c>
      <c r="C30" s="61" t="s">
        <v>27</v>
      </c>
      <c r="D30" s="61" t="s">
        <v>27</v>
      </c>
      <c r="E30" s="1216" t="s">
        <v>411</v>
      </c>
      <c r="F30" s="62" t="s">
        <v>28</v>
      </c>
      <c r="G30" s="1164">
        <v>1</v>
      </c>
      <c r="H30" s="56" t="s">
        <v>27</v>
      </c>
      <c r="I30" s="57" t="s">
        <v>27</v>
      </c>
      <c r="J30" s="1164">
        <v>1</v>
      </c>
      <c r="K30" s="56" t="s">
        <v>27</v>
      </c>
      <c r="L30" s="57" t="s">
        <v>27</v>
      </c>
      <c r="M30" s="1164">
        <v>1</v>
      </c>
      <c r="N30" s="56" t="s">
        <v>27</v>
      </c>
      <c r="O30" s="57" t="s">
        <v>27</v>
      </c>
      <c r="P30" s="1164">
        <v>1</v>
      </c>
      <c r="Q30" s="56" t="s">
        <v>27</v>
      </c>
      <c r="R30" s="400" t="s">
        <v>27</v>
      </c>
      <c r="S30" s="1164">
        <v>1</v>
      </c>
      <c r="T30" s="56" t="s">
        <v>27</v>
      </c>
      <c r="U30" s="57" t="s">
        <v>27</v>
      </c>
      <c r="V30" s="59" t="s">
        <v>27</v>
      </c>
      <c r="W30" s="56" t="s">
        <v>27</v>
      </c>
      <c r="X30" s="59" t="s">
        <v>27</v>
      </c>
      <c r="Y30" s="57" t="s">
        <v>27</v>
      </c>
      <c r="Z30" s="58" t="s">
        <v>27</v>
      </c>
      <c r="AA30" s="56" t="s">
        <v>27</v>
      </c>
      <c r="AB30" s="59" t="s">
        <v>27</v>
      </c>
      <c r="AC30" s="57" t="s">
        <v>27</v>
      </c>
    </row>
    <row r="31" spans="1:29" x14ac:dyDescent="0.25">
      <c r="A31" s="881"/>
      <c r="B31" s="50" t="s">
        <v>26</v>
      </c>
      <c r="C31" s="51" t="s">
        <v>27</v>
      </c>
      <c r="D31" s="51" t="s">
        <v>27</v>
      </c>
      <c r="E31" s="1217" t="s">
        <v>727</v>
      </c>
      <c r="F31" s="53" t="s">
        <v>29</v>
      </c>
      <c r="G31" s="1165">
        <v>16</v>
      </c>
      <c r="H31" s="54" t="s">
        <v>27</v>
      </c>
      <c r="I31" s="55" t="s">
        <v>27</v>
      </c>
      <c r="J31" s="1165">
        <v>16</v>
      </c>
      <c r="K31" s="54" t="s">
        <v>27</v>
      </c>
      <c r="L31" s="55" t="s">
        <v>27</v>
      </c>
      <c r="M31" s="1165">
        <v>16</v>
      </c>
      <c r="N31" s="54" t="s">
        <v>27</v>
      </c>
      <c r="O31" s="55" t="s">
        <v>27</v>
      </c>
      <c r="P31" s="1165">
        <v>16</v>
      </c>
      <c r="Q31" s="54" t="s">
        <v>27</v>
      </c>
      <c r="R31" s="398" t="s">
        <v>27</v>
      </c>
      <c r="S31" s="1165">
        <v>16</v>
      </c>
      <c r="T31" s="54" t="s">
        <v>27</v>
      </c>
      <c r="U31" s="55" t="s">
        <v>27</v>
      </c>
      <c r="V31" s="64" t="s">
        <v>27</v>
      </c>
      <c r="W31" s="54" t="s">
        <v>27</v>
      </c>
      <c r="X31" s="64" t="s">
        <v>27</v>
      </c>
      <c r="Y31" s="55" t="s">
        <v>27</v>
      </c>
      <c r="Z31" s="63" t="s">
        <v>27</v>
      </c>
      <c r="AA31" s="54" t="s">
        <v>27</v>
      </c>
      <c r="AB31" s="64" t="s">
        <v>27</v>
      </c>
      <c r="AC31" s="55" t="s">
        <v>27</v>
      </c>
    </row>
    <row r="32" spans="1:29" x14ac:dyDescent="0.25">
      <c r="A32" s="881"/>
      <c r="B32" s="60" t="s">
        <v>26</v>
      </c>
      <c r="C32" s="61" t="s">
        <v>27</v>
      </c>
      <c r="D32" s="61" t="s">
        <v>27</v>
      </c>
      <c r="E32" s="1214" t="s">
        <v>728</v>
      </c>
      <c r="F32" s="62" t="s">
        <v>29</v>
      </c>
      <c r="G32" s="1164">
        <v>60</v>
      </c>
      <c r="H32" s="56" t="s">
        <v>27</v>
      </c>
      <c r="I32" s="57" t="s">
        <v>27</v>
      </c>
      <c r="J32" s="1164">
        <v>60</v>
      </c>
      <c r="K32" s="56" t="s">
        <v>27</v>
      </c>
      <c r="L32" s="57" t="s">
        <v>27</v>
      </c>
      <c r="M32" s="1164">
        <v>60</v>
      </c>
      <c r="N32" s="56" t="s">
        <v>27</v>
      </c>
      <c r="O32" s="57" t="s">
        <v>27</v>
      </c>
      <c r="P32" s="1164">
        <v>60</v>
      </c>
      <c r="Q32" s="56" t="s">
        <v>27</v>
      </c>
      <c r="R32" s="400" t="s">
        <v>27</v>
      </c>
      <c r="S32" s="1164">
        <v>60</v>
      </c>
      <c r="T32" s="56" t="s">
        <v>27</v>
      </c>
      <c r="U32" s="57" t="s">
        <v>27</v>
      </c>
      <c r="V32" s="59" t="s">
        <v>27</v>
      </c>
      <c r="W32" s="56" t="s">
        <v>27</v>
      </c>
      <c r="X32" s="59" t="s">
        <v>27</v>
      </c>
      <c r="Y32" s="57" t="s">
        <v>27</v>
      </c>
      <c r="Z32" s="58" t="s">
        <v>27</v>
      </c>
      <c r="AA32" s="56" t="s">
        <v>27</v>
      </c>
      <c r="AB32" s="59" t="s">
        <v>27</v>
      </c>
      <c r="AC32" s="57" t="s">
        <v>27</v>
      </c>
    </row>
    <row r="33" spans="1:29" x14ac:dyDescent="0.25">
      <c r="A33" s="881"/>
      <c r="B33" s="50" t="s">
        <v>26</v>
      </c>
      <c r="C33" s="61" t="s">
        <v>27</v>
      </c>
      <c r="D33" s="61" t="s">
        <v>27</v>
      </c>
      <c r="E33" s="1213" t="s">
        <v>767</v>
      </c>
      <c r="F33" s="62" t="s">
        <v>29</v>
      </c>
      <c r="G33" s="931"/>
      <c r="H33" s="1156" t="s">
        <v>27</v>
      </c>
      <c r="I33" s="1157" t="s">
        <v>27</v>
      </c>
      <c r="J33" s="931"/>
      <c r="K33" s="1156" t="s">
        <v>27</v>
      </c>
      <c r="L33" s="1156" t="s">
        <v>27</v>
      </c>
      <c r="M33" s="931"/>
      <c r="N33" s="1156" t="s">
        <v>27</v>
      </c>
      <c r="O33" s="1156" t="s">
        <v>27</v>
      </c>
      <c r="P33" s="931"/>
      <c r="Q33" s="1156" t="s">
        <v>27</v>
      </c>
      <c r="R33" s="1156" t="s">
        <v>27</v>
      </c>
      <c r="S33" s="931"/>
      <c r="T33" s="1156" t="s">
        <v>27</v>
      </c>
      <c r="U33" s="1196" t="s">
        <v>27</v>
      </c>
      <c r="V33" s="409" t="s">
        <v>27</v>
      </c>
      <c r="W33" s="56" t="s">
        <v>27</v>
      </c>
      <c r="X33" s="56" t="s">
        <v>27</v>
      </c>
      <c r="Y33" s="57" t="s">
        <v>27</v>
      </c>
      <c r="Z33" s="407">
        <f t="shared" ref="Z33" si="5">IF(G33&gt;0,ROUND((J33/G33),3),0)</f>
        <v>0</v>
      </c>
      <c r="AA33" s="79">
        <f t="shared" ref="AA33" si="6">IF(G33&gt;0,ROUND((M33/G33),3),0)</f>
        <v>0</v>
      </c>
      <c r="AB33" s="79">
        <f t="shared" ref="AB33" si="7">IF(G33&gt;0,ROUND((P33/G33),3),0)</f>
        <v>0</v>
      </c>
      <c r="AC33" s="408">
        <f t="shared" ref="AC33" si="8">IF(G33&gt;0,ROUND((S33/G33),3),0)</f>
        <v>0</v>
      </c>
    </row>
    <row r="34" spans="1:29" x14ac:dyDescent="0.25">
      <c r="A34" s="881"/>
      <c r="B34" s="50" t="s">
        <v>26</v>
      </c>
      <c r="C34" s="61" t="s">
        <v>27</v>
      </c>
      <c r="D34" s="61" t="s">
        <v>27</v>
      </c>
      <c r="E34" s="1213" t="s">
        <v>766</v>
      </c>
      <c r="F34" s="62" t="s">
        <v>29</v>
      </c>
      <c r="G34" s="931"/>
      <c r="H34" s="1156" t="s">
        <v>27</v>
      </c>
      <c r="I34" s="1157" t="s">
        <v>27</v>
      </c>
      <c r="J34" s="931"/>
      <c r="K34" s="1156" t="s">
        <v>27</v>
      </c>
      <c r="L34" s="1157" t="s">
        <v>27</v>
      </c>
      <c r="M34" s="931"/>
      <c r="N34" s="1156" t="s">
        <v>27</v>
      </c>
      <c r="O34" s="1157" t="s">
        <v>27</v>
      </c>
      <c r="P34" s="931"/>
      <c r="Q34" s="1156" t="s">
        <v>27</v>
      </c>
      <c r="R34" s="1157" t="s">
        <v>27</v>
      </c>
      <c r="S34" s="931"/>
      <c r="T34" s="1156" t="s">
        <v>27</v>
      </c>
      <c r="U34" s="1196" t="s">
        <v>27</v>
      </c>
      <c r="V34" s="409"/>
      <c r="W34" s="56"/>
      <c r="X34" s="56"/>
      <c r="Y34" s="57"/>
      <c r="Z34" s="407">
        <f t="shared" ref="Z34:Z41" si="9">IF(G34&gt;0,ROUND((J34/G34),3),0)</f>
        <v>0</v>
      </c>
      <c r="AA34" s="79">
        <f t="shared" ref="AA34:AA41" si="10">IF(G34&gt;0,ROUND((M34/G34),3),0)</f>
        <v>0</v>
      </c>
      <c r="AB34" s="79">
        <f t="shared" ref="AB34:AB41" si="11">IF(G34&gt;0,ROUND((P34/G34),3),0)</f>
        <v>0</v>
      </c>
      <c r="AC34" s="408">
        <f t="shared" ref="AC34:AC41" si="12">IF(G34&gt;0,ROUND((S34/G34),3),0)</f>
        <v>0</v>
      </c>
    </row>
    <row r="35" spans="1:29" x14ac:dyDescent="0.25">
      <c r="A35" s="881"/>
      <c r="B35" s="60" t="s">
        <v>26</v>
      </c>
      <c r="C35" s="61" t="s">
        <v>27</v>
      </c>
      <c r="D35" s="61" t="s">
        <v>27</v>
      </c>
      <c r="E35" s="1214" t="s">
        <v>754</v>
      </c>
      <c r="F35" s="62" t="s">
        <v>29</v>
      </c>
      <c r="G35" s="931"/>
      <c r="H35" s="1156" t="s">
        <v>27</v>
      </c>
      <c r="I35" s="1157" t="s">
        <v>27</v>
      </c>
      <c r="J35" s="931"/>
      <c r="K35" s="1156" t="s">
        <v>27</v>
      </c>
      <c r="L35" s="1157" t="s">
        <v>27</v>
      </c>
      <c r="M35" s="931"/>
      <c r="N35" s="1156" t="s">
        <v>27</v>
      </c>
      <c r="O35" s="1157" t="s">
        <v>27</v>
      </c>
      <c r="P35" s="931"/>
      <c r="Q35" s="1156" t="s">
        <v>27</v>
      </c>
      <c r="R35" s="1157" t="s">
        <v>27</v>
      </c>
      <c r="S35" s="931"/>
      <c r="T35" s="1156" t="s">
        <v>27</v>
      </c>
      <c r="U35" s="1196" t="s">
        <v>27</v>
      </c>
      <c r="V35" s="409" t="s">
        <v>27</v>
      </c>
      <c r="W35" s="56" t="s">
        <v>27</v>
      </c>
      <c r="X35" s="56" t="s">
        <v>27</v>
      </c>
      <c r="Y35" s="57" t="s">
        <v>27</v>
      </c>
      <c r="Z35" s="407">
        <f t="shared" si="9"/>
        <v>0</v>
      </c>
      <c r="AA35" s="79">
        <f t="shared" si="10"/>
        <v>0</v>
      </c>
      <c r="AB35" s="79">
        <f t="shared" si="11"/>
        <v>0</v>
      </c>
      <c r="AC35" s="408">
        <f t="shared" si="12"/>
        <v>0</v>
      </c>
    </row>
    <row r="36" spans="1:29" x14ac:dyDescent="0.25">
      <c r="A36" s="881"/>
      <c r="B36" s="60" t="s">
        <v>26</v>
      </c>
      <c r="C36" s="61" t="s">
        <v>27</v>
      </c>
      <c r="D36" s="61" t="s">
        <v>27</v>
      </c>
      <c r="E36" s="1214" t="s">
        <v>755</v>
      </c>
      <c r="F36" s="62" t="s">
        <v>28</v>
      </c>
      <c r="G36" s="931"/>
      <c r="H36" s="1156" t="s">
        <v>27</v>
      </c>
      <c r="I36" s="1157" t="s">
        <v>27</v>
      </c>
      <c r="J36" s="931"/>
      <c r="K36" s="1156" t="s">
        <v>27</v>
      </c>
      <c r="L36" s="1157" t="s">
        <v>27</v>
      </c>
      <c r="M36" s="931"/>
      <c r="N36" s="1156" t="s">
        <v>27</v>
      </c>
      <c r="O36" s="1157" t="s">
        <v>27</v>
      </c>
      <c r="P36" s="931"/>
      <c r="Q36" s="1156" t="s">
        <v>27</v>
      </c>
      <c r="R36" s="1157" t="s">
        <v>27</v>
      </c>
      <c r="S36" s="931"/>
      <c r="T36" s="1156" t="s">
        <v>27</v>
      </c>
      <c r="U36" s="1196" t="s">
        <v>27</v>
      </c>
      <c r="V36" s="409"/>
      <c r="W36" s="56"/>
      <c r="X36" s="56"/>
      <c r="Y36" s="57"/>
      <c r="Z36" s="407"/>
      <c r="AA36" s="79"/>
      <c r="AB36" s="79"/>
      <c r="AC36" s="408"/>
    </row>
    <row r="37" spans="1:29" x14ac:dyDescent="0.25">
      <c r="A37" s="881"/>
      <c r="B37" s="60" t="s">
        <v>26</v>
      </c>
      <c r="C37" s="61" t="s">
        <v>27</v>
      </c>
      <c r="D37" s="61" t="s">
        <v>27</v>
      </c>
      <c r="E37" s="1214" t="s">
        <v>756</v>
      </c>
      <c r="F37" s="62" t="s">
        <v>245</v>
      </c>
      <c r="G37" s="931"/>
      <c r="H37" s="1156" t="s">
        <v>27</v>
      </c>
      <c r="I37" s="1157" t="s">
        <v>27</v>
      </c>
      <c r="J37" s="931"/>
      <c r="K37" s="1156" t="s">
        <v>27</v>
      </c>
      <c r="L37" s="1157" t="s">
        <v>27</v>
      </c>
      <c r="M37" s="931"/>
      <c r="N37" s="1156" t="s">
        <v>27</v>
      </c>
      <c r="O37" s="1157" t="s">
        <v>27</v>
      </c>
      <c r="P37" s="931"/>
      <c r="Q37" s="1156" t="s">
        <v>27</v>
      </c>
      <c r="R37" s="1157" t="s">
        <v>27</v>
      </c>
      <c r="S37" s="931"/>
      <c r="T37" s="1156" t="s">
        <v>27</v>
      </c>
      <c r="U37" s="1196" t="s">
        <v>27</v>
      </c>
      <c r="V37" s="409"/>
      <c r="W37" s="56"/>
      <c r="X37" s="56"/>
      <c r="Y37" s="57"/>
      <c r="Z37" s="407"/>
      <c r="AA37" s="79"/>
      <c r="AB37" s="79"/>
      <c r="AC37" s="408"/>
    </row>
    <row r="38" spans="1:29" ht="25.5" x14ac:dyDescent="0.25">
      <c r="A38" s="881"/>
      <c r="B38" s="60" t="s">
        <v>26</v>
      </c>
      <c r="C38" s="61" t="s">
        <v>27</v>
      </c>
      <c r="D38" s="61" t="s">
        <v>27</v>
      </c>
      <c r="E38" s="1214" t="s">
        <v>757</v>
      </c>
      <c r="F38" s="62" t="s">
        <v>28</v>
      </c>
      <c r="G38" s="931"/>
      <c r="H38" s="1156" t="s">
        <v>27</v>
      </c>
      <c r="I38" s="1157" t="s">
        <v>27</v>
      </c>
      <c r="J38" s="931"/>
      <c r="K38" s="1156" t="s">
        <v>27</v>
      </c>
      <c r="L38" s="1157" t="s">
        <v>27</v>
      </c>
      <c r="M38" s="931"/>
      <c r="N38" s="1156" t="s">
        <v>27</v>
      </c>
      <c r="O38" s="1157" t="s">
        <v>27</v>
      </c>
      <c r="P38" s="931"/>
      <c r="Q38" s="1156" t="s">
        <v>27</v>
      </c>
      <c r="R38" s="1157" t="s">
        <v>27</v>
      </c>
      <c r="S38" s="931"/>
      <c r="T38" s="1156" t="s">
        <v>27</v>
      </c>
      <c r="U38" s="1196" t="s">
        <v>27</v>
      </c>
      <c r="V38" s="409"/>
      <c r="W38" s="56"/>
      <c r="X38" s="56"/>
      <c r="Y38" s="57"/>
      <c r="Z38" s="407"/>
      <c r="AA38" s="79"/>
      <c r="AB38" s="79"/>
      <c r="AC38" s="408"/>
    </row>
    <row r="39" spans="1:29" x14ac:dyDescent="0.25">
      <c r="A39" s="881"/>
      <c r="B39" s="50" t="s">
        <v>26</v>
      </c>
      <c r="C39" s="61" t="s">
        <v>27</v>
      </c>
      <c r="D39" s="61" t="s">
        <v>27</v>
      </c>
      <c r="E39" s="1214" t="s">
        <v>729</v>
      </c>
      <c r="F39" s="62" t="s">
        <v>28</v>
      </c>
      <c r="G39" s="1164">
        <v>1</v>
      </c>
      <c r="H39" s="1156" t="s">
        <v>27</v>
      </c>
      <c r="I39" s="1157" t="s">
        <v>27</v>
      </c>
      <c r="J39" s="1164">
        <v>1</v>
      </c>
      <c r="K39" s="1156" t="s">
        <v>27</v>
      </c>
      <c r="L39" s="1157" t="s">
        <v>27</v>
      </c>
      <c r="M39" s="1164">
        <v>1</v>
      </c>
      <c r="N39" s="1156" t="s">
        <v>27</v>
      </c>
      <c r="O39" s="1157" t="s">
        <v>27</v>
      </c>
      <c r="P39" s="1164">
        <v>1</v>
      </c>
      <c r="Q39" s="1156" t="s">
        <v>27</v>
      </c>
      <c r="R39" s="1157" t="s">
        <v>27</v>
      </c>
      <c r="S39" s="1164">
        <v>1</v>
      </c>
      <c r="T39" s="1156" t="s">
        <v>27</v>
      </c>
      <c r="U39" s="1196" t="s">
        <v>27</v>
      </c>
      <c r="V39" s="409" t="s">
        <v>27</v>
      </c>
      <c r="W39" s="56" t="s">
        <v>27</v>
      </c>
      <c r="X39" s="56" t="s">
        <v>27</v>
      </c>
      <c r="Y39" s="57" t="s">
        <v>27</v>
      </c>
      <c r="Z39" s="407">
        <f t="shared" si="9"/>
        <v>1</v>
      </c>
      <c r="AA39" s="79">
        <f t="shared" si="10"/>
        <v>1</v>
      </c>
      <c r="AB39" s="79">
        <f t="shared" si="11"/>
        <v>1</v>
      </c>
      <c r="AC39" s="408">
        <f t="shared" si="12"/>
        <v>1</v>
      </c>
    </row>
    <row r="40" spans="1:29" x14ac:dyDescent="0.25">
      <c r="A40" s="881"/>
      <c r="B40" s="50" t="s">
        <v>26</v>
      </c>
      <c r="C40" s="61" t="s">
        <v>27</v>
      </c>
      <c r="D40" s="61" t="s">
        <v>27</v>
      </c>
      <c r="E40" s="1214" t="s">
        <v>730</v>
      </c>
      <c r="F40" s="62" t="s">
        <v>28</v>
      </c>
      <c r="G40" s="931"/>
      <c r="H40" s="1156" t="s">
        <v>27</v>
      </c>
      <c r="I40" s="1157" t="s">
        <v>27</v>
      </c>
      <c r="J40" s="931"/>
      <c r="K40" s="1156" t="s">
        <v>27</v>
      </c>
      <c r="L40" s="1157" t="s">
        <v>27</v>
      </c>
      <c r="M40" s="931"/>
      <c r="N40" s="1156" t="s">
        <v>27</v>
      </c>
      <c r="O40" s="1157" t="s">
        <v>27</v>
      </c>
      <c r="P40" s="931"/>
      <c r="Q40" s="1156" t="s">
        <v>27</v>
      </c>
      <c r="R40" s="1157" t="s">
        <v>27</v>
      </c>
      <c r="S40" s="931"/>
      <c r="T40" s="1156" t="s">
        <v>27</v>
      </c>
      <c r="U40" s="1196" t="s">
        <v>27</v>
      </c>
      <c r="V40" s="409" t="s">
        <v>27</v>
      </c>
      <c r="W40" s="56" t="s">
        <v>27</v>
      </c>
      <c r="X40" s="56" t="s">
        <v>27</v>
      </c>
      <c r="Y40" s="57" t="s">
        <v>27</v>
      </c>
      <c r="Z40" s="407">
        <f t="shared" si="9"/>
        <v>0</v>
      </c>
      <c r="AA40" s="79">
        <f t="shared" si="10"/>
        <v>0</v>
      </c>
      <c r="AB40" s="79">
        <f t="shared" si="11"/>
        <v>0</v>
      </c>
      <c r="AC40" s="408">
        <f t="shared" si="12"/>
        <v>0</v>
      </c>
    </row>
    <row r="41" spans="1:29" ht="63.75" x14ac:dyDescent="0.25">
      <c r="A41" s="881"/>
      <c r="B41" s="50" t="s">
        <v>26</v>
      </c>
      <c r="C41" s="61" t="s">
        <v>27</v>
      </c>
      <c r="D41" s="61" t="s">
        <v>27</v>
      </c>
      <c r="E41" s="1214" t="s">
        <v>731</v>
      </c>
      <c r="F41" s="62" t="s">
        <v>29</v>
      </c>
      <c r="G41" s="1164"/>
      <c r="H41" s="56" t="s">
        <v>27</v>
      </c>
      <c r="I41" s="57" t="s">
        <v>27</v>
      </c>
      <c r="J41" s="1164"/>
      <c r="K41" s="56" t="s">
        <v>27</v>
      </c>
      <c r="L41" s="57" t="s">
        <v>27</v>
      </c>
      <c r="M41" s="1164"/>
      <c r="N41" s="56" t="s">
        <v>27</v>
      </c>
      <c r="O41" s="57" t="s">
        <v>27</v>
      </c>
      <c r="P41" s="1164"/>
      <c r="Q41" s="1156" t="s">
        <v>27</v>
      </c>
      <c r="R41" s="1157" t="s">
        <v>27</v>
      </c>
      <c r="S41" s="1164"/>
      <c r="T41" s="56" t="s">
        <v>27</v>
      </c>
      <c r="U41" s="57" t="s">
        <v>27</v>
      </c>
      <c r="V41" s="409" t="s">
        <v>27</v>
      </c>
      <c r="W41" s="56" t="s">
        <v>27</v>
      </c>
      <c r="X41" s="56" t="s">
        <v>27</v>
      </c>
      <c r="Y41" s="57" t="s">
        <v>27</v>
      </c>
      <c r="Z41" s="407">
        <f t="shared" si="9"/>
        <v>0</v>
      </c>
      <c r="AA41" s="79">
        <f t="shared" si="10"/>
        <v>0</v>
      </c>
      <c r="AB41" s="79">
        <f t="shared" si="11"/>
        <v>0</v>
      </c>
      <c r="AC41" s="408">
        <f t="shared" si="12"/>
        <v>0</v>
      </c>
    </row>
    <row r="42" spans="1:29" x14ac:dyDescent="0.25">
      <c r="A42" s="950"/>
      <c r="B42" s="60" t="s">
        <v>26</v>
      </c>
      <c r="C42" s="61" t="s">
        <v>27</v>
      </c>
      <c r="D42" s="61" t="s">
        <v>27</v>
      </c>
      <c r="E42" s="1210" t="s">
        <v>732</v>
      </c>
      <c r="F42" s="62" t="s">
        <v>28</v>
      </c>
      <c r="G42" s="399" t="s">
        <v>27</v>
      </c>
      <c r="H42" s="56" t="s">
        <v>27</v>
      </c>
      <c r="I42" s="57" t="s">
        <v>27</v>
      </c>
      <c r="J42" s="399" t="s">
        <v>27</v>
      </c>
      <c r="K42" s="56" t="s">
        <v>27</v>
      </c>
      <c r="L42" s="57" t="s">
        <v>27</v>
      </c>
      <c r="M42" s="399" t="s">
        <v>27</v>
      </c>
      <c r="N42" s="56" t="s">
        <v>27</v>
      </c>
      <c r="O42" s="57" t="s">
        <v>27</v>
      </c>
      <c r="P42" s="399" t="s">
        <v>27</v>
      </c>
      <c r="Q42" s="56" t="s">
        <v>27</v>
      </c>
      <c r="R42" s="57" t="s">
        <v>27</v>
      </c>
      <c r="S42" s="399" t="s">
        <v>27</v>
      </c>
      <c r="T42" s="56" t="s">
        <v>27</v>
      </c>
      <c r="U42" s="57" t="s">
        <v>27</v>
      </c>
      <c r="V42" s="409" t="s">
        <v>27</v>
      </c>
      <c r="W42" s="56" t="s">
        <v>27</v>
      </c>
      <c r="X42" s="56" t="s">
        <v>27</v>
      </c>
      <c r="Y42" s="57" t="s">
        <v>27</v>
      </c>
      <c r="Z42" s="58" t="s">
        <v>27</v>
      </c>
      <c r="AA42" s="56" t="s">
        <v>27</v>
      </c>
      <c r="AB42" s="59" t="s">
        <v>27</v>
      </c>
      <c r="AC42" s="57" t="s">
        <v>27</v>
      </c>
    </row>
    <row r="43" spans="1:29" s="901" customFormat="1" ht="15.75" x14ac:dyDescent="0.25">
      <c r="A43" s="115"/>
      <c r="B43" s="898"/>
      <c r="C43" s="899"/>
      <c r="D43" s="900"/>
      <c r="E43" s="904" t="s">
        <v>31</v>
      </c>
      <c r="F43" s="914"/>
      <c r="G43" s="906"/>
      <c r="H43" s="905"/>
      <c r="I43" s="907"/>
      <c r="J43" s="906"/>
      <c r="K43" s="905"/>
      <c r="L43" s="907"/>
      <c r="M43" s="906"/>
      <c r="N43" s="905"/>
      <c r="O43" s="907"/>
      <c r="P43" s="906"/>
      <c r="Q43" s="905"/>
      <c r="R43" s="905"/>
      <c r="S43" s="906"/>
      <c r="T43" s="905"/>
      <c r="U43" s="907"/>
      <c r="V43" s="909"/>
      <c r="W43" s="909"/>
      <c r="X43" s="909"/>
      <c r="Y43" s="908"/>
      <c r="Z43" s="910"/>
      <c r="AA43" s="911"/>
      <c r="AB43" s="911"/>
      <c r="AC43" s="912"/>
    </row>
    <row r="44" spans="1:29" x14ac:dyDescent="0.25">
      <c r="A44" s="880"/>
      <c r="B44" s="60" t="s">
        <v>26</v>
      </c>
      <c r="C44" s="61" t="s">
        <v>27</v>
      </c>
      <c r="D44" s="61" t="s">
        <v>27</v>
      </c>
      <c r="E44" s="1213" t="s">
        <v>733</v>
      </c>
      <c r="F44" s="62" t="s">
        <v>28</v>
      </c>
      <c r="G44" s="399" t="s">
        <v>27</v>
      </c>
      <c r="H44" s="56" t="s">
        <v>27</v>
      </c>
      <c r="I44" s="57" t="s">
        <v>27</v>
      </c>
      <c r="J44" s="399" t="s">
        <v>27</v>
      </c>
      <c r="K44" s="56" t="s">
        <v>27</v>
      </c>
      <c r="L44" s="57" t="s">
        <v>27</v>
      </c>
      <c r="M44" s="399" t="s">
        <v>27</v>
      </c>
      <c r="N44" s="56" t="s">
        <v>27</v>
      </c>
      <c r="O44" s="57" t="s">
        <v>27</v>
      </c>
      <c r="P44" s="399" t="s">
        <v>27</v>
      </c>
      <c r="Q44" s="56" t="s">
        <v>27</v>
      </c>
      <c r="R44" s="57" t="s">
        <v>27</v>
      </c>
      <c r="S44" s="399" t="s">
        <v>27</v>
      </c>
      <c r="T44" s="56" t="s">
        <v>27</v>
      </c>
      <c r="U44" s="57" t="s">
        <v>27</v>
      </c>
      <c r="V44" s="410" t="s">
        <v>27</v>
      </c>
      <c r="W44" s="54" t="s">
        <v>27</v>
      </c>
      <c r="X44" s="54" t="s">
        <v>27</v>
      </c>
      <c r="Y44" s="55" t="s">
        <v>27</v>
      </c>
      <c r="Z44" s="58" t="s">
        <v>27</v>
      </c>
      <c r="AA44" s="56" t="s">
        <v>27</v>
      </c>
      <c r="AB44" s="59" t="s">
        <v>27</v>
      </c>
      <c r="AC44" s="57" t="s">
        <v>27</v>
      </c>
    </row>
    <row r="45" spans="1:29" x14ac:dyDescent="0.25">
      <c r="A45" s="880"/>
      <c r="B45" s="60" t="s">
        <v>26</v>
      </c>
      <c r="C45" s="61" t="s">
        <v>27</v>
      </c>
      <c r="D45" s="61" t="s">
        <v>27</v>
      </c>
      <c r="E45" s="1214" t="s">
        <v>734</v>
      </c>
      <c r="F45" s="62" t="s">
        <v>202</v>
      </c>
      <c r="G45" s="399" t="s">
        <v>27</v>
      </c>
      <c r="H45" s="56" t="s">
        <v>27</v>
      </c>
      <c r="I45" s="57" t="s">
        <v>27</v>
      </c>
      <c r="J45" s="399" t="s">
        <v>27</v>
      </c>
      <c r="K45" s="56" t="s">
        <v>27</v>
      </c>
      <c r="L45" s="57" t="s">
        <v>27</v>
      </c>
      <c r="M45" s="399" t="s">
        <v>27</v>
      </c>
      <c r="N45" s="56" t="s">
        <v>27</v>
      </c>
      <c r="O45" s="57" t="s">
        <v>27</v>
      </c>
      <c r="P45" s="399" t="s">
        <v>27</v>
      </c>
      <c r="Q45" s="56" t="s">
        <v>27</v>
      </c>
      <c r="R45" s="57" t="s">
        <v>27</v>
      </c>
      <c r="S45" s="399" t="s">
        <v>27</v>
      </c>
      <c r="T45" s="56" t="s">
        <v>27</v>
      </c>
      <c r="U45" s="57" t="s">
        <v>27</v>
      </c>
      <c r="V45" s="409" t="s">
        <v>27</v>
      </c>
      <c r="W45" s="56" t="s">
        <v>27</v>
      </c>
      <c r="X45" s="56" t="s">
        <v>27</v>
      </c>
      <c r="Y45" s="57" t="s">
        <v>27</v>
      </c>
      <c r="Z45" s="399" t="s">
        <v>27</v>
      </c>
      <c r="AA45" s="56" t="s">
        <v>27</v>
      </c>
      <c r="AB45" s="56" t="s">
        <v>27</v>
      </c>
      <c r="AC45" s="57" t="s">
        <v>27</v>
      </c>
    </row>
    <row r="46" spans="1:29" ht="50.25" x14ac:dyDescent="0.25">
      <c r="A46" s="880"/>
      <c r="B46" s="60" t="s">
        <v>26</v>
      </c>
      <c r="C46" s="69" t="s">
        <v>27</v>
      </c>
      <c r="D46" s="69" t="s">
        <v>27</v>
      </c>
      <c r="E46" s="1210" t="s">
        <v>736</v>
      </c>
      <c r="F46" s="562" t="s">
        <v>28</v>
      </c>
      <c r="G46" s="399" t="s">
        <v>27</v>
      </c>
      <c r="H46" s="56" t="s">
        <v>27</v>
      </c>
      <c r="I46" s="57" t="s">
        <v>27</v>
      </c>
      <c r="J46" s="399" t="s">
        <v>27</v>
      </c>
      <c r="K46" s="56" t="s">
        <v>27</v>
      </c>
      <c r="L46" s="57" t="s">
        <v>27</v>
      </c>
      <c r="M46" s="399" t="s">
        <v>27</v>
      </c>
      <c r="N46" s="56" t="s">
        <v>27</v>
      </c>
      <c r="O46" s="57" t="s">
        <v>27</v>
      </c>
      <c r="P46" s="399" t="s">
        <v>27</v>
      </c>
      <c r="Q46" s="56" t="s">
        <v>27</v>
      </c>
      <c r="R46" s="57" t="s">
        <v>27</v>
      </c>
      <c r="S46" s="399" t="s">
        <v>27</v>
      </c>
      <c r="T46" s="56" t="s">
        <v>27</v>
      </c>
      <c r="U46" s="57" t="s">
        <v>27</v>
      </c>
      <c r="V46" s="871" t="s">
        <v>27</v>
      </c>
      <c r="W46" s="70" t="s">
        <v>27</v>
      </c>
      <c r="X46" s="70" t="s">
        <v>27</v>
      </c>
      <c r="Y46" s="71" t="s">
        <v>27</v>
      </c>
      <c r="Z46" s="411" t="s">
        <v>27</v>
      </c>
      <c r="AA46" s="70" t="s">
        <v>27</v>
      </c>
      <c r="AB46" s="70" t="s">
        <v>27</v>
      </c>
      <c r="AC46" s="71" t="s">
        <v>27</v>
      </c>
    </row>
    <row r="47" spans="1:29" ht="55.5" customHeight="1" x14ac:dyDescent="0.25">
      <c r="A47" s="880"/>
      <c r="B47" s="60" t="s">
        <v>26</v>
      </c>
      <c r="C47" s="61" t="s">
        <v>27</v>
      </c>
      <c r="D47" s="61" t="s">
        <v>27</v>
      </c>
      <c r="E47" s="1215" t="s">
        <v>761</v>
      </c>
      <c r="F47" s="561" t="s">
        <v>726</v>
      </c>
      <c r="G47" s="399" t="s">
        <v>27</v>
      </c>
      <c r="H47" s="56" t="s">
        <v>27</v>
      </c>
      <c r="I47" s="57" t="s">
        <v>27</v>
      </c>
      <c r="J47" s="399" t="s">
        <v>27</v>
      </c>
      <c r="K47" s="56" t="s">
        <v>27</v>
      </c>
      <c r="L47" s="57" t="s">
        <v>27</v>
      </c>
      <c r="M47" s="399" t="s">
        <v>27</v>
      </c>
      <c r="N47" s="56" t="s">
        <v>27</v>
      </c>
      <c r="O47" s="57" t="s">
        <v>27</v>
      </c>
      <c r="P47" s="399" t="s">
        <v>27</v>
      </c>
      <c r="Q47" s="56" t="s">
        <v>27</v>
      </c>
      <c r="R47" s="57" t="s">
        <v>27</v>
      </c>
      <c r="S47" s="399" t="s">
        <v>27</v>
      </c>
      <c r="T47" s="56" t="s">
        <v>27</v>
      </c>
      <c r="U47" s="57" t="s">
        <v>27</v>
      </c>
      <c r="V47" s="409" t="s">
        <v>27</v>
      </c>
      <c r="W47" s="56" t="s">
        <v>27</v>
      </c>
      <c r="X47" s="56" t="s">
        <v>27</v>
      </c>
      <c r="Y47" s="57" t="s">
        <v>27</v>
      </c>
      <c r="Z47" s="399" t="s">
        <v>27</v>
      </c>
      <c r="AA47" s="56" t="s">
        <v>27</v>
      </c>
      <c r="AB47" s="56" t="s">
        <v>27</v>
      </c>
      <c r="AC47" s="57" t="s">
        <v>27</v>
      </c>
    </row>
    <row r="48" spans="1:29" ht="25.5" x14ac:dyDescent="0.25">
      <c r="A48" s="930"/>
      <c r="B48" s="60" t="s">
        <v>26</v>
      </c>
      <c r="C48" s="69" t="s">
        <v>27</v>
      </c>
      <c r="D48" s="69" t="s">
        <v>27</v>
      </c>
      <c r="E48" s="1212" t="s">
        <v>459</v>
      </c>
      <c r="F48" s="561" t="s">
        <v>35</v>
      </c>
      <c r="G48" s="399" t="s">
        <v>27</v>
      </c>
      <c r="H48" s="56" t="s">
        <v>27</v>
      </c>
      <c r="I48" s="57" t="s">
        <v>27</v>
      </c>
      <c r="J48" s="399" t="s">
        <v>27</v>
      </c>
      <c r="K48" s="56" t="s">
        <v>27</v>
      </c>
      <c r="L48" s="57" t="s">
        <v>27</v>
      </c>
      <c r="M48" s="399" t="s">
        <v>27</v>
      </c>
      <c r="N48" s="56" t="s">
        <v>27</v>
      </c>
      <c r="O48" s="57" t="s">
        <v>27</v>
      </c>
      <c r="P48" s="399" t="s">
        <v>27</v>
      </c>
      <c r="Q48" s="56" t="s">
        <v>27</v>
      </c>
      <c r="R48" s="57" t="s">
        <v>27</v>
      </c>
      <c r="S48" s="399" t="s">
        <v>27</v>
      </c>
      <c r="T48" s="56" t="s">
        <v>27</v>
      </c>
      <c r="U48" s="57" t="s">
        <v>27</v>
      </c>
      <c r="V48" s="409" t="s">
        <v>27</v>
      </c>
      <c r="W48" s="56" t="s">
        <v>27</v>
      </c>
      <c r="X48" s="56" t="s">
        <v>27</v>
      </c>
      <c r="Y48" s="57" t="s">
        <v>27</v>
      </c>
      <c r="Z48" s="399" t="s">
        <v>27</v>
      </c>
      <c r="AA48" s="56" t="s">
        <v>27</v>
      </c>
      <c r="AB48" s="56" t="s">
        <v>27</v>
      </c>
      <c r="AC48" s="57" t="s">
        <v>27</v>
      </c>
    </row>
    <row r="49" spans="1:29" ht="25.5" x14ac:dyDescent="0.25">
      <c r="A49" s="930"/>
      <c r="B49" s="60"/>
      <c r="C49" s="69"/>
      <c r="D49" s="69"/>
      <c r="E49" s="1212" t="s">
        <v>738</v>
      </c>
      <c r="F49" s="972" t="s">
        <v>35</v>
      </c>
      <c r="G49" s="399" t="s">
        <v>27</v>
      </c>
      <c r="H49" s="56" t="s">
        <v>27</v>
      </c>
      <c r="I49" s="57" t="s">
        <v>27</v>
      </c>
      <c r="J49" s="399" t="s">
        <v>27</v>
      </c>
      <c r="K49" s="56" t="s">
        <v>27</v>
      </c>
      <c r="L49" s="57" t="s">
        <v>27</v>
      </c>
      <c r="M49" s="399" t="s">
        <v>27</v>
      </c>
      <c r="N49" s="56" t="s">
        <v>27</v>
      </c>
      <c r="O49" s="57" t="s">
        <v>27</v>
      </c>
      <c r="P49" s="399" t="s">
        <v>27</v>
      </c>
      <c r="Q49" s="56" t="s">
        <v>27</v>
      </c>
      <c r="R49" s="57" t="s">
        <v>27</v>
      </c>
      <c r="S49" s="399" t="s">
        <v>27</v>
      </c>
      <c r="T49" s="56" t="s">
        <v>27</v>
      </c>
      <c r="U49" s="57" t="s">
        <v>27</v>
      </c>
      <c r="V49" s="409"/>
      <c r="W49" s="56"/>
      <c r="X49" s="56"/>
      <c r="Y49" s="57"/>
      <c r="Z49" s="399"/>
      <c r="AA49" s="56"/>
      <c r="AB49" s="56"/>
      <c r="AC49" s="57"/>
    </row>
    <row r="50" spans="1:29" x14ac:dyDescent="0.25">
      <c r="A50" s="930"/>
      <c r="B50" s="60" t="s">
        <v>26</v>
      </c>
      <c r="C50" s="69" t="s">
        <v>27</v>
      </c>
      <c r="D50" s="69" t="s">
        <v>27</v>
      </c>
      <c r="E50" s="1212" t="s">
        <v>758</v>
      </c>
      <c r="F50" s="972" t="s">
        <v>35</v>
      </c>
      <c r="G50" s="399" t="s">
        <v>27</v>
      </c>
      <c r="H50" s="56" t="s">
        <v>27</v>
      </c>
      <c r="I50" s="57" t="s">
        <v>27</v>
      </c>
      <c r="J50" s="399" t="s">
        <v>27</v>
      </c>
      <c r="K50" s="56" t="s">
        <v>27</v>
      </c>
      <c r="L50" s="57" t="s">
        <v>27</v>
      </c>
      <c r="M50" s="399" t="s">
        <v>27</v>
      </c>
      <c r="N50" s="56" t="s">
        <v>27</v>
      </c>
      <c r="O50" s="57" t="s">
        <v>27</v>
      </c>
      <c r="P50" s="399" t="s">
        <v>27</v>
      </c>
      <c r="Q50" s="56" t="s">
        <v>27</v>
      </c>
      <c r="R50" s="57" t="s">
        <v>27</v>
      </c>
      <c r="S50" s="399" t="s">
        <v>27</v>
      </c>
      <c r="T50" s="56" t="s">
        <v>27</v>
      </c>
      <c r="U50" s="57" t="s">
        <v>27</v>
      </c>
      <c r="V50" s="409" t="s">
        <v>27</v>
      </c>
      <c r="W50" s="56" t="s">
        <v>27</v>
      </c>
      <c r="X50" s="56" t="s">
        <v>27</v>
      </c>
      <c r="Y50" s="57" t="s">
        <v>27</v>
      </c>
      <c r="Z50" s="399" t="s">
        <v>27</v>
      </c>
      <c r="AA50" s="56" t="s">
        <v>27</v>
      </c>
      <c r="AB50" s="56" t="s">
        <v>27</v>
      </c>
      <c r="AC50" s="57" t="s">
        <v>27</v>
      </c>
    </row>
    <row r="51" spans="1:29" x14ac:dyDescent="0.25">
      <c r="A51" s="930"/>
      <c r="B51" s="60" t="s">
        <v>26</v>
      </c>
      <c r="C51" s="69" t="s">
        <v>27</v>
      </c>
      <c r="D51" s="69" t="s">
        <v>27</v>
      </c>
      <c r="E51" s="1212" t="s">
        <v>759</v>
      </c>
      <c r="F51" s="561" t="s">
        <v>35</v>
      </c>
      <c r="G51" s="399" t="s">
        <v>27</v>
      </c>
      <c r="H51" s="56" t="s">
        <v>27</v>
      </c>
      <c r="I51" s="57" t="s">
        <v>27</v>
      </c>
      <c r="J51" s="399" t="s">
        <v>27</v>
      </c>
      <c r="K51" s="56" t="s">
        <v>27</v>
      </c>
      <c r="L51" s="57" t="s">
        <v>27</v>
      </c>
      <c r="M51" s="399" t="s">
        <v>27</v>
      </c>
      <c r="N51" s="56" t="s">
        <v>27</v>
      </c>
      <c r="O51" s="57" t="s">
        <v>27</v>
      </c>
      <c r="P51" s="399" t="s">
        <v>27</v>
      </c>
      <c r="Q51" s="56" t="s">
        <v>27</v>
      </c>
      <c r="R51" s="57" t="s">
        <v>27</v>
      </c>
      <c r="S51" s="399" t="s">
        <v>27</v>
      </c>
      <c r="T51" s="56" t="s">
        <v>27</v>
      </c>
      <c r="U51" s="57" t="s">
        <v>27</v>
      </c>
      <c r="V51" s="409"/>
      <c r="W51" s="56"/>
      <c r="X51" s="56"/>
      <c r="Y51" s="57"/>
      <c r="Z51" s="399"/>
      <c r="AA51" s="56"/>
      <c r="AB51" s="56"/>
      <c r="AC51" s="57"/>
    </row>
    <row r="52" spans="1:29" ht="24.75" x14ac:dyDescent="0.25">
      <c r="A52" s="930"/>
      <c r="B52" s="60" t="s">
        <v>26</v>
      </c>
      <c r="C52" s="69" t="s">
        <v>27</v>
      </c>
      <c r="D52" s="69" t="s">
        <v>27</v>
      </c>
      <c r="E52" s="1212" t="s">
        <v>760</v>
      </c>
      <c r="F52" s="561" t="s">
        <v>35</v>
      </c>
      <c r="G52" s="399" t="s">
        <v>27</v>
      </c>
      <c r="H52" s="56" t="s">
        <v>27</v>
      </c>
      <c r="I52" s="57" t="s">
        <v>27</v>
      </c>
      <c r="J52" s="399" t="s">
        <v>27</v>
      </c>
      <c r="K52" s="56" t="s">
        <v>27</v>
      </c>
      <c r="L52" s="57" t="s">
        <v>27</v>
      </c>
      <c r="M52" s="399" t="s">
        <v>27</v>
      </c>
      <c r="N52" s="56" t="s">
        <v>27</v>
      </c>
      <c r="O52" s="57" t="s">
        <v>27</v>
      </c>
      <c r="P52" s="399" t="s">
        <v>27</v>
      </c>
      <c r="Q52" s="56" t="s">
        <v>27</v>
      </c>
      <c r="R52" s="57" t="s">
        <v>27</v>
      </c>
      <c r="S52" s="399" t="s">
        <v>27</v>
      </c>
      <c r="T52" s="56" t="s">
        <v>27</v>
      </c>
      <c r="U52" s="57" t="s">
        <v>27</v>
      </c>
      <c r="V52" s="409"/>
      <c r="W52" s="56"/>
      <c r="X52" s="56"/>
      <c r="Y52" s="57"/>
      <c r="Z52" s="399"/>
      <c r="AA52" s="56"/>
      <c r="AB52" s="56"/>
      <c r="AC52" s="57"/>
    </row>
    <row r="53" spans="1:29" ht="25.5" x14ac:dyDescent="0.25">
      <c r="A53" s="930"/>
      <c r="B53" s="60" t="s">
        <v>26</v>
      </c>
      <c r="C53" s="69" t="s">
        <v>27</v>
      </c>
      <c r="D53" s="69" t="s">
        <v>27</v>
      </c>
      <c r="E53" s="1212" t="s">
        <v>749</v>
      </c>
      <c r="F53" s="561" t="s">
        <v>35</v>
      </c>
      <c r="G53" s="1161">
        <f>H53+I53</f>
        <v>0</v>
      </c>
      <c r="H53" s="1162">
        <f>H550</f>
        <v>0</v>
      </c>
      <c r="I53" s="1162">
        <f>I550</f>
        <v>0</v>
      </c>
      <c r="J53" s="1161">
        <f>K53+L53</f>
        <v>0</v>
      </c>
      <c r="K53" s="1162">
        <f>K550</f>
        <v>0</v>
      </c>
      <c r="L53" s="1162">
        <f>L550</f>
        <v>0</v>
      </c>
      <c r="M53" s="1161">
        <f>N53+O53</f>
        <v>0</v>
      </c>
      <c r="N53" s="1162">
        <f>N550</f>
        <v>0</v>
      </c>
      <c r="O53" s="1163">
        <f>O550</f>
        <v>0</v>
      </c>
      <c r="P53" s="1161">
        <f>Q53+R53</f>
        <v>0</v>
      </c>
      <c r="Q53" s="1162">
        <f>Q550</f>
        <v>0</v>
      </c>
      <c r="R53" s="1163">
        <f>R550</f>
        <v>0</v>
      </c>
      <c r="S53" s="1199">
        <f>T53+U53</f>
        <v>0</v>
      </c>
      <c r="T53" s="1200">
        <f>T550</f>
        <v>0</v>
      </c>
      <c r="U53" s="1201">
        <f>U550</f>
        <v>0</v>
      </c>
      <c r="V53" s="409"/>
      <c r="W53" s="56"/>
      <c r="X53" s="56"/>
      <c r="Y53" s="57"/>
      <c r="Z53" s="399"/>
      <c r="AA53" s="56"/>
      <c r="AB53" s="56"/>
      <c r="AC53" s="57"/>
    </row>
    <row r="54" spans="1:29" ht="25.5" x14ac:dyDescent="0.25">
      <c r="A54" s="930"/>
      <c r="B54" s="60" t="s">
        <v>26</v>
      </c>
      <c r="C54" s="69" t="s">
        <v>27</v>
      </c>
      <c r="D54" s="69" t="s">
        <v>27</v>
      </c>
      <c r="E54" s="1212" t="s">
        <v>750</v>
      </c>
      <c r="F54" s="561" t="s">
        <v>35</v>
      </c>
      <c r="G54" s="1161" t="e">
        <f>H54+I54</f>
        <v>#DIV/0!</v>
      </c>
      <c r="H54" s="56" t="e">
        <f>(H570+H586)/H26</f>
        <v>#DIV/0!</v>
      </c>
      <c r="I54" s="56" t="e">
        <f>(I570+I586)/I26</f>
        <v>#DIV/0!</v>
      </c>
      <c r="J54" s="1161" t="e">
        <f>K54+L54</f>
        <v>#DIV/0!</v>
      </c>
      <c r="K54" s="56" t="e">
        <f>(K570+K586)/K26</f>
        <v>#DIV/0!</v>
      </c>
      <c r="L54" s="56" t="e">
        <f>(L570+L586)/L26</f>
        <v>#DIV/0!</v>
      </c>
      <c r="M54" s="1161" t="e">
        <f>N54+O54</f>
        <v>#DIV/0!</v>
      </c>
      <c r="N54" s="56" t="e">
        <f>(N570+N586)/N26</f>
        <v>#DIV/0!</v>
      </c>
      <c r="O54" s="56" t="e">
        <f>(O570+O586)/O26</f>
        <v>#DIV/0!</v>
      </c>
      <c r="P54" s="1161" t="e">
        <f>Q54+R54</f>
        <v>#DIV/0!</v>
      </c>
      <c r="Q54" s="56" t="e">
        <f>(Q570+Q586)/Q26</f>
        <v>#DIV/0!</v>
      </c>
      <c r="R54" s="56" t="e">
        <f>(R570+R586)/R26</f>
        <v>#DIV/0!</v>
      </c>
      <c r="S54" s="1161" t="e">
        <f>T54+U54</f>
        <v>#DIV/0!</v>
      </c>
      <c r="T54" s="56" t="e">
        <f>(T570+T586)/T26</f>
        <v>#DIV/0!</v>
      </c>
      <c r="U54" s="57" t="e">
        <f>(U570+U586)/U26</f>
        <v>#DIV/0!</v>
      </c>
      <c r="V54" s="409" t="s">
        <v>27</v>
      </c>
      <c r="W54" s="56" t="s">
        <v>27</v>
      </c>
      <c r="X54" s="56" t="s">
        <v>27</v>
      </c>
      <c r="Y54" s="57" t="s">
        <v>27</v>
      </c>
      <c r="Z54" s="399" t="s">
        <v>27</v>
      </c>
      <c r="AA54" s="56" t="s">
        <v>27</v>
      </c>
      <c r="AB54" s="56" t="s">
        <v>27</v>
      </c>
      <c r="AC54" s="57" t="s">
        <v>27</v>
      </c>
    </row>
    <row r="55" spans="1:29" s="901" customFormat="1" ht="15.75" x14ac:dyDescent="0.25">
      <c r="A55" s="115"/>
      <c r="B55" s="898"/>
      <c r="C55" s="900"/>
      <c r="D55" s="905"/>
      <c r="E55" s="904" t="s">
        <v>32</v>
      </c>
      <c r="F55" s="914"/>
      <c r="G55" s="906"/>
      <c r="H55" s="905"/>
      <c r="I55" s="907"/>
      <c r="J55" s="906"/>
      <c r="K55" s="905"/>
      <c r="L55" s="907"/>
      <c r="M55" s="906"/>
      <c r="N55" s="905"/>
      <c r="O55" s="907"/>
      <c r="P55" s="906"/>
      <c r="Q55" s="905"/>
      <c r="R55" s="905"/>
      <c r="S55" s="906"/>
      <c r="T55" s="905"/>
      <c r="U55" s="907"/>
      <c r="V55" s="911"/>
      <c r="W55" s="913"/>
      <c r="X55" s="913"/>
      <c r="Y55" s="912"/>
      <c r="Z55" s="910"/>
      <c r="AA55" s="913"/>
      <c r="AB55" s="913"/>
      <c r="AC55" s="912"/>
    </row>
    <row r="56" spans="1:29" x14ac:dyDescent="0.25">
      <c r="A56" s="880"/>
      <c r="B56" s="60" t="s">
        <v>26</v>
      </c>
      <c r="C56" s="61" t="s">
        <v>27</v>
      </c>
      <c r="D56" s="61" t="s">
        <v>27</v>
      </c>
      <c r="E56" s="1208" t="s">
        <v>739</v>
      </c>
      <c r="F56" s="62" t="s">
        <v>33</v>
      </c>
      <c r="G56" s="399" t="s">
        <v>27</v>
      </c>
      <c r="H56" s="56" t="s">
        <v>27</v>
      </c>
      <c r="I56" s="57" t="s">
        <v>27</v>
      </c>
      <c r="J56" s="399" t="s">
        <v>27</v>
      </c>
      <c r="K56" s="56" t="s">
        <v>27</v>
      </c>
      <c r="L56" s="57" t="s">
        <v>27</v>
      </c>
      <c r="M56" s="399" t="s">
        <v>27</v>
      </c>
      <c r="N56" s="56" t="s">
        <v>27</v>
      </c>
      <c r="O56" s="57" t="s">
        <v>27</v>
      </c>
      <c r="P56" s="399" t="s">
        <v>27</v>
      </c>
      <c r="Q56" s="56" t="s">
        <v>27</v>
      </c>
      <c r="R56" s="57" t="s">
        <v>27</v>
      </c>
      <c r="S56" s="399" t="s">
        <v>27</v>
      </c>
      <c r="T56" s="56" t="s">
        <v>27</v>
      </c>
      <c r="U56" s="57" t="s">
        <v>27</v>
      </c>
      <c r="V56" s="409" t="s">
        <v>27</v>
      </c>
      <c r="W56" s="56" t="s">
        <v>27</v>
      </c>
      <c r="X56" s="56" t="s">
        <v>27</v>
      </c>
      <c r="Y56" s="57" t="s">
        <v>27</v>
      </c>
      <c r="Z56" s="399" t="s">
        <v>27</v>
      </c>
      <c r="AA56" s="56" t="s">
        <v>27</v>
      </c>
      <c r="AB56" s="56" t="s">
        <v>27</v>
      </c>
      <c r="AC56" s="57" t="s">
        <v>27</v>
      </c>
    </row>
    <row r="57" spans="1:29" x14ac:dyDescent="0.25">
      <c r="A57" s="880"/>
      <c r="B57" s="50" t="s">
        <v>26</v>
      </c>
      <c r="C57" s="61" t="s">
        <v>27</v>
      </c>
      <c r="D57" s="61" t="s">
        <v>27</v>
      </c>
      <c r="E57" s="1209" t="s">
        <v>740</v>
      </c>
      <c r="F57" s="62" t="s">
        <v>33</v>
      </c>
      <c r="G57" s="399" t="s">
        <v>27</v>
      </c>
      <c r="H57" s="56" t="s">
        <v>27</v>
      </c>
      <c r="I57" s="57" t="s">
        <v>27</v>
      </c>
      <c r="J57" s="399" t="s">
        <v>27</v>
      </c>
      <c r="K57" s="56" t="s">
        <v>27</v>
      </c>
      <c r="L57" s="57" t="s">
        <v>27</v>
      </c>
      <c r="M57" s="399" t="s">
        <v>27</v>
      </c>
      <c r="N57" s="56" t="s">
        <v>27</v>
      </c>
      <c r="O57" s="57" t="s">
        <v>27</v>
      </c>
      <c r="P57" s="399" t="s">
        <v>27</v>
      </c>
      <c r="Q57" s="56" t="s">
        <v>27</v>
      </c>
      <c r="R57" s="57" t="s">
        <v>27</v>
      </c>
      <c r="S57" s="399" t="s">
        <v>27</v>
      </c>
      <c r="T57" s="56" t="s">
        <v>27</v>
      </c>
      <c r="U57" s="57" t="s">
        <v>27</v>
      </c>
      <c r="V57" s="409" t="s">
        <v>27</v>
      </c>
      <c r="W57" s="56" t="s">
        <v>27</v>
      </c>
      <c r="X57" s="56" t="s">
        <v>27</v>
      </c>
      <c r="Y57" s="57" t="s">
        <v>27</v>
      </c>
      <c r="Z57" s="399" t="s">
        <v>27</v>
      </c>
      <c r="AA57" s="56" t="s">
        <v>27</v>
      </c>
      <c r="AB57" s="56" t="s">
        <v>27</v>
      </c>
      <c r="AC57" s="57" t="s">
        <v>27</v>
      </c>
    </row>
    <row r="58" spans="1:29" ht="25.5" x14ac:dyDescent="0.25">
      <c r="A58" s="880"/>
      <c r="B58" s="60" t="s">
        <v>26</v>
      </c>
      <c r="C58" s="61" t="s">
        <v>27</v>
      </c>
      <c r="D58" s="61" t="s">
        <v>27</v>
      </c>
      <c r="E58" s="1208" t="s">
        <v>741</v>
      </c>
      <c r="F58" s="561" t="s">
        <v>33</v>
      </c>
      <c r="G58" s="399" t="s">
        <v>27</v>
      </c>
      <c r="H58" s="56" t="s">
        <v>27</v>
      </c>
      <c r="I58" s="57" t="s">
        <v>27</v>
      </c>
      <c r="J58" s="399" t="s">
        <v>27</v>
      </c>
      <c r="K58" s="56" t="s">
        <v>27</v>
      </c>
      <c r="L58" s="57" t="s">
        <v>27</v>
      </c>
      <c r="M58" s="399" t="s">
        <v>27</v>
      </c>
      <c r="N58" s="56" t="s">
        <v>27</v>
      </c>
      <c r="O58" s="57" t="s">
        <v>27</v>
      </c>
      <c r="P58" s="399" t="s">
        <v>27</v>
      </c>
      <c r="Q58" s="56" t="s">
        <v>27</v>
      </c>
      <c r="R58" s="57" t="s">
        <v>27</v>
      </c>
      <c r="S58" s="399" t="s">
        <v>27</v>
      </c>
      <c r="T58" s="56" t="s">
        <v>27</v>
      </c>
      <c r="U58" s="57" t="s">
        <v>27</v>
      </c>
      <c r="V58" s="409" t="s">
        <v>27</v>
      </c>
      <c r="W58" s="56" t="s">
        <v>27</v>
      </c>
      <c r="X58" s="56" t="s">
        <v>27</v>
      </c>
      <c r="Y58" s="57" t="s">
        <v>27</v>
      </c>
      <c r="Z58" s="399" t="s">
        <v>27</v>
      </c>
      <c r="AA58" s="56" t="s">
        <v>27</v>
      </c>
      <c r="AB58" s="56" t="s">
        <v>27</v>
      </c>
      <c r="AC58" s="57" t="s">
        <v>27</v>
      </c>
    </row>
    <row r="59" spans="1:29" ht="37.5" x14ac:dyDescent="0.25">
      <c r="A59" s="930"/>
      <c r="B59" s="50" t="s">
        <v>26</v>
      </c>
      <c r="C59" s="61" t="s">
        <v>27</v>
      </c>
      <c r="D59" s="61" t="s">
        <v>27</v>
      </c>
      <c r="E59" s="1210" t="s">
        <v>742</v>
      </c>
      <c r="F59" s="561" t="s">
        <v>33</v>
      </c>
      <c r="G59" s="54" t="s">
        <v>27</v>
      </c>
      <c r="H59" s="54" t="s">
        <v>27</v>
      </c>
      <c r="I59" s="57" t="s">
        <v>27</v>
      </c>
      <c r="J59" s="54" t="s">
        <v>27</v>
      </c>
      <c r="K59" s="54" t="s">
        <v>27</v>
      </c>
      <c r="L59" s="57" t="s">
        <v>27</v>
      </c>
      <c r="M59" s="54" t="s">
        <v>27</v>
      </c>
      <c r="N59" s="54" t="s">
        <v>27</v>
      </c>
      <c r="O59" s="57" t="s">
        <v>27</v>
      </c>
      <c r="P59" s="54" t="s">
        <v>27</v>
      </c>
      <c r="Q59" s="54" t="s">
        <v>27</v>
      </c>
      <c r="R59" s="57" t="s">
        <v>27</v>
      </c>
      <c r="S59" s="54" t="s">
        <v>27</v>
      </c>
      <c r="T59" s="54" t="s">
        <v>27</v>
      </c>
      <c r="U59" s="57" t="s">
        <v>27</v>
      </c>
      <c r="V59" s="409" t="s">
        <v>27</v>
      </c>
      <c r="W59" s="56" t="s">
        <v>27</v>
      </c>
      <c r="X59" s="56" t="s">
        <v>27</v>
      </c>
      <c r="Y59" s="57" t="s">
        <v>27</v>
      </c>
      <c r="Z59" s="399" t="s">
        <v>27</v>
      </c>
      <c r="AA59" s="56" t="s">
        <v>27</v>
      </c>
      <c r="AB59" s="56" t="s">
        <v>27</v>
      </c>
      <c r="AC59" s="57" t="s">
        <v>27</v>
      </c>
    </row>
    <row r="60" spans="1:29" ht="37.5" x14ac:dyDescent="0.25">
      <c r="A60" s="930"/>
      <c r="B60" s="50" t="s">
        <v>26</v>
      </c>
      <c r="C60" s="61" t="s">
        <v>27</v>
      </c>
      <c r="D60" s="61" t="s">
        <v>27</v>
      </c>
      <c r="E60" s="1210" t="s">
        <v>743</v>
      </c>
      <c r="F60" s="561" t="s">
        <v>33</v>
      </c>
      <c r="G60" s="54" t="s">
        <v>27</v>
      </c>
      <c r="H60" s="54" t="s">
        <v>27</v>
      </c>
      <c r="I60" s="57" t="s">
        <v>27</v>
      </c>
      <c r="J60" s="54" t="s">
        <v>27</v>
      </c>
      <c r="K60" s="54" t="s">
        <v>27</v>
      </c>
      <c r="L60" s="57" t="s">
        <v>27</v>
      </c>
      <c r="M60" s="54" t="s">
        <v>27</v>
      </c>
      <c r="N60" s="54" t="s">
        <v>27</v>
      </c>
      <c r="O60" s="57" t="s">
        <v>27</v>
      </c>
      <c r="P60" s="54" t="s">
        <v>27</v>
      </c>
      <c r="Q60" s="54" t="s">
        <v>27</v>
      </c>
      <c r="R60" s="57" t="s">
        <v>27</v>
      </c>
      <c r="S60" s="54" t="s">
        <v>27</v>
      </c>
      <c r="T60" s="54" t="s">
        <v>27</v>
      </c>
      <c r="U60" s="57" t="s">
        <v>27</v>
      </c>
      <c r="V60" s="409"/>
      <c r="W60" s="56"/>
      <c r="X60" s="56"/>
      <c r="Y60" s="57"/>
      <c r="Z60" s="399"/>
      <c r="AA60" s="56"/>
      <c r="AB60" s="56"/>
      <c r="AC60" s="57"/>
    </row>
    <row r="61" spans="1:29" x14ac:dyDescent="0.25">
      <c r="A61" s="930"/>
      <c r="B61" s="50" t="s">
        <v>26</v>
      </c>
      <c r="C61" s="61" t="s">
        <v>27</v>
      </c>
      <c r="D61" s="61" t="s">
        <v>27</v>
      </c>
      <c r="E61" s="1210" t="s">
        <v>762</v>
      </c>
      <c r="F61" s="561" t="s">
        <v>33</v>
      </c>
      <c r="G61" s="54" t="s">
        <v>27</v>
      </c>
      <c r="H61" s="54" t="s">
        <v>27</v>
      </c>
      <c r="I61" s="57" t="s">
        <v>27</v>
      </c>
      <c r="J61" s="54" t="s">
        <v>27</v>
      </c>
      <c r="K61" s="54" t="s">
        <v>27</v>
      </c>
      <c r="L61" s="57" t="s">
        <v>27</v>
      </c>
      <c r="M61" s="54" t="s">
        <v>27</v>
      </c>
      <c r="N61" s="54" t="s">
        <v>27</v>
      </c>
      <c r="O61" s="57" t="s">
        <v>27</v>
      </c>
      <c r="P61" s="54" t="s">
        <v>27</v>
      </c>
      <c r="Q61" s="54" t="s">
        <v>27</v>
      </c>
      <c r="R61" s="57" t="s">
        <v>27</v>
      </c>
      <c r="S61" s="54" t="s">
        <v>27</v>
      </c>
      <c r="T61" s="54" t="s">
        <v>27</v>
      </c>
      <c r="U61" s="57" t="s">
        <v>27</v>
      </c>
      <c r="V61" s="409"/>
      <c r="W61" s="56"/>
      <c r="X61" s="56"/>
      <c r="Y61" s="57"/>
      <c r="Z61" s="399"/>
      <c r="AA61" s="56"/>
      <c r="AB61" s="56"/>
      <c r="AC61" s="57"/>
    </row>
    <row r="62" spans="1:29" ht="25.5" x14ac:dyDescent="0.25">
      <c r="A62" s="930"/>
      <c r="B62" s="50" t="s">
        <v>26</v>
      </c>
      <c r="C62" s="61" t="s">
        <v>27</v>
      </c>
      <c r="D62" s="61" t="s">
        <v>27</v>
      </c>
      <c r="E62" s="1210" t="s">
        <v>763</v>
      </c>
      <c r="F62" s="561" t="s">
        <v>33</v>
      </c>
      <c r="G62" s="54" t="s">
        <v>27</v>
      </c>
      <c r="H62" s="54" t="s">
        <v>27</v>
      </c>
      <c r="I62" s="57" t="s">
        <v>27</v>
      </c>
      <c r="J62" s="54" t="s">
        <v>27</v>
      </c>
      <c r="K62" s="54" t="s">
        <v>27</v>
      </c>
      <c r="L62" s="57" t="s">
        <v>27</v>
      </c>
      <c r="M62" s="54" t="s">
        <v>27</v>
      </c>
      <c r="N62" s="54" t="s">
        <v>27</v>
      </c>
      <c r="O62" s="57" t="s">
        <v>27</v>
      </c>
      <c r="P62" s="54" t="s">
        <v>27</v>
      </c>
      <c r="Q62" s="54" t="s">
        <v>27</v>
      </c>
      <c r="R62" s="57" t="s">
        <v>27</v>
      </c>
      <c r="S62" s="54" t="s">
        <v>27</v>
      </c>
      <c r="T62" s="54" t="s">
        <v>27</v>
      </c>
      <c r="U62" s="57" t="s">
        <v>27</v>
      </c>
      <c r="V62" s="409"/>
      <c r="W62" s="56"/>
      <c r="X62" s="56"/>
      <c r="Y62" s="57"/>
      <c r="Z62" s="399"/>
      <c r="AA62" s="56"/>
      <c r="AB62" s="56"/>
      <c r="AC62" s="57"/>
    </row>
    <row r="63" spans="1:29" ht="25.5" x14ac:dyDescent="0.25">
      <c r="A63" s="930"/>
      <c r="B63" s="50" t="s">
        <v>26</v>
      </c>
      <c r="C63" s="61" t="s">
        <v>27</v>
      </c>
      <c r="D63" s="61" t="s">
        <v>27</v>
      </c>
      <c r="E63" s="1210" t="s">
        <v>764</v>
      </c>
      <c r="F63" s="561" t="s">
        <v>33</v>
      </c>
      <c r="G63" s="54" t="s">
        <v>27</v>
      </c>
      <c r="H63" s="54" t="s">
        <v>27</v>
      </c>
      <c r="I63" s="57" t="s">
        <v>27</v>
      </c>
      <c r="J63" s="54" t="s">
        <v>27</v>
      </c>
      <c r="K63" s="54" t="s">
        <v>27</v>
      </c>
      <c r="L63" s="57" t="s">
        <v>27</v>
      </c>
      <c r="M63" s="54" t="s">
        <v>27</v>
      </c>
      <c r="N63" s="54" t="s">
        <v>27</v>
      </c>
      <c r="O63" s="57" t="s">
        <v>27</v>
      </c>
      <c r="P63" s="54" t="s">
        <v>27</v>
      </c>
      <c r="Q63" s="54" t="s">
        <v>27</v>
      </c>
      <c r="R63" s="57" t="s">
        <v>27</v>
      </c>
      <c r="S63" s="54" t="s">
        <v>27</v>
      </c>
      <c r="T63" s="54" t="s">
        <v>27</v>
      </c>
      <c r="U63" s="57" t="s">
        <v>27</v>
      </c>
      <c r="V63" s="409"/>
      <c r="W63" s="56"/>
      <c r="X63" s="56"/>
      <c r="Y63" s="57"/>
      <c r="Z63" s="399"/>
      <c r="AA63" s="56"/>
      <c r="AB63" s="56"/>
      <c r="AC63" s="57"/>
    </row>
    <row r="64" spans="1:29" ht="25.5" x14ac:dyDescent="0.25">
      <c r="A64" s="930"/>
      <c r="B64" s="50" t="s">
        <v>26</v>
      </c>
      <c r="C64" s="61" t="s">
        <v>27</v>
      </c>
      <c r="D64" s="61" t="s">
        <v>27</v>
      </c>
      <c r="E64" s="1210" t="s">
        <v>765</v>
      </c>
      <c r="F64" s="561" t="s">
        <v>33</v>
      </c>
      <c r="G64" s="54" t="s">
        <v>27</v>
      </c>
      <c r="H64" s="54" t="s">
        <v>27</v>
      </c>
      <c r="I64" s="57" t="s">
        <v>27</v>
      </c>
      <c r="J64" s="54" t="s">
        <v>27</v>
      </c>
      <c r="K64" s="54" t="s">
        <v>27</v>
      </c>
      <c r="L64" s="57" t="s">
        <v>27</v>
      </c>
      <c r="M64" s="54" t="s">
        <v>27</v>
      </c>
      <c r="N64" s="54" t="s">
        <v>27</v>
      </c>
      <c r="O64" s="57" t="s">
        <v>27</v>
      </c>
      <c r="P64" s="54" t="s">
        <v>27</v>
      </c>
      <c r="Q64" s="54" t="s">
        <v>27</v>
      </c>
      <c r="R64" s="57" t="s">
        <v>27</v>
      </c>
      <c r="S64" s="54" t="s">
        <v>27</v>
      </c>
      <c r="T64" s="54" t="s">
        <v>27</v>
      </c>
      <c r="U64" s="57" t="s">
        <v>27</v>
      </c>
      <c r="V64" s="409"/>
      <c r="W64" s="56"/>
      <c r="X64" s="56"/>
      <c r="Y64" s="57"/>
      <c r="Z64" s="399"/>
      <c r="AA64" s="56"/>
      <c r="AB64" s="56"/>
      <c r="AC64" s="57"/>
    </row>
    <row r="65" spans="1:29" ht="38.25" x14ac:dyDescent="0.25">
      <c r="A65" s="930"/>
      <c r="B65" s="50" t="s">
        <v>26</v>
      </c>
      <c r="C65" s="61" t="s">
        <v>27</v>
      </c>
      <c r="D65" s="61" t="s">
        <v>27</v>
      </c>
      <c r="E65" s="1210" t="s">
        <v>744</v>
      </c>
      <c r="F65" s="561" t="s">
        <v>33</v>
      </c>
      <c r="G65" s="1164"/>
      <c r="H65" s="54" t="s">
        <v>27</v>
      </c>
      <c r="I65" s="57" t="s">
        <v>27</v>
      </c>
      <c r="J65" s="1164"/>
      <c r="K65" s="54" t="s">
        <v>27</v>
      </c>
      <c r="L65" s="57" t="s">
        <v>27</v>
      </c>
      <c r="M65" s="1164"/>
      <c r="N65" s="54" t="s">
        <v>27</v>
      </c>
      <c r="O65" s="57" t="s">
        <v>27</v>
      </c>
      <c r="P65" s="1164"/>
      <c r="Q65" s="54" t="s">
        <v>27</v>
      </c>
      <c r="R65" s="57" t="s">
        <v>27</v>
      </c>
      <c r="S65" s="1164"/>
      <c r="T65" s="54" t="s">
        <v>27</v>
      </c>
      <c r="U65" s="57" t="s">
        <v>27</v>
      </c>
      <c r="V65" s="409"/>
      <c r="W65" s="56"/>
      <c r="X65" s="56"/>
      <c r="Y65" s="57"/>
      <c r="Z65" s="399"/>
      <c r="AA65" s="56"/>
      <c r="AB65" s="56"/>
      <c r="AC65" s="57"/>
    </row>
    <row r="66" spans="1:29" ht="51.75" thickBot="1" x14ac:dyDescent="0.3">
      <c r="A66" s="930"/>
      <c r="B66" s="1204" t="s">
        <v>26</v>
      </c>
      <c r="C66" s="356" t="s">
        <v>27</v>
      </c>
      <c r="D66" s="356" t="s">
        <v>27</v>
      </c>
      <c r="E66" s="1211" t="s">
        <v>745</v>
      </c>
      <c r="F66" s="1205" t="s">
        <v>33</v>
      </c>
      <c r="G66" s="1164"/>
      <c r="H66" s="1206" t="s">
        <v>27</v>
      </c>
      <c r="I66" s="1207" t="s">
        <v>27</v>
      </c>
      <c r="J66" s="1164"/>
      <c r="K66" s="1206" t="s">
        <v>27</v>
      </c>
      <c r="L66" s="1207" t="s">
        <v>27</v>
      </c>
      <c r="M66" s="1164"/>
      <c r="N66" s="1206" t="s">
        <v>27</v>
      </c>
      <c r="O66" s="1207" t="s">
        <v>27</v>
      </c>
      <c r="P66" s="1164"/>
      <c r="Q66" s="1206" t="s">
        <v>27</v>
      </c>
      <c r="R66" s="1207" t="s">
        <v>27</v>
      </c>
      <c r="S66" s="1164"/>
      <c r="T66" s="1206" t="s">
        <v>27</v>
      </c>
      <c r="U66" s="1207" t="s">
        <v>27</v>
      </c>
      <c r="V66" s="409"/>
      <c r="W66" s="56"/>
      <c r="X66" s="56"/>
      <c r="Y66" s="57"/>
      <c r="Z66" s="399"/>
      <c r="AA66" s="56"/>
      <c r="AB66" s="56"/>
      <c r="AC66" s="57"/>
    </row>
    <row r="67" spans="1:29" s="77" customFormat="1" ht="32.25" thickBot="1" x14ac:dyDescent="0.3">
      <c r="A67" s="891"/>
      <c r="B67" s="73"/>
      <c r="C67" s="74"/>
      <c r="D67" s="75"/>
      <c r="E67" s="903" t="s">
        <v>34</v>
      </c>
      <c r="F67" s="76" t="s">
        <v>35</v>
      </c>
      <c r="G67" s="569">
        <f t="shared" ref="G67:U67" si="13">SUM(G68:G77)</f>
        <v>31125.675600000006</v>
      </c>
      <c r="H67" s="570">
        <f t="shared" si="13"/>
        <v>27086.113400000002</v>
      </c>
      <c r="I67" s="571">
        <f t="shared" si="13"/>
        <v>4039.5621999999994</v>
      </c>
      <c r="J67" s="569">
        <f t="shared" si="13"/>
        <v>7411.6430300000002</v>
      </c>
      <c r="K67" s="570">
        <f t="shared" si="13"/>
        <v>6554.776789999999</v>
      </c>
      <c r="L67" s="571">
        <f t="shared" si="13"/>
        <v>856.86623999999983</v>
      </c>
      <c r="M67" s="569">
        <f t="shared" si="13"/>
        <v>15719.461220000001</v>
      </c>
      <c r="N67" s="570">
        <f t="shared" si="13"/>
        <v>13783.864200000002</v>
      </c>
      <c r="O67" s="571">
        <f t="shared" si="13"/>
        <v>1935.5970200000004</v>
      </c>
      <c r="P67" s="569">
        <f t="shared" si="13"/>
        <v>22651.402950000007</v>
      </c>
      <c r="Q67" s="570">
        <f t="shared" si="13"/>
        <v>19810.076370000006</v>
      </c>
      <c r="R67" s="571">
        <f t="shared" si="13"/>
        <v>2841.3265799999999</v>
      </c>
      <c r="S67" s="569">
        <f t="shared" si="13"/>
        <v>31116.274450000008</v>
      </c>
      <c r="T67" s="570">
        <f t="shared" si="13"/>
        <v>27078.013400000003</v>
      </c>
      <c r="U67" s="571">
        <f t="shared" si="13"/>
        <v>4038.2610499999992</v>
      </c>
      <c r="V67" s="1168">
        <f t="shared" ref="V67:V77" si="14">G67-J67</f>
        <v>23714.032570000007</v>
      </c>
      <c r="W67" s="694">
        <f t="shared" ref="W67:W77" si="15">G67-M67</f>
        <v>15406.214380000005</v>
      </c>
      <c r="X67" s="694">
        <f t="shared" ref="X67:X77" si="16">G67-P67</f>
        <v>8474.272649999999</v>
      </c>
      <c r="Y67" s="695">
        <f t="shared" ref="Y67:Y77" si="17">G67-S67</f>
        <v>9.4011499999978696</v>
      </c>
      <c r="Z67" s="696">
        <f>IF(G67&gt;0,ROUND((J67/G67),3),0)</f>
        <v>0.23799999999999999</v>
      </c>
      <c r="AA67" s="697">
        <f>IF(G67&gt;0,ROUND((M67/G67),3),0)</f>
        <v>0.505</v>
      </c>
      <c r="AB67" s="697">
        <f>IF(G67&gt;0,ROUND((P67/G67),3),0)</f>
        <v>0.72799999999999998</v>
      </c>
      <c r="AC67" s="698">
        <f>IF(G67&gt;0,ROUND((S67/G67),3),0)</f>
        <v>1</v>
      </c>
    </row>
    <row r="68" spans="1:29" ht="18.75" x14ac:dyDescent="0.25">
      <c r="A68" s="878"/>
      <c r="B68" s="973" t="s">
        <v>26</v>
      </c>
      <c r="C68" s="78" t="s">
        <v>27</v>
      </c>
      <c r="D68" s="78" t="s">
        <v>27</v>
      </c>
      <c r="E68" s="1150" t="s">
        <v>408</v>
      </c>
      <c r="F68" s="974" t="s">
        <v>35</v>
      </c>
      <c r="G68" s="975">
        <f t="shared" ref="G68:U68" si="18">G80+G89+G92+G95+G98+G99+G102+G105+G108+G111+G112+G113+G126+G151+G179+G182+G199+G200+G213+G216+G217+G218+G222+G225+G226+G228+G233+G246+G277+G281+G282+G283+G284+G285+G288+G291+G294+G298+G304+G307+G310+G311+G312+G343+G346+G347+G348+G349+G354+G357+G358+G359+G362+G365+G368+G369+G370+G372+G376+G379+G382+G385+G386+G389+G392+G395+G396+G399+G402+G403+G406+G409+G410+G413+G416+G419+G422+G423+G425+G427+G429+G432+G434+G437+G439+G444+G445+G448+G449+G452+G453+G456+G457+G458+G459+G464+G496+G499+G506+G509+G535+G538+G539+G600+G602</f>
        <v>30598.404600000005</v>
      </c>
      <c r="H68" s="976">
        <f t="shared" si="18"/>
        <v>26911.236400000002</v>
      </c>
      <c r="I68" s="976">
        <f t="shared" si="18"/>
        <v>3687.1681999999996</v>
      </c>
      <c r="J68" s="975">
        <f t="shared" si="18"/>
        <v>7305.8995500000001</v>
      </c>
      <c r="K68" s="976">
        <f t="shared" si="18"/>
        <v>6554.776789999999</v>
      </c>
      <c r="L68" s="976">
        <f t="shared" si="18"/>
        <v>751.12275999999986</v>
      </c>
      <c r="M68" s="975">
        <f t="shared" si="18"/>
        <v>15517.279460000002</v>
      </c>
      <c r="N68" s="976">
        <f t="shared" si="18"/>
        <v>13783.864200000002</v>
      </c>
      <c r="O68" s="976">
        <f t="shared" si="18"/>
        <v>1733.4152600000004</v>
      </c>
      <c r="P68" s="975">
        <f t="shared" si="18"/>
        <v>22314.872950000008</v>
      </c>
      <c r="Q68" s="976">
        <f t="shared" si="18"/>
        <v>19750.446370000005</v>
      </c>
      <c r="R68" s="976">
        <f t="shared" si="18"/>
        <v>2564.4265799999998</v>
      </c>
      <c r="S68" s="975">
        <f t="shared" si="18"/>
        <v>30589.003450000007</v>
      </c>
      <c r="T68" s="976">
        <f t="shared" si="18"/>
        <v>26903.136400000003</v>
      </c>
      <c r="U68" s="1197">
        <f t="shared" si="18"/>
        <v>3685.8670499999994</v>
      </c>
      <c r="V68" s="700">
        <f t="shared" si="14"/>
        <v>23292.505050000007</v>
      </c>
      <c r="W68" s="699">
        <f t="shared" si="15"/>
        <v>15081.125140000004</v>
      </c>
      <c r="X68" s="700">
        <f t="shared" si="16"/>
        <v>8283.5316499999972</v>
      </c>
      <c r="Y68" s="701">
        <f t="shared" si="17"/>
        <v>9.4011499999978696</v>
      </c>
      <c r="Z68" s="702">
        <f>IF(G68&gt;0,ROUND((J68/G68),3),0)</f>
        <v>0.23899999999999999</v>
      </c>
      <c r="AA68" s="703">
        <f>IF(G68&gt;0,ROUND((M68/G68),3),0)</f>
        <v>0.50700000000000001</v>
      </c>
      <c r="AB68" s="703">
        <f>IF(G68&gt;0,ROUND((P68/G68),3),0)</f>
        <v>0.72899999999999998</v>
      </c>
      <c r="AC68" s="704">
        <f>IF(G68&gt;0,ROUND((S68/G68),3),0)</f>
        <v>1</v>
      </c>
    </row>
    <row r="69" spans="1:29" ht="25.5" x14ac:dyDescent="0.25">
      <c r="A69" s="878"/>
      <c r="B69" s="540" t="s">
        <v>26</v>
      </c>
      <c r="C69" s="61" t="s">
        <v>27</v>
      </c>
      <c r="D69" s="61" t="s">
        <v>27</v>
      </c>
      <c r="E69" s="1151" t="s">
        <v>690</v>
      </c>
      <c r="F69" s="62" t="s">
        <v>35</v>
      </c>
      <c r="G69" s="572"/>
      <c r="H69" s="56" t="s">
        <v>27</v>
      </c>
      <c r="I69" s="57" t="s">
        <v>27</v>
      </c>
      <c r="J69" s="572"/>
      <c r="K69" s="56" t="s">
        <v>27</v>
      </c>
      <c r="L69" s="57" t="s">
        <v>27</v>
      </c>
      <c r="M69" s="572"/>
      <c r="N69" s="56" t="s">
        <v>27</v>
      </c>
      <c r="O69" s="57" t="s">
        <v>27</v>
      </c>
      <c r="P69" s="572"/>
      <c r="Q69" s="56" t="s">
        <v>27</v>
      </c>
      <c r="R69" s="57" t="s">
        <v>27</v>
      </c>
      <c r="S69" s="572"/>
      <c r="T69" s="56" t="s">
        <v>27</v>
      </c>
      <c r="U69" s="57" t="s">
        <v>27</v>
      </c>
      <c r="V69" s="700">
        <f t="shared" ref="V69:V71" si="19">G69-J69</f>
        <v>0</v>
      </c>
      <c r="W69" s="699">
        <f t="shared" ref="W69:W71" si="20">G69-M69</f>
        <v>0</v>
      </c>
      <c r="X69" s="700">
        <f t="shared" ref="X69:X71" si="21">G69-P69</f>
        <v>0</v>
      </c>
      <c r="Y69" s="701">
        <f t="shared" ref="Y69:Y71" si="22">G69-S69</f>
        <v>0</v>
      </c>
      <c r="Z69" s="702">
        <f t="shared" ref="Z69:Z71" si="23">IF(G69&gt;0,ROUND((J69/G69),3),0)</f>
        <v>0</v>
      </c>
      <c r="AA69" s="703">
        <f t="shared" ref="AA69:AA71" si="24">IF(G69&gt;0,ROUND((M69/G69),3),0)</f>
        <v>0</v>
      </c>
      <c r="AB69" s="703">
        <f t="shared" ref="AB69:AB71" si="25">IF(G69&gt;0,ROUND((P69/G69),3),0)</f>
        <v>0</v>
      </c>
      <c r="AC69" s="704">
        <f t="shared" ref="AC69:AC71" si="26">IF(G69&gt;0,ROUND((S69/G69),3),0)</f>
        <v>0</v>
      </c>
    </row>
    <row r="70" spans="1:29" ht="25.5" x14ac:dyDescent="0.25">
      <c r="A70" s="878"/>
      <c r="B70" s="540" t="s">
        <v>26</v>
      </c>
      <c r="C70" s="61" t="s">
        <v>27</v>
      </c>
      <c r="D70" s="61" t="s">
        <v>27</v>
      </c>
      <c r="E70" s="1151" t="s">
        <v>691</v>
      </c>
      <c r="F70" s="62" t="s">
        <v>35</v>
      </c>
      <c r="G70" s="572"/>
      <c r="H70" s="56" t="s">
        <v>27</v>
      </c>
      <c r="I70" s="57" t="s">
        <v>27</v>
      </c>
      <c r="J70" s="572"/>
      <c r="K70" s="56" t="s">
        <v>27</v>
      </c>
      <c r="L70" s="57" t="s">
        <v>27</v>
      </c>
      <c r="M70" s="572"/>
      <c r="N70" s="56" t="s">
        <v>27</v>
      </c>
      <c r="O70" s="57" t="s">
        <v>27</v>
      </c>
      <c r="P70" s="572"/>
      <c r="Q70" s="56" t="s">
        <v>27</v>
      </c>
      <c r="R70" s="57" t="s">
        <v>27</v>
      </c>
      <c r="S70" s="572"/>
      <c r="T70" s="56" t="s">
        <v>27</v>
      </c>
      <c r="U70" s="57" t="s">
        <v>27</v>
      </c>
      <c r="V70" s="700">
        <f t="shared" si="19"/>
        <v>0</v>
      </c>
      <c r="W70" s="699">
        <f t="shared" si="20"/>
        <v>0</v>
      </c>
      <c r="X70" s="700">
        <f t="shared" si="21"/>
        <v>0</v>
      </c>
      <c r="Y70" s="701">
        <f t="shared" si="22"/>
        <v>0</v>
      </c>
      <c r="Z70" s="702">
        <f t="shared" si="23"/>
        <v>0</v>
      </c>
      <c r="AA70" s="703">
        <f t="shared" si="24"/>
        <v>0</v>
      </c>
      <c r="AB70" s="703">
        <f t="shared" si="25"/>
        <v>0</v>
      </c>
      <c r="AC70" s="704">
        <f t="shared" si="26"/>
        <v>0</v>
      </c>
    </row>
    <row r="71" spans="1:29" ht="25.5" x14ac:dyDescent="0.25">
      <c r="A71" s="878"/>
      <c r="B71" s="102" t="s">
        <v>26</v>
      </c>
      <c r="C71" s="971" t="s">
        <v>27</v>
      </c>
      <c r="D71" s="971" t="s">
        <v>27</v>
      </c>
      <c r="E71" s="1152" t="s">
        <v>692</v>
      </c>
      <c r="F71" s="53" t="s">
        <v>35</v>
      </c>
      <c r="G71" s="577"/>
      <c r="H71" s="56" t="s">
        <v>27</v>
      </c>
      <c r="I71" s="57" t="s">
        <v>27</v>
      </c>
      <c r="J71" s="577"/>
      <c r="K71" s="56" t="s">
        <v>27</v>
      </c>
      <c r="L71" s="57" t="s">
        <v>27</v>
      </c>
      <c r="M71" s="577"/>
      <c r="N71" s="56" t="s">
        <v>27</v>
      </c>
      <c r="O71" s="57" t="s">
        <v>27</v>
      </c>
      <c r="P71" s="577"/>
      <c r="Q71" s="56" t="s">
        <v>27</v>
      </c>
      <c r="R71" s="57" t="s">
        <v>27</v>
      </c>
      <c r="S71" s="577"/>
      <c r="T71" s="56" t="s">
        <v>27</v>
      </c>
      <c r="U71" s="57" t="s">
        <v>27</v>
      </c>
      <c r="V71" s="700">
        <f t="shared" si="19"/>
        <v>0</v>
      </c>
      <c r="W71" s="699">
        <f t="shared" si="20"/>
        <v>0</v>
      </c>
      <c r="X71" s="700">
        <f t="shared" si="21"/>
        <v>0</v>
      </c>
      <c r="Y71" s="701">
        <f t="shared" si="22"/>
        <v>0</v>
      </c>
      <c r="Z71" s="702">
        <f t="shared" si="23"/>
        <v>0</v>
      </c>
      <c r="AA71" s="703">
        <f t="shared" si="24"/>
        <v>0</v>
      </c>
      <c r="AB71" s="703">
        <f t="shared" si="25"/>
        <v>0</v>
      </c>
      <c r="AC71" s="704">
        <f t="shared" si="26"/>
        <v>0</v>
      </c>
    </row>
    <row r="72" spans="1:29" ht="25.5" x14ac:dyDescent="0.25">
      <c r="A72" s="878"/>
      <c r="B72" s="540" t="s">
        <v>26</v>
      </c>
      <c r="C72" s="61" t="s">
        <v>27</v>
      </c>
      <c r="D72" s="61" t="s">
        <v>27</v>
      </c>
      <c r="E72" s="1151" t="s">
        <v>409</v>
      </c>
      <c r="F72" s="62" t="s">
        <v>35</v>
      </c>
      <c r="G72" s="572">
        <f t="shared" ref="G72" si="27">H72+I72</f>
        <v>527.27099999999996</v>
      </c>
      <c r="H72" s="573">
        <f>H185+H192+H230+H351+H352+H353+H355+H512+H528+H537</f>
        <v>174.87700000000001</v>
      </c>
      <c r="I72" s="573">
        <f>I185+I192+I230+I351+I352+I353+I355+I512+I528+I537</f>
        <v>352.39400000000001</v>
      </c>
      <c r="J72" s="572">
        <f t="shared" ref="J72" si="28">K72+L72</f>
        <v>105.74348000000001</v>
      </c>
      <c r="K72" s="573">
        <f>K185+K192+K230+K351+K352+K353+K355+K512+K528+K537</f>
        <v>0</v>
      </c>
      <c r="L72" s="573">
        <f>L185+L192+L230+L351+L352+L353+L355+L512+L528+L537</f>
        <v>105.74348000000001</v>
      </c>
      <c r="M72" s="572">
        <f t="shared" ref="M72" si="29">N72+O72</f>
        <v>202.18176</v>
      </c>
      <c r="N72" s="573">
        <f>N185+N192+N230+N351+N352+N353+N355+N512+N528+N537</f>
        <v>0</v>
      </c>
      <c r="O72" s="573">
        <f>O185+O192+O230+O351+O352+O353+O355+O512+O528+O537</f>
        <v>202.18176</v>
      </c>
      <c r="P72" s="572">
        <f t="shared" ref="P72" si="30">Q72+R72</f>
        <v>336.53</v>
      </c>
      <c r="Q72" s="573">
        <f>Q185+Q192+Q230+Q351+Q352+Q353+Q355+Q512+Q528+Q537</f>
        <v>59.63</v>
      </c>
      <c r="R72" s="573">
        <f>R185+R192+R230+R351+R352+R353+R355+R512+R528+R537</f>
        <v>276.89999999999998</v>
      </c>
      <c r="S72" s="572">
        <f t="shared" ref="S72" si="31">T72+U72</f>
        <v>527.27099999999996</v>
      </c>
      <c r="T72" s="573">
        <f>T185+T192+T230+T351+T352+T353+T355+T512+T528+T537</f>
        <v>174.87700000000001</v>
      </c>
      <c r="U72" s="574">
        <f>U185+U192+U230+U351+U352+U353+U355+U512+U528+U537</f>
        <v>352.39400000000001</v>
      </c>
      <c r="V72" s="706">
        <f t="shared" si="14"/>
        <v>421.52751999999998</v>
      </c>
      <c r="W72" s="705">
        <f t="shared" si="15"/>
        <v>325.08923999999996</v>
      </c>
      <c r="X72" s="706">
        <f t="shared" si="16"/>
        <v>190.74099999999999</v>
      </c>
      <c r="Y72" s="707">
        <f t="shared" si="17"/>
        <v>0</v>
      </c>
      <c r="Z72" s="708">
        <f t="shared" ref="Z72:Z74" si="32">IF(G72&gt;0,ROUND((J72/G72),3),0)</f>
        <v>0.20100000000000001</v>
      </c>
      <c r="AA72" s="709">
        <f t="shared" ref="AA72:AA74" si="33">IF(G72&gt;0,ROUND((M72/G72),3),0)</f>
        <v>0.38300000000000001</v>
      </c>
      <c r="AB72" s="709">
        <f t="shared" ref="AB72:AB74" si="34">IF(G72&gt;0,ROUND((P72/G72),3),0)</f>
        <v>0.63800000000000001</v>
      </c>
      <c r="AC72" s="710">
        <f t="shared" ref="AC72:AC74" si="35">IF(G72&gt;0,ROUND((S72/G72),3),0)</f>
        <v>1</v>
      </c>
    </row>
    <row r="73" spans="1:29" ht="18.75" x14ac:dyDescent="0.25">
      <c r="A73" s="878"/>
      <c r="B73" s="540" t="s">
        <v>26</v>
      </c>
      <c r="C73" s="61" t="s">
        <v>27</v>
      </c>
      <c r="D73" s="61" t="s">
        <v>27</v>
      </c>
      <c r="E73" s="1151" t="s">
        <v>410</v>
      </c>
      <c r="F73" s="62" t="s">
        <v>35</v>
      </c>
      <c r="G73" s="572">
        <f>H73+I73</f>
        <v>0</v>
      </c>
      <c r="H73" s="575">
        <f>H301+H356</f>
        <v>0</v>
      </c>
      <c r="I73" s="576">
        <f>I301+I356</f>
        <v>0</v>
      </c>
      <c r="J73" s="572">
        <f>K73+L73</f>
        <v>0</v>
      </c>
      <c r="K73" s="575">
        <f>K301+K356</f>
        <v>0</v>
      </c>
      <c r="L73" s="576">
        <f>L301+L356</f>
        <v>0</v>
      </c>
      <c r="M73" s="572">
        <f>N73+O73</f>
        <v>0</v>
      </c>
      <c r="N73" s="575">
        <f>N301+N356</f>
        <v>0</v>
      </c>
      <c r="O73" s="576">
        <f>O301+O356</f>
        <v>0</v>
      </c>
      <c r="P73" s="572">
        <f>Q73+R73</f>
        <v>0</v>
      </c>
      <c r="Q73" s="575">
        <f>Q301+Q356</f>
        <v>0</v>
      </c>
      <c r="R73" s="576">
        <f>R301+R356</f>
        <v>0</v>
      </c>
      <c r="S73" s="572">
        <f>T73+U73</f>
        <v>0</v>
      </c>
      <c r="T73" s="575">
        <f>T301+T356</f>
        <v>0</v>
      </c>
      <c r="U73" s="576">
        <f>U301+U356</f>
        <v>0</v>
      </c>
      <c r="V73" s="706">
        <f t="shared" si="14"/>
        <v>0</v>
      </c>
      <c r="W73" s="705">
        <f t="shared" si="15"/>
        <v>0</v>
      </c>
      <c r="X73" s="706">
        <f t="shared" si="16"/>
        <v>0</v>
      </c>
      <c r="Y73" s="707">
        <f t="shared" si="17"/>
        <v>0</v>
      </c>
      <c r="Z73" s="708">
        <f t="shared" si="32"/>
        <v>0</v>
      </c>
      <c r="AA73" s="709">
        <f t="shared" si="33"/>
        <v>0</v>
      </c>
      <c r="AB73" s="709">
        <f t="shared" si="34"/>
        <v>0</v>
      </c>
      <c r="AC73" s="710">
        <f t="shared" si="35"/>
        <v>0</v>
      </c>
    </row>
    <row r="74" spans="1:29" ht="18.75" x14ac:dyDescent="0.25">
      <c r="A74" s="878"/>
      <c r="B74" s="540" t="s">
        <v>26</v>
      </c>
      <c r="C74" s="61" t="s">
        <v>27</v>
      </c>
      <c r="D74" s="61" t="s">
        <v>27</v>
      </c>
      <c r="E74" s="1151" t="s">
        <v>693</v>
      </c>
      <c r="F74" s="62" t="s">
        <v>35</v>
      </c>
      <c r="G74" s="572">
        <f>H74+I74</f>
        <v>0</v>
      </c>
      <c r="H74" s="573">
        <f>H547+H565+H566+H567</f>
        <v>0</v>
      </c>
      <c r="I74" s="574">
        <f>I547+I565+I566+I567</f>
        <v>0</v>
      </c>
      <c r="J74" s="572">
        <f>K74+L74</f>
        <v>0</v>
      </c>
      <c r="K74" s="573">
        <f>K547+K565+K566+K567</f>
        <v>0</v>
      </c>
      <c r="L74" s="574">
        <f>L547+L565+L566+L567</f>
        <v>0</v>
      </c>
      <c r="M74" s="572">
        <f>N74+O74</f>
        <v>0</v>
      </c>
      <c r="N74" s="573">
        <f>N547+N565+N566+N567</f>
        <v>0</v>
      </c>
      <c r="O74" s="574">
        <f>O547+O565+O566+O567</f>
        <v>0</v>
      </c>
      <c r="P74" s="572">
        <f>Q74+R74</f>
        <v>0</v>
      </c>
      <c r="Q74" s="573">
        <f>Q547+Q565+Q566+Q567</f>
        <v>0</v>
      </c>
      <c r="R74" s="574">
        <f>R547+R565+R566+R567</f>
        <v>0</v>
      </c>
      <c r="S74" s="572">
        <f>T74+U74</f>
        <v>0</v>
      </c>
      <c r="T74" s="573">
        <f>T547+T565+T566+T567</f>
        <v>0</v>
      </c>
      <c r="U74" s="574">
        <f>U547+U565+U566+U567</f>
        <v>0</v>
      </c>
      <c r="V74" s="706">
        <f t="shared" si="14"/>
        <v>0</v>
      </c>
      <c r="W74" s="705">
        <f t="shared" si="15"/>
        <v>0</v>
      </c>
      <c r="X74" s="706">
        <f t="shared" si="16"/>
        <v>0</v>
      </c>
      <c r="Y74" s="707">
        <f t="shared" si="17"/>
        <v>0</v>
      </c>
      <c r="Z74" s="708">
        <f t="shared" si="32"/>
        <v>0</v>
      </c>
      <c r="AA74" s="709">
        <f t="shared" si="33"/>
        <v>0</v>
      </c>
      <c r="AB74" s="709">
        <f t="shared" si="34"/>
        <v>0</v>
      </c>
      <c r="AC74" s="710">
        <f t="shared" si="35"/>
        <v>0</v>
      </c>
    </row>
    <row r="75" spans="1:29" ht="97.5" customHeight="1" x14ac:dyDescent="0.25">
      <c r="A75" s="878"/>
      <c r="B75" s="540" t="s">
        <v>26</v>
      </c>
      <c r="C75" s="61" t="s">
        <v>27</v>
      </c>
      <c r="D75" s="61" t="s">
        <v>27</v>
      </c>
      <c r="E75" s="1153" t="s">
        <v>694</v>
      </c>
      <c r="F75" s="62" t="s">
        <v>35</v>
      </c>
      <c r="G75" s="572">
        <f>H75+I75</f>
        <v>0</v>
      </c>
      <c r="H75" s="578">
        <f>H542</f>
        <v>0</v>
      </c>
      <c r="I75" s="578">
        <f>I542</f>
        <v>0</v>
      </c>
      <c r="J75" s="572">
        <f>K75+L75</f>
        <v>0</v>
      </c>
      <c r="K75" s="578">
        <f>K542</f>
        <v>0</v>
      </c>
      <c r="L75" s="578">
        <f>L542</f>
        <v>0</v>
      </c>
      <c r="M75" s="572">
        <f>N75+O75</f>
        <v>0</v>
      </c>
      <c r="N75" s="578">
        <f>N542</f>
        <v>0</v>
      </c>
      <c r="O75" s="578">
        <f>O542</f>
        <v>0</v>
      </c>
      <c r="P75" s="572">
        <f>Q75+R75</f>
        <v>0</v>
      </c>
      <c r="Q75" s="578">
        <f>Q542</f>
        <v>0</v>
      </c>
      <c r="R75" s="578">
        <f>R542</f>
        <v>0</v>
      </c>
      <c r="S75" s="572">
        <f>T75+U75</f>
        <v>0</v>
      </c>
      <c r="T75" s="578">
        <f>T542</f>
        <v>0</v>
      </c>
      <c r="U75" s="1198">
        <f>U542</f>
        <v>0</v>
      </c>
      <c r="V75" s="700"/>
      <c r="W75" s="699"/>
      <c r="X75" s="700"/>
      <c r="Y75" s="701"/>
      <c r="Z75" s="702"/>
      <c r="AA75" s="703"/>
      <c r="AB75" s="703"/>
      <c r="AC75" s="704"/>
    </row>
    <row r="76" spans="1:29" ht="42" customHeight="1" x14ac:dyDescent="0.25">
      <c r="A76" s="878"/>
      <c r="B76" s="540" t="s">
        <v>26</v>
      </c>
      <c r="C76" s="51" t="s">
        <v>27</v>
      </c>
      <c r="D76" s="51" t="s">
        <v>27</v>
      </c>
      <c r="E76" s="1153" t="s">
        <v>695</v>
      </c>
      <c r="F76" s="53" t="s">
        <v>35</v>
      </c>
      <c r="G76" s="577">
        <f>H76+I76</f>
        <v>0</v>
      </c>
      <c r="H76" s="578">
        <f>H570+H582+H583+H584++H588+H589+H590+H591+H594+H595+H596+H597</f>
        <v>0</v>
      </c>
      <c r="I76" s="578">
        <f>I570+I582+I583+I584++I588+I589+I590+I591+I594+I595+I596+I597</f>
        <v>0</v>
      </c>
      <c r="J76" s="577">
        <f>K76+L76</f>
        <v>0</v>
      </c>
      <c r="K76" s="578">
        <f>K570+K582+K583+K584++K588+K589+K590+K591+K594+K595+K596+K597</f>
        <v>0</v>
      </c>
      <c r="L76" s="578">
        <f>L570+L582+L583+L584++L588+L589+L590+L591+L594+L595+L596+L597</f>
        <v>0</v>
      </c>
      <c r="M76" s="577">
        <f>N76+O76</f>
        <v>0</v>
      </c>
      <c r="N76" s="578">
        <f>N570+N582+N583+N584++N588+N589+N590+N591+N594+N595+N596+N597</f>
        <v>0</v>
      </c>
      <c r="O76" s="578">
        <f>O570+O582+O583+O584++O588+O589+O590+O591+O594+O595+O596+O597</f>
        <v>0</v>
      </c>
      <c r="P76" s="577">
        <f>Q76+R76</f>
        <v>0</v>
      </c>
      <c r="Q76" s="578">
        <f>Q570+Q582+Q583+Q584++Q588+Q589+Q590+Q591+Q594+Q595+Q596+Q597</f>
        <v>0</v>
      </c>
      <c r="R76" s="578">
        <f>R570+R582+R583+R584++R588+R589+R590+R591+R594+R595+R596+R597</f>
        <v>0</v>
      </c>
      <c r="S76" s="577">
        <f>T76+U76</f>
        <v>0</v>
      </c>
      <c r="T76" s="578">
        <f>T570+T582+T583+T584++T588+T589+T590+T591+T594+T595+T596+T597</f>
        <v>0</v>
      </c>
      <c r="U76" s="1198">
        <f>U570+U582+U583+U584++U588+U589+U590+U591+U594+U595+U596+U597</f>
        <v>0</v>
      </c>
      <c r="V76" s="700"/>
      <c r="W76" s="699"/>
      <c r="X76" s="700"/>
      <c r="Y76" s="701"/>
      <c r="Z76" s="702"/>
      <c r="AA76" s="703"/>
      <c r="AB76" s="703"/>
      <c r="AC76" s="704"/>
    </row>
    <row r="77" spans="1:29" ht="25.5" x14ac:dyDescent="0.25">
      <c r="A77" s="878"/>
      <c r="B77" s="540" t="s">
        <v>26</v>
      </c>
      <c r="C77" s="51" t="s">
        <v>27</v>
      </c>
      <c r="D77" s="51" t="s">
        <v>27</v>
      </c>
      <c r="E77" s="1154" t="s">
        <v>440</v>
      </c>
      <c r="F77" s="53" t="s">
        <v>35</v>
      </c>
      <c r="G77" s="577">
        <f>H77+I77</f>
        <v>0</v>
      </c>
      <c r="H77" s="578">
        <f>H227+H360+H371+H387+H397+H404+H411+H424+H433+H442+H450+H460+H540+H568+H585+H592+H598+H601</f>
        <v>0</v>
      </c>
      <c r="I77" s="578">
        <f>I227+I360+I371+I387+I397+I404+I411+I424+I433+I442+I450+I460+I540+I568+I585+I592+I598+I601</f>
        <v>0</v>
      </c>
      <c r="J77" s="577">
        <f>K77+L77</f>
        <v>0</v>
      </c>
      <c r="K77" s="578">
        <f>K227+K360+K371+K387+K397+K404+K411+K424+K433+K442+K450+K460+K540+K568+K585+K592+K598+K601</f>
        <v>0</v>
      </c>
      <c r="L77" s="578">
        <f>L227+L360+L371+L387+L397+L404+L411+L424+L433+L442+L450+L460+L540+L568+L585+L592+L598+L601</f>
        <v>0</v>
      </c>
      <c r="M77" s="577">
        <f>N77+O77</f>
        <v>0</v>
      </c>
      <c r="N77" s="578">
        <f>N227+N360+N371+N387+N397+N404+N411+N424+N433+N442+N450+N460+N540+N568+N585+N592+N598+N601</f>
        <v>0</v>
      </c>
      <c r="O77" s="578">
        <f>O227+O360+O371+O387+O397+O404+O411+O424+O433+O442+O450+O460+O540+O568+O585+O592+O598+O601</f>
        <v>0</v>
      </c>
      <c r="P77" s="577">
        <f>Q77+R77</f>
        <v>0</v>
      </c>
      <c r="Q77" s="578">
        <f>Q227+Q360+Q371+Q387+Q397+Q404+Q411+Q424+Q433+Q442+Q450+Q460+Q540+Q568+Q585+Q592+Q598+Q601</f>
        <v>0</v>
      </c>
      <c r="R77" s="578">
        <f>R227+R360+R371+R387+R397+R404+R411+R424+R433+R442+R450+R460+R540+R568+R585+R592+R598+R601</f>
        <v>0</v>
      </c>
      <c r="S77" s="577">
        <f>T77+U77</f>
        <v>0</v>
      </c>
      <c r="T77" s="578">
        <f>T227+T360+T371+T387+T397+T404+T411+T424+T433+T442+T450+T460+T540+T568+T585+T592+T598+T601</f>
        <v>0</v>
      </c>
      <c r="U77" s="1198">
        <f>U227+U360+U371+U387+U397+U404+U411+U424+U433+U442+U450+U460+U540+U568+U585+U592+U598+U601</f>
        <v>0</v>
      </c>
      <c r="V77" s="700">
        <f t="shared" si="14"/>
        <v>0</v>
      </c>
      <c r="W77" s="699">
        <f t="shared" si="15"/>
        <v>0</v>
      </c>
      <c r="X77" s="700">
        <f t="shared" si="16"/>
        <v>0</v>
      </c>
      <c r="Y77" s="701">
        <f t="shared" si="17"/>
        <v>0</v>
      </c>
      <c r="Z77" s="702">
        <f t="shared" ref="Z77" si="36">IF(G77&gt;0,ROUND((J77/G77),3),0)</f>
        <v>0</v>
      </c>
      <c r="AA77" s="703">
        <f t="shared" ref="AA77" si="37">IF(G77&gt;0,ROUND((M77/G77),3),0)</f>
        <v>0</v>
      </c>
      <c r="AB77" s="703">
        <f t="shared" ref="AB77" si="38">IF(G77&gt;0,ROUND((P77/G77),3),0)</f>
        <v>0</v>
      </c>
      <c r="AC77" s="704">
        <f t="shared" ref="AC77" si="39">IF(G77&gt;0,ROUND((S77/G77),3),0)</f>
        <v>0</v>
      </c>
    </row>
    <row r="78" spans="1:29" s="80" customFormat="1" ht="12.75" thickBot="1" x14ac:dyDescent="0.3">
      <c r="A78" s="879"/>
      <c r="B78" s="81"/>
      <c r="C78" s="872"/>
      <c r="D78" s="873"/>
      <c r="E78" s="83" t="s">
        <v>36</v>
      </c>
      <c r="F78" s="82"/>
      <c r="G78" s="579"/>
      <c r="H78" s="580"/>
      <c r="I78" s="581"/>
      <c r="J78" s="579"/>
      <c r="K78" s="580"/>
      <c r="L78" s="581"/>
      <c r="M78" s="579"/>
      <c r="N78" s="580"/>
      <c r="O78" s="581"/>
      <c r="P78" s="579"/>
      <c r="Q78" s="580"/>
      <c r="R78" s="581"/>
      <c r="S78" s="579"/>
      <c r="T78" s="580"/>
      <c r="U78" s="581"/>
      <c r="V78" s="1169"/>
      <c r="W78" s="820"/>
      <c r="X78" s="820"/>
      <c r="Y78" s="821"/>
      <c r="Z78" s="822"/>
      <c r="AA78" s="820"/>
      <c r="AB78" s="820"/>
      <c r="AC78" s="821"/>
    </row>
    <row r="79" spans="1:29" s="84" customFormat="1" ht="24" thickBot="1" x14ac:dyDescent="0.3">
      <c r="A79" s="892"/>
      <c r="B79" s="489" t="s">
        <v>37</v>
      </c>
      <c r="C79" s="490">
        <v>2000</v>
      </c>
      <c r="D79" s="491"/>
      <c r="E79" s="492" t="s">
        <v>38</v>
      </c>
      <c r="F79" s="493" t="s">
        <v>35</v>
      </c>
      <c r="G79" s="582">
        <f t="shared" ref="G79:U79" si="40">G80+G87+G434+G436+G451</f>
        <v>31125.639199999998</v>
      </c>
      <c r="H79" s="583">
        <f t="shared" si="40"/>
        <v>27086.076999999997</v>
      </c>
      <c r="I79" s="584">
        <f t="shared" si="40"/>
        <v>4039.5621999999998</v>
      </c>
      <c r="J79" s="582">
        <f t="shared" si="40"/>
        <v>7411.6116400000001</v>
      </c>
      <c r="K79" s="583">
        <f t="shared" si="40"/>
        <v>6554.7475599999989</v>
      </c>
      <c r="L79" s="584">
        <f t="shared" si="40"/>
        <v>856.86408000000006</v>
      </c>
      <c r="M79" s="582">
        <f t="shared" si="40"/>
        <v>15719.428419999998</v>
      </c>
      <c r="N79" s="583">
        <f t="shared" si="40"/>
        <v>13783.85427</v>
      </c>
      <c r="O79" s="584">
        <f t="shared" si="40"/>
        <v>1935.5741500000001</v>
      </c>
      <c r="P79" s="582">
        <f t="shared" si="40"/>
        <v>22651.40079</v>
      </c>
      <c r="Q79" s="583">
        <f t="shared" si="40"/>
        <v>19810.076369999999</v>
      </c>
      <c r="R79" s="584">
        <f t="shared" si="40"/>
        <v>2841.3244199999999</v>
      </c>
      <c r="S79" s="582">
        <f t="shared" si="40"/>
        <v>31116.238999999998</v>
      </c>
      <c r="T79" s="583">
        <f t="shared" si="40"/>
        <v>27077.976999999999</v>
      </c>
      <c r="U79" s="584">
        <f t="shared" si="40"/>
        <v>4038.2620000000006</v>
      </c>
      <c r="V79" s="1170">
        <f t="shared" ref="V79:V81" si="41">G79-J79</f>
        <v>23714.027559999999</v>
      </c>
      <c r="W79" s="711">
        <f t="shared" ref="W79:W81" si="42">G79-M79</f>
        <v>15406.210779999999</v>
      </c>
      <c r="X79" s="711">
        <f t="shared" ref="X79:X81" si="43">G79-P79</f>
        <v>8474.2384099999981</v>
      </c>
      <c r="Y79" s="712">
        <f t="shared" ref="Y79:Y81" si="44">G79-S79</f>
        <v>9.4002000000000407</v>
      </c>
      <c r="Z79" s="713">
        <f t="shared" ref="Z79:Z81" si="45">IF(G79&gt;0,ROUND((J79/G79),3),0)</f>
        <v>0.23799999999999999</v>
      </c>
      <c r="AA79" s="714">
        <f t="shared" ref="AA79:AA81" si="46">IF(G79&gt;0,ROUND((M79/G79),3),0)</f>
        <v>0.505</v>
      </c>
      <c r="AB79" s="714">
        <f t="shared" ref="AB79:AB81" si="47">IF(G79&gt;0,ROUND((P79/G79),3),0)</f>
        <v>0.72799999999999998</v>
      </c>
      <c r="AC79" s="715">
        <f t="shared" ref="AC79:AC81" si="48">IF(G79&gt;0,ROUND((S79/G79),3),0)</f>
        <v>1</v>
      </c>
    </row>
    <row r="80" spans="1:29" s="463" customFormat="1" ht="19.5" thickBot="1" x14ac:dyDescent="0.3">
      <c r="A80" s="876"/>
      <c r="B80" s="464">
        <v>1</v>
      </c>
      <c r="C80" s="85" t="s">
        <v>39</v>
      </c>
      <c r="D80" s="465"/>
      <c r="E80" s="86" t="s">
        <v>40</v>
      </c>
      <c r="F80" s="87" t="s">
        <v>35</v>
      </c>
      <c r="G80" s="468">
        <f t="shared" ref="G80:I80" si="49">G81+G82+G83+G84+G85</f>
        <v>28733.599999999999</v>
      </c>
      <c r="H80" s="469">
        <f t="shared" si="49"/>
        <v>25918.799999999999</v>
      </c>
      <c r="I80" s="470">
        <f t="shared" si="49"/>
        <v>2814.8</v>
      </c>
      <c r="J80" s="468">
        <f t="shared" ref="J80:U80" si="50">J81+J82+J83+J84+J85</f>
        <v>7035.8475600000002</v>
      </c>
      <c r="K80" s="469">
        <f t="shared" si="50"/>
        <v>6385.3475599999992</v>
      </c>
      <c r="L80" s="470">
        <f t="shared" si="50"/>
        <v>650.5</v>
      </c>
      <c r="M80" s="468">
        <f t="shared" si="50"/>
        <v>14929.154269999999</v>
      </c>
      <c r="N80" s="469">
        <f t="shared" si="50"/>
        <v>13526.754269999999</v>
      </c>
      <c r="O80" s="470">
        <f t="shared" si="50"/>
        <v>1402.4</v>
      </c>
      <c r="P80" s="468">
        <f t="shared" si="50"/>
        <v>21245.54637</v>
      </c>
      <c r="Q80" s="469">
        <f t="shared" si="50"/>
        <v>19167.846369999999</v>
      </c>
      <c r="R80" s="470">
        <f t="shared" si="50"/>
        <v>2077.6999999999998</v>
      </c>
      <c r="S80" s="468">
        <f t="shared" si="50"/>
        <v>28725.699999999997</v>
      </c>
      <c r="T80" s="469">
        <f t="shared" si="50"/>
        <v>25910.899999999998</v>
      </c>
      <c r="U80" s="470">
        <f t="shared" si="50"/>
        <v>2814.8</v>
      </c>
      <c r="V80" s="717">
        <f t="shared" si="41"/>
        <v>21697.752439999997</v>
      </c>
      <c r="W80" s="716">
        <f t="shared" si="42"/>
        <v>13804.445729999999</v>
      </c>
      <c r="X80" s="716">
        <f t="shared" si="43"/>
        <v>7488.0536299999985</v>
      </c>
      <c r="Y80" s="717">
        <f t="shared" si="44"/>
        <v>7.9000000000014552</v>
      </c>
      <c r="Z80" s="718">
        <f t="shared" si="45"/>
        <v>0.245</v>
      </c>
      <c r="AA80" s="719">
        <f t="shared" si="46"/>
        <v>0.52</v>
      </c>
      <c r="AB80" s="719">
        <f t="shared" si="47"/>
        <v>0.73899999999999999</v>
      </c>
      <c r="AC80" s="720">
        <f t="shared" si="48"/>
        <v>1</v>
      </c>
    </row>
    <row r="81" spans="1:29" s="463" customFormat="1" ht="18.75" x14ac:dyDescent="0.25">
      <c r="A81" s="876"/>
      <c r="B81" s="1106" t="s">
        <v>454</v>
      </c>
      <c r="C81" s="1107">
        <v>2111</v>
      </c>
      <c r="D81" s="1108"/>
      <c r="E81" s="1109" t="s">
        <v>41</v>
      </c>
      <c r="F81" s="1110" t="s">
        <v>35</v>
      </c>
      <c r="G81" s="1048">
        <f>H81+I81</f>
        <v>24172.899999999998</v>
      </c>
      <c r="H81" s="1049">
        <v>23581.599999999999</v>
      </c>
      <c r="I81" s="1050">
        <v>591.29999999999995</v>
      </c>
      <c r="J81" s="1048">
        <f>K81+L81</f>
        <v>5979.2035699999997</v>
      </c>
      <c r="K81" s="1049">
        <v>5979.2035699999997</v>
      </c>
      <c r="L81" s="1050"/>
      <c r="M81" s="1048">
        <f>N81+O81</f>
        <v>12653.37185</v>
      </c>
      <c r="N81" s="1049">
        <v>12590.47185</v>
      </c>
      <c r="O81" s="1050">
        <v>62.9</v>
      </c>
      <c r="P81" s="1048">
        <f>Q81+R81</f>
        <v>17871.675999999999</v>
      </c>
      <c r="Q81" s="1049">
        <v>17657.475999999999</v>
      </c>
      <c r="R81" s="1050">
        <v>214.2</v>
      </c>
      <c r="S81" s="1048">
        <f>T81+U81</f>
        <v>24172.899999999998</v>
      </c>
      <c r="T81" s="1049">
        <v>23581.599999999999</v>
      </c>
      <c r="U81" s="1050">
        <v>591.29999999999995</v>
      </c>
      <c r="V81" s="791">
        <f t="shared" si="41"/>
        <v>18193.696429999996</v>
      </c>
      <c r="W81" s="790">
        <f t="shared" si="42"/>
        <v>11519.528149999998</v>
      </c>
      <c r="X81" s="790">
        <f t="shared" si="43"/>
        <v>6301.2239999999983</v>
      </c>
      <c r="Y81" s="791">
        <f t="shared" si="44"/>
        <v>0</v>
      </c>
      <c r="Z81" s="792">
        <f t="shared" si="45"/>
        <v>0.247</v>
      </c>
      <c r="AA81" s="793">
        <f t="shared" si="46"/>
        <v>0.52300000000000002</v>
      </c>
      <c r="AB81" s="793">
        <f t="shared" si="47"/>
        <v>0.73899999999999999</v>
      </c>
      <c r="AC81" s="794">
        <f t="shared" si="48"/>
        <v>1</v>
      </c>
    </row>
    <row r="82" spans="1:29" s="463" customFormat="1" ht="44.25" thickBot="1" x14ac:dyDescent="0.3">
      <c r="A82" s="876"/>
      <c r="B82" s="1053" t="s">
        <v>42</v>
      </c>
      <c r="C82" s="1054">
        <v>2111</v>
      </c>
      <c r="D82" s="1104"/>
      <c r="E82" s="1105" t="s">
        <v>553</v>
      </c>
      <c r="F82" s="1111" t="s">
        <v>35</v>
      </c>
      <c r="G82" s="1112">
        <f t="shared" ref="G82:G85" si="51">H82+I82</f>
        <v>0</v>
      </c>
      <c r="H82" s="1073"/>
      <c r="I82" s="1074"/>
      <c r="J82" s="1112">
        <f t="shared" ref="J82:J85" si="52">K82+L82</f>
        <v>0</v>
      </c>
      <c r="K82" s="1073"/>
      <c r="L82" s="1074"/>
      <c r="M82" s="1112">
        <f t="shared" ref="M82:M85" si="53">N82+O82</f>
        <v>0</v>
      </c>
      <c r="N82" s="1073"/>
      <c r="O82" s="1074"/>
      <c r="P82" s="1112">
        <f t="shared" ref="P82:P85" si="54">Q82+R82</f>
        <v>0</v>
      </c>
      <c r="Q82" s="1073"/>
      <c r="R82" s="1074"/>
      <c r="S82" s="1112">
        <f t="shared" ref="S82:S85" si="55">T82+U82</f>
        <v>0</v>
      </c>
      <c r="T82" s="1073"/>
      <c r="U82" s="1074"/>
      <c r="V82" s="1059">
        <f t="shared" ref="V82:V85" si="56">G82-J82</f>
        <v>0</v>
      </c>
      <c r="W82" s="1058">
        <f t="shared" ref="W82:W85" si="57">G82-M82</f>
        <v>0</v>
      </c>
      <c r="X82" s="1058">
        <f t="shared" ref="X82:X85" si="58">G82-P82</f>
        <v>0</v>
      </c>
      <c r="Y82" s="1059">
        <f t="shared" ref="Y82:Y85" si="59">G82-S82</f>
        <v>0</v>
      </c>
      <c r="Z82" s="1060">
        <f t="shared" ref="Z82:Z85" si="60">IF(G82&gt;0,ROUND((J82/G82),3),0)</f>
        <v>0</v>
      </c>
      <c r="AA82" s="1061">
        <f t="shared" ref="AA82:AA85" si="61">IF(G82&gt;0,ROUND((M82/G82),3),0)</f>
        <v>0</v>
      </c>
      <c r="AB82" s="1061">
        <f t="shared" ref="AB82:AB85" si="62">IF(G82&gt;0,ROUND((P82/G82),3),0)</f>
        <v>0</v>
      </c>
      <c r="AC82" s="1062">
        <f t="shared" ref="AC82:AC85" si="63">IF(G82&gt;0,ROUND((S82/G82),3),0)</f>
        <v>0</v>
      </c>
    </row>
    <row r="83" spans="1:29" s="463" customFormat="1" ht="27" thickBot="1" x14ac:dyDescent="0.3">
      <c r="A83" s="876"/>
      <c r="B83" s="269" t="s">
        <v>554</v>
      </c>
      <c r="C83" s="1051">
        <v>2112</v>
      </c>
      <c r="D83" s="566"/>
      <c r="E83" s="1113" t="s">
        <v>574</v>
      </c>
      <c r="F83" s="1057" t="s">
        <v>35</v>
      </c>
      <c r="G83" s="1112">
        <f t="shared" si="51"/>
        <v>0</v>
      </c>
      <c r="H83" s="1088"/>
      <c r="I83" s="1089"/>
      <c r="J83" s="1112">
        <f t="shared" si="52"/>
        <v>0</v>
      </c>
      <c r="K83" s="1088"/>
      <c r="L83" s="1089"/>
      <c r="M83" s="1112">
        <f t="shared" si="53"/>
        <v>0</v>
      </c>
      <c r="N83" s="1088"/>
      <c r="O83" s="1089"/>
      <c r="P83" s="1112">
        <f t="shared" si="54"/>
        <v>0</v>
      </c>
      <c r="Q83" s="1088"/>
      <c r="R83" s="1089"/>
      <c r="S83" s="1112">
        <f t="shared" si="55"/>
        <v>0</v>
      </c>
      <c r="T83" s="1088"/>
      <c r="U83" s="1089"/>
      <c r="V83" s="1100"/>
      <c r="W83" s="1099"/>
      <c r="X83" s="1099"/>
      <c r="Y83" s="1100"/>
      <c r="Z83" s="1101"/>
      <c r="AA83" s="1102"/>
      <c r="AB83" s="1102"/>
      <c r="AC83" s="1103"/>
    </row>
    <row r="84" spans="1:29" s="463" customFormat="1" ht="18.75" x14ac:dyDescent="0.25">
      <c r="A84" s="876"/>
      <c r="B84" s="1045" t="s">
        <v>555</v>
      </c>
      <c r="C84" s="1046" t="s">
        <v>43</v>
      </c>
      <c r="D84" s="1055"/>
      <c r="E84" s="1056" t="s">
        <v>44</v>
      </c>
      <c r="F84" s="1047" t="s">
        <v>35</v>
      </c>
      <c r="G84" s="1048">
        <f t="shared" si="51"/>
        <v>4560.7</v>
      </c>
      <c r="H84" s="1049">
        <v>2337.1999999999998</v>
      </c>
      <c r="I84" s="1050">
        <v>2223.5</v>
      </c>
      <c r="J84" s="1048">
        <f t="shared" si="52"/>
        <v>1056.64399</v>
      </c>
      <c r="K84" s="1049">
        <v>406.14398999999997</v>
      </c>
      <c r="L84" s="1050">
        <v>650.5</v>
      </c>
      <c r="M84" s="1048">
        <f t="shared" si="53"/>
        <v>2275.78242</v>
      </c>
      <c r="N84" s="1049">
        <v>936.28242</v>
      </c>
      <c r="O84" s="1050">
        <v>1339.5</v>
      </c>
      <c r="P84" s="1048">
        <f t="shared" si="54"/>
        <v>3373.8703700000001</v>
      </c>
      <c r="Q84" s="1049">
        <v>1510.3703700000001</v>
      </c>
      <c r="R84" s="1050">
        <v>1863.5</v>
      </c>
      <c r="S84" s="1048">
        <f t="shared" si="55"/>
        <v>4552.8</v>
      </c>
      <c r="T84" s="1049">
        <v>2329.3000000000002</v>
      </c>
      <c r="U84" s="1050">
        <v>2223.5</v>
      </c>
      <c r="V84" s="1064">
        <f t="shared" si="56"/>
        <v>3504.0560099999998</v>
      </c>
      <c r="W84" s="1063">
        <f t="shared" si="57"/>
        <v>2284.9175799999998</v>
      </c>
      <c r="X84" s="1063">
        <f t="shared" si="58"/>
        <v>1186.8296299999997</v>
      </c>
      <c r="Y84" s="1064">
        <f t="shared" si="59"/>
        <v>7.8999999999996362</v>
      </c>
      <c r="Z84" s="1065">
        <f t="shared" si="60"/>
        <v>0.23200000000000001</v>
      </c>
      <c r="AA84" s="1066">
        <f t="shared" si="61"/>
        <v>0.499</v>
      </c>
      <c r="AB84" s="1066">
        <f t="shared" si="62"/>
        <v>0.74</v>
      </c>
      <c r="AC84" s="1067">
        <f t="shared" si="63"/>
        <v>0.998</v>
      </c>
    </row>
    <row r="85" spans="1:29" s="463" customFormat="1" ht="44.25" thickBot="1" x14ac:dyDescent="0.3">
      <c r="A85" s="876"/>
      <c r="B85" s="269" t="s">
        <v>573</v>
      </c>
      <c r="C85" s="1051">
        <v>2120</v>
      </c>
      <c r="D85" s="1052"/>
      <c r="E85" s="89" t="s">
        <v>556</v>
      </c>
      <c r="F85" s="471" t="s">
        <v>35</v>
      </c>
      <c r="G85" s="1044">
        <f t="shared" si="51"/>
        <v>0</v>
      </c>
      <c r="H85" s="1075"/>
      <c r="I85" s="1076"/>
      <c r="J85" s="1044">
        <f t="shared" si="52"/>
        <v>0</v>
      </c>
      <c r="K85" s="1075"/>
      <c r="L85" s="1076"/>
      <c r="M85" s="1044">
        <f t="shared" si="53"/>
        <v>0</v>
      </c>
      <c r="N85" s="1075"/>
      <c r="O85" s="1076"/>
      <c r="P85" s="1044">
        <f t="shared" si="54"/>
        <v>0</v>
      </c>
      <c r="Q85" s="1075"/>
      <c r="R85" s="1076"/>
      <c r="S85" s="1044">
        <f t="shared" si="55"/>
        <v>0</v>
      </c>
      <c r="T85" s="1075"/>
      <c r="U85" s="1076"/>
      <c r="V85" s="717">
        <f t="shared" si="56"/>
        <v>0</v>
      </c>
      <c r="W85" s="716">
        <f t="shared" si="57"/>
        <v>0</v>
      </c>
      <c r="X85" s="716">
        <f t="shared" si="58"/>
        <v>0</v>
      </c>
      <c r="Y85" s="717">
        <f t="shared" si="59"/>
        <v>0</v>
      </c>
      <c r="Z85" s="718">
        <f t="shared" si="60"/>
        <v>0</v>
      </c>
      <c r="AA85" s="719">
        <f t="shared" si="61"/>
        <v>0</v>
      </c>
      <c r="AB85" s="719">
        <f t="shared" si="62"/>
        <v>0</v>
      </c>
      <c r="AC85" s="720">
        <f t="shared" si="63"/>
        <v>0</v>
      </c>
    </row>
    <row r="86" spans="1:29" s="463" customFormat="1" ht="16.5" outlineLevel="1" thickBot="1" x14ac:dyDescent="0.3">
      <c r="A86" s="877"/>
      <c r="B86" s="932"/>
      <c r="C86" s="933"/>
      <c r="D86" s="934"/>
      <c r="E86" s="935" t="s">
        <v>354</v>
      </c>
      <c r="F86" s="936" t="s">
        <v>33</v>
      </c>
      <c r="G86" s="494">
        <f>IF(G84&gt;0,ROUND((G84/G81),3),0)</f>
        <v>0.189</v>
      </c>
      <c r="H86" s="355" t="s">
        <v>27</v>
      </c>
      <c r="I86" s="495" t="s">
        <v>27</v>
      </c>
      <c r="J86" s="494">
        <f>IF(J84&gt;0,ROUND((J84/J81),3),0)</f>
        <v>0.17699999999999999</v>
      </c>
      <c r="K86" s="355" t="s">
        <v>27</v>
      </c>
      <c r="L86" s="495" t="s">
        <v>27</v>
      </c>
      <c r="M86" s="494">
        <f>IF(M84&gt;0,ROUND((M84/M81),3),0)</f>
        <v>0.18</v>
      </c>
      <c r="N86" s="355" t="s">
        <v>27</v>
      </c>
      <c r="O86" s="495" t="s">
        <v>27</v>
      </c>
      <c r="P86" s="494">
        <f>IF(P84&gt;0,ROUND((P84/P81),3),0)</f>
        <v>0.189</v>
      </c>
      <c r="Q86" s="355" t="s">
        <v>27</v>
      </c>
      <c r="R86" s="495" t="s">
        <v>27</v>
      </c>
      <c r="S86" s="494">
        <f>IF(S84&gt;0,ROUND((S84/S81),3),0)</f>
        <v>0.188</v>
      </c>
      <c r="T86" s="355" t="s">
        <v>27</v>
      </c>
      <c r="U86" s="495" t="s">
        <v>27</v>
      </c>
      <c r="V86" s="1171" t="s">
        <v>27</v>
      </c>
      <c r="W86" s="731" t="s">
        <v>27</v>
      </c>
      <c r="X86" s="731" t="s">
        <v>27</v>
      </c>
      <c r="Y86" s="732" t="s">
        <v>27</v>
      </c>
      <c r="Z86" s="730" t="s">
        <v>27</v>
      </c>
      <c r="AA86" s="731" t="s">
        <v>27</v>
      </c>
      <c r="AB86" s="731" t="s">
        <v>27</v>
      </c>
      <c r="AC86" s="732" t="s">
        <v>27</v>
      </c>
    </row>
    <row r="87" spans="1:29" s="99" customFormat="1" ht="19.5" thickBot="1" x14ac:dyDescent="0.3">
      <c r="A87" s="878"/>
      <c r="B87" s="97">
        <v>2</v>
      </c>
      <c r="C87" s="98">
        <v>2200</v>
      </c>
      <c r="D87" s="88"/>
      <c r="E87" s="89" t="s">
        <v>45</v>
      </c>
      <c r="F87" s="90" t="s">
        <v>35</v>
      </c>
      <c r="G87" s="585">
        <f t="shared" ref="G87:U87" si="64">G88+G228+G229+G361+G372+G374+G426</f>
        <v>2391.9392000000003</v>
      </c>
      <c r="H87" s="586">
        <f t="shared" si="64"/>
        <v>1167.277</v>
      </c>
      <c r="I87" s="587">
        <f t="shared" si="64"/>
        <v>1224.6622</v>
      </c>
      <c r="J87" s="585">
        <f t="shared" si="64"/>
        <v>375.76408000000009</v>
      </c>
      <c r="K87" s="586">
        <f t="shared" si="64"/>
        <v>169.40000000000003</v>
      </c>
      <c r="L87" s="587">
        <f t="shared" si="64"/>
        <v>206.36408000000006</v>
      </c>
      <c r="M87" s="585">
        <f t="shared" si="64"/>
        <v>790.27414999999996</v>
      </c>
      <c r="N87" s="586">
        <f t="shared" si="64"/>
        <v>257.10000000000002</v>
      </c>
      <c r="O87" s="587">
        <f t="shared" si="64"/>
        <v>533.17415000000005</v>
      </c>
      <c r="P87" s="585">
        <f t="shared" si="64"/>
        <v>1405.8544199999997</v>
      </c>
      <c r="Q87" s="586">
        <f t="shared" si="64"/>
        <v>642.23</v>
      </c>
      <c r="R87" s="587">
        <f t="shared" si="64"/>
        <v>763.62441999999999</v>
      </c>
      <c r="S87" s="585">
        <f t="shared" si="64"/>
        <v>2390.5390000000002</v>
      </c>
      <c r="T87" s="586">
        <f t="shared" si="64"/>
        <v>1167.077</v>
      </c>
      <c r="U87" s="587">
        <f t="shared" si="64"/>
        <v>1223.4620000000002</v>
      </c>
      <c r="V87" s="734">
        <f t="shared" ref="V87:V89" si="65">G87-J87</f>
        <v>2016.1751200000001</v>
      </c>
      <c r="W87" s="733">
        <f t="shared" ref="W87:W89" si="66">G87-M87</f>
        <v>1601.6650500000003</v>
      </c>
      <c r="X87" s="733">
        <f t="shared" ref="X87:X89" si="67">G87-P87</f>
        <v>986.08478000000059</v>
      </c>
      <c r="Y87" s="734">
        <f t="shared" ref="Y87:Y89" si="68">G87-S87</f>
        <v>1.4002000000000407</v>
      </c>
      <c r="Z87" s="735">
        <f t="shared" ref="Z87:Z89" si="69">IF(G87&gt;0,ROUND((J87/G87),3),0)</f>
        <v>0.157</v>
      </c>
      <c r="AA87" s="736">
        <f t="shared" ref="AA87:AA89" si="70">IF(G87&gt;0,ROUND((M87/G87),3),0)</f>
        <v>0.33</v>
      </c>
      <c r="AB87" s="736">
        <f t="shared" ref="AB87:AB89" si="71">IF(G87&gt;0,ROUND((P87/G87),3),0)</f>
        <v>0.58799999999999997</v>
      </c>
      <c r="AC87" s="737">
        <f t="shared" ref="AC87:AC89" si="72">IF(G87&gt;0,ROUND((S87/G87),3),0)</f>
        <v>0.999</v>
      </c>
    </row>
    <row r="88" spans="1:29" s="92" customFormat="1" ht="19.5" thickBot="1" x14ac:dyDescent="0.3">
      <c r="A88" s="878"/>
      <c r="B88" s="94" t="s">
        <v>46</v>
      </c>
      <c r="C88" s="95">
        <v>2210</v>
      </c>
      <c r="D88" s="96"/>
      <c r="E88" s="100" t="s">
        <v>47</v>
      </c>
      <c r="F88" s="101" t="s">
        <v>35</v>
      </c>
      <c r="G88" s="588">
        <f t="shared" ref="G88" si="73">G89+G92+G95+G98+G99+G102+G105+G108+G111+G112+G113+G126+G151+G179+G182+G185+G192+G199+G200+G213+G216+G217+G218+G222+G225+G226+G227</f>
        <v>838.10820000000001</v>
      </c>
      <c r="H88" s="589">
        <f t="shared" ref="H88" si="74">H89+H92+H95+H98+H99+H102+H105+H108+H111+H112+H113+H126+H151+H179+H182+H185+H192+H199+H200+H213+H216+H217+H218+H222+H225+H226+H227</f>
        <v>223.8</v>
      </c>
      <c r="I88" s="590">
        <f t="shared" ref="I88" si="75">I89+I92+I95+I98+I99+I102+I105+I108+I111+I112+I113+I126+I151+I179+I182+I185+I192+I199+I200+I213+I216+I217+I218+I222+I225+I226+I227</f>
        <v>614.30820000000006</v>
      </c>
      <c r="J88" s="588">
        <f t="shared" ref="J88:U88" si="76">J89+J92+J95+J98+J99+J102+J105+J108+J111+J112+J113+J126+J151+J179+J182+J185+J192+J199+J200+J213+J216+J217+J218+J222+J225+J226+J227</f>
        <v>56.074800000000003</v>
      </c>
      <c r="K88" s="589">
        <f t="shared" si="76"/>
        <v>0</v>
      </c>
      <c r="L88" s="590">
        <f t="shared" si="76"/>
        <v>56.074800000000003</v>
      </c>
      <c r="M88" s="588">
        <f t="shared" si="76"/>
        <v>249.3948</v>
      </c>
      <c r="N88" s="589">
        <f t="shared" si="76"/>
        <v>0</v>
      </c>
      <c r="O88" s="590">
        <f t="shared" si="76"/>
        <v>249.3948</v>
      </c>
      <c r="P88" s="588">
        <f t="shared" si="76"/>
        <v>461.82441999999998</v>
      </c>
      <c r="Q88" s="589">
        <f t="shared" si="76"/>
        <v>90.7</v>
      </c>
      <c r="R88" s="590">
        <f t="shared" si="76"/>
        <v>371.12441999999999</v>
      </c>
      <c r="S88" s="588">
        <f t="shared" si="76"/>
        <v>838.10800000000006</v>
      </c>
      <c r="T88" s="589">
        <f t="shared" si="76"/>
        <v>223.8</v>
      </c>
      <c r="U88" s="590">
        <f t="shared" si="76"/>
        <v>614.30799999999999</v>
      </c>
      <c r="V88" s="722">
        <f t="shared" si="65"/>
        <v>782.03340000000003</v>
      </c>
      <c r="W88" s="721">
        <f t="shared" si="66"/>
        <v>588.71339999999998</v>
      </c>
      <c r="X88" s="721">
        <f t="shared" si="67"/>
        <v>376.28378000000004</v>
      </c>
      <c r="Y88" s="722">
        <f t="shared" si="68"/>
        <v>1.9999999994979589E-4</v>
      </c>
      <c r="Z88" s="723">
        <f t="shared" si="69"/>
        <v>6.7000000000000004E-2</v>
      </c>
      <c r="AA88" s="724">
        <f t="shared" si="70"/>
        <v>0.29799999999999999</v>
      </c>
      <c r="AB88" s="724">
        <f t="shared" si="71"/>
        <v>0.55100000000000005</v>
      </c>
      <c r="AC88" s="725">
        <f t="shared" si="72"/>
        <v>1</v>
      </c>
    </row>
    <row r="89" spans="1:29" s="105" customFormat="1" ht="15.75" outlineLevel="1" x14ac:dyDescent="0.25">
      <c r="A89" s="115"/>
      <c r="B89" s="102" t="s">
        <v>48</v>
      </c>
      <c r="C89" s="103">
        <v>2210</v>
      </c>
      <c r="D89" s="104" t="s">
        <v>49</v>
      </c>
      <c r="E89" s="52" t="s">
        <v>50</v>
      </c>
      <c r="F89" s="103" t="s">
        <v>35</v>
      </c>
      <c r="G89" s="475">
        <f>H89+I89</f>
        <v>536.40000000000009</v>
      </c>
      <c r="H89" s="591">
        <f>ROUND(H90*H91/1000,1)</f>
        <v>223.8</v>
      </c>
      <c r="I89" s="592">
        <f>ROUND(I90*I91/1000,1)</f>
        <v>312.60000000000002</v>
      </c>
      <c r="J89" s="475">
        <f>K89+L89</f>
        <v>0</v>
      </c>
      <c r="K89" s="591">
        <f>ROUND(K90*K91/1000,1)</f>
        <v>0</v>
      </c>
      <c r="L89" s="592">
        <f>ROUND(L90*L91/1000,1)</f>
        <v>0</v>
      </c>
      <c r="M89" s="475">
        <f>N89+O89</f>
        <v>180</v>
      </c>
      <c r="N89" s="591">
        <f>ROUND(N90*N91/1000,1)</f>
        <v>0</v>
      </c>
      <c r="O89" s="592">
        <f>ROUND(O90*O91/1000,1)</f>
        <v>180</v>
      </c>
      <c r="P89" s="475">
        <f>Q89+R89</f>
        <v>285.2</v>
      </c>
      <c r="Q89" s="591">
        <f>ROUND(Q90*Q91/1000,1)</f>
        <v>90.7</v>
      </c>
      <c r="R89" s="592">
        <f>ROUND(R90*R91/1000,1)</f>
        <v>194.5</v>
      </c>
      <c r="S89" s="475">
        <f>T89+U89</f>
        <v>536.40000000000009</v>
      </c>
      <c r="T89" s="591">
        <f>ROUND(T90*T91/1000,1)</f>
        <v>223.8</v>
      </c>
      <c r="U89" s="592">
        <f>ROUND(U90*U91/1000,1)</f>
        <v>312.60000000000002</v>
      </c>
      <c r="V89" s="1172">
        <f t="shared" si="65"/>
        <v>536.40000000000009</v>
      </c>
      <c r="W89" s="738">
        <f t="shared" si="66"/>
        <v>356.40000000000009</v>
      </c>
      <c r="X89" s="738">
        <f t="shared" si="67"/>
        <v>251.2000000000001</v>
      </c>
      <c r="Y89" s="739">
        <f t="shared" si="68"/>
        <v>0</v>
      </c>
      <c r="Z89" s="740">
        <f t="shared" si="69"/>
        <v>0</v>
      </c>
      <c r="AA89" s="741">
        <f t="shared" si="70"/>
        <v>0.33600000000000002</v>
      </c>
      <c r="AB89" s="741">
        <f t="shared" si="71"/>
        <v>0.53200000000000003</v>
      </c>
      <c r="AC89" s="742">
        <f t="shared" si="72"/>
        <v>1</v>
      </c>
    </row>
    <row r="90" spans="1:29" s="106" customFormat="1" ht="12" outlineLevel="1" x14ac:dyDescent="0.25">
      <c r="A90" s="879"/>
      <c r="B90" s="107"/>
      <c r="C90" s="108"/>
      <c r="D90" s="109" t="s">
        <v>49</v>
      </c>
      <c r="E90" s="110" t="s">
        <v>51</v>
      </c>
      <c r="F90" s="108" t="s">
        <v>52</v>
      </c>
      <c r="G90" s="593">
        <f>H90+I90</f>
        <v>42912</v>
      </c>
      <c r="H90" s="594">
        <v>17904</v>
      </c>
      <c r="I90" s="595">
        <v>25008</v>
      </c>
      <c r="J90" s="593">
        <f>K90+L90</f>
        <v>0</v>
      </c>
      <c r="K90" s="594"/>
      <c r="L90" s="595"/>
      <c r="M90" s="593">
        <f>N90+O90</f>
        <v>16450</v>
      </c>
      <c r="N90" s="594"/>
      <c r="O90" s="595">
        <v>16450</v>
      </c>
      <c r="P90" s="593">
        <f>Q90+R90</f>
        <v>26031</v>
      </c>
      <c r="Q90" s="594">
        <v>8281</v>
      </c>
      <c r="R90" s="595">
        <v>17750</v>
      </c>
      <c r="S90" s="593">
        <f>T90+U90</f>
        <v>49646</v>
      </c>
      <c r="T90" s="594">
        <v>21145</v>
      </c>
      <c r="U90" s="595">
        <v>28501</v>
      </c>
      <c r="V90" s="1173" t="s">
        <v>27</v>
      </c>
      <c r="W90" s="744" t="s">
        <v>27</v>
      </c>
      <c r="X90" s="744" t="s">
        <v>27</v>
      </c>
      <c r="Y90" s="745" t="s">
        <v>27</v>
      </c>
      <c r="Z90" s="743" t="s">
        <v>27</v>
      </c>
      <c r="AA90" s="744" t="s">
        <v>27</v>
      </c>
      <c r="AB90" s="744" t="s">
        <v>27</v>
      </c>
      <c r="AC90" s="745" t="s">
        <v>27</v>
      </c>
    </row>
    <row r="91" spans="1:29" s="106" customFormat="1" ht="12.75" outlineLevel="1" thickBot="1" x14ac:dyDescent="0.3">
      <c r="A91" s="879"/>
      <c r="B91" s="111"/>
      <c r="C91" s="112"/>
      <c r="D91" s="113" t="s">
        <v>49</v>
      </c>
      <c r="E91" s="114" t="s">
        <v>53</v>
      </c>
      <c r="F91" s="112" t="s">
        <v>54</v>
      </c>
      <c r="G91" s="596">
        <f>IF(I91+H91&gt;0,AVERAGE(H91:I91),0)</f>
        <v>12.5</v>
      </c>
      <c r="H91" s="597">
        <v>12.5</v>
      </c>
      <c r="I91" s="598">
        <v>12.5</v>
      </c>
      <c r="J91" s="596">
        <f>IF(L91+K91&gt;0,AVERAGE(K91:L91),0)</f>
        <v>0</v>
      </c>
      <c r="K91" s="597"/>
      <c r="L91" s="598"/>
      <c r="M91" s="596">
        <f>IF(O91+N91&gt;0,AVERAGE(N91:O91),0)</f>
        <v>10.942249240200001</v>
      </c>
      <c r="N91" s="597"/>
      <c r="O91" s="598">
        <v>10.942249240200001</v>
      </c>
      <c r="P91" s="596">
        <f>IF(R91+Q91&gt;0,AVERAGE(Q91:R91),0)</f>
        <v>10.9538732394</v>
      </c>
      <c r="Q91" s="597">
        <v>10.95</v>
      </c>
      <c r="R91" s="598">
        <v>10.957746478800001</v>
      </c>
      <c r="S91" s="596">
        <f>IF(U91+T91&gt;0,AVERAGE(T91:U91),0)</f>
        <v>10.776031</v>
      </c>
      <c r="T91" s="597">
        <v>10.584061999999999</v>
      </c>
      <c r="U91" s="598">
        <v>10.968</v>
      </c>
      <c r="V91" s="1174" t="s">
        <v>27</v>
      </c>
      <c r="W91" s="747" t="s">
        <v>27</v>
      </c>
      <c r="X91" s="747" t="s">
        <v>27</v>
      </c>
      <c r="Y91" s="748" t="s">
        <v>27</v>
      </c>
      <c r="Z91" s="746" t="s">
        <v>27</v>
      </c>
      <c r="AA91" s="747" t="s">
        <v>27</v>
      </c>
      <c r="AB91" s="747" t="s">
        <v>27</v>
      </c>
      <c r="AC91" s="748" t="s">
        <v>27</v>
      </c>
    </row>
    <row r="92" spans="1:29" s="119" customFormat="1" ht="16.5" outlineLevel="1" thickTop="1" x14ac:dyDescent="0.25">
      <c r="A92" s="115"/>
      <c r="B92" s="116" t="s">
        <v>55</v>
      </c>
      <c r="C92" s="117">
        <v>2210</v>
      </c>
      <c r="D92" s="118" t="s">
        <v>49</v>
      </c>
      <c r="E92" s="52" t="s">
        <v>56</v>
      </c>
      <c r="F92" s="117" t="s">
        <v>35</v>
      </c>
      <c r="G92" s="475">
        <f>H92+I92</f>
        <v>80</v>
      </c>
      <c r="H92" s="591">
        <f>ROUND(H93*H94/1000,1)</f>
        <v>0</v>
      </c>
      <c r="I92" s="592">
        <f>ROUND(I93*I94/1000,1)</f>
        <v>80</v>
      </c>
      <c r="J92" s="475">
        <f>K92+L92</f>
        <v>0</v>
      </c>
      <c r="K92" s="591">
        <f>ROUND(K93*K94/1000,1)</f>
        <v>0</v>
      </c>
      <c r="L92" s="592">
        <f>ROUND(L93*L94/1000,1)</f>
        <v>0</v>
      </c>
      <c r="M92" s="475">
        <f>N92+O92</f>
        <v>0</v>
      </c>
      <c r="N92" s="591">
        <f>ROUND(N93*N94/1000,1)</f>
        <v>0</v>
      </c>
      <c r="O92" s="592">
        <f>ROUND(O93*O94/1000,1)</f>
        <v>0</v>
      </c>
      <c r="P92" s="475">
        <f>Q92+R92</f>
        <v>80</v>
      </c>
      <c r="Q92" s="591">
        <f>ROUND(Q93*Q94/1000,1)</f>
        <v>0</v>
      </c>
      <c r="R92" s="592">
        <f>ROUND(R93*R94/1000,1)</f>
        <v>80</v>
      </c>
      <c r="S92" s="475">
        <f>T92+U92</f>
        <v>80</v>
      </c>
      <c r="T92" s="591">
        <f>ROUND(T93*T94/1000,1)</f>
        <v>0</v>
      </c>
      <c r="U92" s="592">
        <f>ROUND(U93*U94/1000,1)</f>
        <v>80</v>
      </c>
      <c r="V92" s="1175">
        <f t="shared" ref="V92" si="77">G92-J92</f>
        <v>80</v>
      </c>
      <c r="W92" s="591">
        <f t="shared" ref="W92" si="78">G92-M92</f>
        <v>80</v>
      </c>
      <c r="X92" s="591">
        <f t="shared" ref="X92" si="79">G92-P92</f>
        <v>0</v>
      </c>
      <c r="Y92" s="726">
        <f t="shared" ref="Y92" si="80">G92-S92</f>
        <v>0</v>
      </c>
      <c r="Z92" s="727">
        <f t="shared" ref="Z92" si="81">IF(G92&gt;0,ROUND((J92/G92),3),0)</f>
        <v>0</v>
      </c>
      <c r="AA92" s="728">
        <f t="shared" ref="AA92" si="82">IF(G92&gt;0,ROUND((M92/G92),3),0)</f>
        <v>0</v>
      </c>
      <c r="AB92" s="728">
        <f t="shared" ref="AB92" si="83">IF(G92&gt;0,ROUND((P92/G92),3),0)</f>
        <v>1</v>
      </c>
      <c r="AC92" s="729">
        <f t="shared" ref="AC92" si="84">IF(G92&gt;0,ROUND((S92/G92),3),0)</f>
        <v>1</v>
      </c>
    </row>
    <row r="93" spans="1:29" s="120" customFormat="1" ht="12" outlineLevel="1" x14ac:dyDescent="0.25">
      <c r="A93" s="879"/>
      <c r="B93" s="121"/>
      <c r="C93" s="108"/>
      <c r="D93" s="122" t="s">
        <v>49</v>
      </c>
      <c r="E93" s="123" t="s">
        <v>57</v>
      </c>
      <c r="F93" s="124" t="s">
        <v>58</v>
      </c>
      <c r="G93" s="593">
        <f>H93+I93</f>
        <v>640</v>
      </c>
      <c r="H93" s="594"/>
      <c r="I93" s="595">
        <v>640</v>
      </c>
      <c r="J93" s="593">
        <f>K93+L93</f>
        <v>0</v>
      </c>
      <c r="K93" s="594"/>
      <c r="L93" s="595"/>
      <c r="M93" s="593">
        <f>N93+O93</f>
        <v>0</v>
      </c>
      <c r="N93" s="594"/>
      <c r="O93" s="595"/>
      <c r="P93" s="593">
        <f>Q93+R93</f>
        <v>692</v>
      </c>
      <c r="Q93" s="594"/>
      <c r="R93" s="595">
        <v>692</v>
      </c>
      <c r="S93" s="593">
        <f>T93+U93</f>
        <v>692</v>
      </c>
      <c r="T93" s="594"/>
      <c r="U93" s="595">
        <v>692</v>
      </c>
      <c r="V93" s="1173" t="s">
        <v>27</v>
      </c>
      <c r="W93" s="744" t="s">
        <v>27</v>
      </c>
      <c r="X93" s="744" t="s">
        <v>27</v>
      </c>
      <c r="Y93" s="745" t="s">
        <v>27</v>
      </c>
      <c r="Z93" s="743" t="s">
        <v>27</v>
      </c>
      <c r="AA93" s="744" t="s">
        <v>27</v>
      </c>
      <c r="AB93" s="744" t="s">
        <v>27</v>
      </c>
      <c r="AC93" s="745" t="s">
        <v>27</v>
      </c>
    </row>
    <row r="94" spans="1:29" s="120" customFormat="1" ht="12.75" outlineLevel="1" thickBot="1" x14ac:dyDescent="0.3">
      <c r="A94" s="879"/>
      <c r="B94" s="125"/>
      <c r="C94" s="112"/>
      <c r="D94" s="113" t="s">
        <v>49</v>
      </c>
      <c r="E94" s="126" t="s">
        <v>59</v>
      </c>
      <c r="F94" s="127" t="s">
        <v>54</v>
      </c>
      <c r="G94" s="596">
        <f>IF(I94+H94&gt;0,AVERAGE(H94:I94),0)</f>
        <v>125</v>
      </c>
      <c r="H94" s="597"/>
      <c r="I94" s="598">
        <v>125</v>
      </c>
      <c r="J94" s="596">
        <f>IF(L94+K94&gt;0,AVERAGE(K94:L94),0)</f>
        <v>0</v>
      </c>
      <c r="K94" s="597"/>
      <c r="L94" s="598"/>
      <c r="M94" s="596">
        <f>IF(O94+N94&gt;0,AVERAGE(N94:O94),0)</f>
        <v>0</v>
      </c>
      <c r="N94" s="597"/>
      <c r="O94" s="598"/>
      <c r="P94" s="596">
        <f>IF(R94+Q94&gt;0,AVERAGE(Q94:R94),0)</f>
        <v>115.606936416</v>
      </c>
      <c r="Q94" s="597"/>
      <c r="R94" s="598">
        <v>115.606936416</v>
      </c>
      <c r="S94" s="596">
        <f>IF(U94+T94&gt;0,AVERAGE(T94:U94),0)</f>
        <v>115.61</v>
      </c>
      <c r="T94" s="597"/>
      <c r="U94" s="598">
        <v>115.61</v>
      </c>
      <c r="V94" s="1174" t="s">
        <v>27</v>
      </c>
      <c r="W94" s="747" t="s">
        <v>27</v>
      </c>
      <c r="X94" s="747" t="s">
        <v>27</v>
      </c>
      <c r="Y94" s="748" t="s">
        <v>27</v>
      </c>
      <c r="Z94" s="746" t="s">
        <v>27</v>
      </c>
      <c r="AA94" s="747" t="s">
        <v>27</v>
      </c>
      <c r="AB94" s="747" t="s">
        <v>27</v>
      </c>
      <c r="AC94" s="748" t="s">
        <v>27</v>
      </c>
    </row>
    <row r="95" spans="1:29" s="131" customFormat="1" ht="16.5" outlineLevel="1" thickTop="1" x14ac:dyDescent="0.25">
      <c r="A95" s="115"/>
      <c r="B95" s="128" t="s">
        <v>60</v>
      </c>
      <c r="C95" s="117">
        <v>2210</v>
      </c>
      <c r="D95" s="118" t="s">
        <v>49</v>
      </c>
      <c r="E95" s="129" t="s">
        <v>61</v>
      </c>
      <c r="F95" s="130" t="s">
        <v>35</v>
      </c>
      <c r="G95" s="475">
        <f>H95+I95</f>
        <v>15</v>
      </c>
      <c r="H95" s="591">
        <f>ROUND(H96*H97/1000,1)</f>
        <v>0</v>
      </c>
      <c r="I95" s="592">
        <f>ROUND(I96*I97/1000,1)</f>
        <v>15</v>
      </c>
      <c r="J95" s="475">
        <f>K95+L95</f>
        <v>15</v>
      </c>
      <c r="K95" s="591">
        <f>ROUND(K96*K97/1000,1)</f>
        <v>0</v>
      </c>
      <c r="L95" s="592">
        <f>ROUND(L96*L97/1000,1)</f>
        <v>15</v>
      </c>
      <c r="M95" s="475">
        <f>N95+O95</f>
        <v>15</v>
      </c>
      <c r="N95" s="591">
        <f>ROUND(N96*N97/1000,1)</f>
        <v>0</v>
      </c>
      <c r="O95" s="592">
        <f>ROUND(O96*O97/1000,1)</f>
        <v>15</v>
      </c>
      <c r="P95" s="475">
        <f>Q95+R95</f>
        <v>15</v>
      </c>
      <c r="Q95" s="591">
        <f>ROUND(Q96*Q97/1000,1)</f>
        <v>0</v>
      </c>
      <c r="R95" s="592">
        <f>ROUND(R96*R97/1000,1)</f>
        <v>15</v>
      </c>
      <c r="S95" s="475">
        <f>T95+U95</f>
        <v>15</v>
      </c>
      <c r="T95" s="591">
        <f>ROUND(T96*T97/1000,1)</f>
        <v>0</v>
      </c>
      <c r="U95" s="592">
        <f>ROUND(U96*U97/1000,1)</f>
        <v>15</v>
      </c>
      <c r="V95" s="1175">
        <f t="shared" ref="V95" si="85">G95-J95</f>
        <v>0</v>
      </c>
      <c r="W95" s="591">
        <f t="shared" ref="W95" si="86">G95-M95</f>
        <v>0</v>
      </c>
      <c r="X95" s="591">
        <f t="shared" ref="X95" si="87">G95-P95</f>
        <v>0</v>
      </c>
      <c r="Y95" s="726">
        <f t="shared" ref="Y95" si="88">G95-S95</f>
        <v>0</v>
      </c>
      <c r="Z95" s="727">
        <f t="shared" ref="Z95" si="89">IF(G95&gt;0,ROUND((J95/G95),3),0)</f>
        <v>1</v>
      </c>
      <c r="AA95" s="728">
        <f t="shared" ref="AA95" si="90">IF(G95&gt;0,ROUND((M95/G95),3),0)</f>
        <v>1</v>
      </c>
      <c r="AB95" s="728">
        <f t="shared" ref="AB95" si="91">IF(G95&gt;0,ROUND((P95/G95),3),0)</f>
        <v>1</v>
      </c>
      <c r="AC95" s="729">
        <f t="shared" ref="AC95" si="92">IF(G95&gt;0,ROUND((S95/G95),3),0)</f>
        <v>1</v>
      </c>
    </row>
    <row r="96" spans="1:29" s="120" customFormat="1" ht="12" outlineLevel="1" x14ac:dyDescent="0.25">
      <c r="A96" s="879"/>
      <c r="B96" s="121"/>
      <c r="C96" s="108"/>
      <c r="D96" s="122" t="s">
        <v>49</v>
      </c>
      <c r="E96" s="123" t="s">
        <v>62</v>
      </c>
      <c r="F96" s="124" t="s">
        <v>28</v>
      </c>
      <c r="G96" s="593">
        <f>H96+I96</f>
        <v>22400</v>
      </c>
      <c r="H96" s="594"/>
      <c r="I96" s="595">
        <v>22400</v>
      </c>
      <c r="J96" s="593">
        <f>K96+L96</f>
        <v>22400</v>
      </c>
      <c r="K96" s="594"/>
      <c r="L96" s="595">
        <v>22400</v>
      </c>
      <c r="M96" s="593">
        <f>N96+O96</f>
        <v>22400</v>
      </c>
      <c r="N96" s="594"/>
      <c r="O96" s="595">
        <v>22400</v>
      </c>
      <c r="P96" s="593">
        <f>Q96+R96</f>
        <v>22400</v>
      </c>
      <c r="Q96" s="594"/>
      <c r="R96" s="595">
        <v>22400</v>
      </c>
      <c r="S96" s="593">
        <f>T96+U96</f>
        <v>22400</v>
      </c>
      <c r="T96" s="594"/>
      <c r="U96" s="595">
        <v>22400</v>
      </c>
      <c r="V96" s="1173" t="s">
        <v>27</v>
      </c>
      <c r="W96" s="744" t="s">
        <v>27</v>
      </c>
      <c r="X96" s="744" t="s">
        <v>27</v>
      </c>
      <c r="Y96" s="745" t="s">
        <v>27</v>
      </c>
      <c r="Z96" s="743" t="s">
        <v>27</v>
      </c>
      <c r="AA96" s="744" t="s">
        <v>27</v>
      </c>
      <c r="AB96" s="744" t="s">
        <v>27</v>
      </c>
      <c r="AC96" s="745" t="s">
        <v>27</v>
      </c>
    </row>
    <row r="97" spans="1:30" s="120" customFormat="1" ht="12.75" outlineLevel="1" thickBot="1" x14ac:dyDescent="0.3">
      <c r="A97" s="879"/>
      <c r="B97" s="125"/>
      <c r="C97" s="112"/>
      <c r="D97" s="113" t="s">
        <v>49</v>
      </c>
      <c r="E97" s="126" t="s">
        <v>63</v>
      </c>
      <c r="F97" s="127" t="s">
        <v>54</v>
      </c>
      <c r="G97" s="596">
        <f>IF(I97+H97&gt;0,AVERAGE(H97:I97),0)</f>
        <v>0.67</v>
      </c>
      <c r="H97" s="597"/>
      <c r="I97" s="598">
        <v>0.67</v>
      </c>
      <c r="J97" s="596">
        <f>IF(L97+K97&gt;0,AVERAGE(K97:L97),0)</f>
        <v>0.66942857142000001</v>
      </c>
      <c r="K97" s="597"/>
      <c r="L97" s="598">
        <v>0.66942857142000001</v>
      </c>
      <c r="M97" s="596">
        <f>IF(O97+N97&gt;0,AVERAGE(N97:O97),0)</f>
        <v>0.66942857142000001</v>
      </c>
      <c r="N97" s="597"/>
      <c r="O97" s="598">
        <v>0.66942857142000001</v>
      </c>
      <c r="P97" s="596">
        <f>IF(R97+Q97&gt;0,AVERAGE(Q97:R97),0)</f>
        <v>0.66942857142000001</v>
      </c>
      <c r="Q97" s="597"/>
      <c r="R97" s="598">
        <v>0.66942857142000001</v>
      </c>
      <c r="S97" s="596">
        <f>IF(U97+T97&gt;0,AVERAGE(T97:U97),0)</f>
        <v>0.67</v>
      </c>
      <c r="T97" s="597"/>
      <c r="U97" s="598">
        <v>0.67</v>
      </c>
      <c r="V97" s="1174" t="s">
        <v>27</v>
      </c>
      <c r="W97" s="747" t="s">
        <v>27</v>
      </c>
      <c r="X97" s="747" t="s">
        <v>27</v>
      </c>
      <c r="Y97" s="748" t="s">
        <v>27</v>
      </c>
      <c r="Z97" s="746" t="s">
        <v>27</v>
      </c>
      <c r="AA97" s="747" t="s">
        <v>27</v>
      </c>
      <c r="AB97" s="747" t="s">
        <v>27</v>
      </c>
      <c r="AC97" s="748" t="s">
        <v>27</v>
      </c>
    </row>
    <row r="98" spans="1:30" s="131" customFormat="1" ht="27" outlineLevel="1" thickTop="1" thickBot="1" x14ac:dyDescent="0.3">
      <c r="A98" s="115"/>
      <c r="B98" s="132" t="s">
        <v>64</v>
      </c>
      <c r="C98" s="133">
        <v>2210</v>
      </c>
      <c r="D98" s="134" t="s">
        <v>49</v>
      </c>
      <c r="E98" s="135" t="s">
        <v>65</v>
      </c>
      <c r="F98" s="136" t="s">
        <v>35</v>
      </c>
      <c r="G98" s="536">
        <f>H98+I98</f>
        <v>68.290000000000006</v>
      </c>
      <c r="H98" s="599"/>
      <c r="I98" s="600">
        <v>68.290000000000006</v>
      </c>
      <c r="J98" s="536">
        <f>K98+L98</f>
        <v>41.074800000000003</v>
      </c>
      <c r="K98" s="599"/>
      <c r="L98" s="600">
        <v>41.074800000000003</v>
      </c>
      <c r="M98" s="536">
        <f>N98+O98</f>
        <v>41.074800000000003</v>
      </c>
      <c r="N98" s="599"/>
      <c r="O98" s="600">
        <v>41.074800000000003</v>
      </c>
      <c r="P98" s="536">
        <f>Q98+R98</f>
        <v>60.004800000000003</v>
      </c>
      <c r="Q98" s="599"/>
      <c r="R98" s="600">
        <v>60.004800000000003</v>
      </c>
      <c r="S98" s="536">
        <f>T98+U98</f>
        <v>68.290000000000006</v>
      </c>
      <c r="T98" s="599"/>
      <c r="U98" s="600">
        <v>68.290000000000006</v>
      </c>
      <c r="V98" s="1176">
        <f t="shared" ref="V98:V99" si="93">G98-J98</f>
        <v>27.215200000000003</v>
      </c>
      <c r="W98" s="749">
        <f t="shared" ref="W98:W99" si="94">G98-M98</f>
        <v>27.215200000000003</v>
      </c>
      <c r="X98" s="749">
        <f t="shared" ref="X98:X99" si="95">G98-P98</f>
        <v>8.2852000000000032</v>
      </c>
      <c r="Y98" s="750">
        <f t="shared" ref="Y98:Y99" si="96">G98-S98</f>
        <v>0</v>
      </c>
      <c r="Z98" s="751">
        <f>IF(G98&gt;0,ROUND((J98/G98),3),0)</f>
        <v>0.60099999999999998</v>
      </c>
      <c r="AA98" s="752">
        <f t="shared" ref="AA98:AA99" si="97">IF(G98&gt;0,ROUND((M98/G98),3),0)</f>
        <v>0.60099999999999998</v>
      </c>
      <c r="AB98" s="752">
        <f t="shared" ref="AB98:AB99" si="98">IF(G98&gt;0,ROUND((P98/G98),3),0)</f>
        <v>0.879</v>
      </c>
      <c r="AC98" s="753">
        <f t="shared" ref="AC98:AC99" si="99">IF(G98&gt;0,ROUND((S98/G98),3),0)</f>
        <v>1</v>
      </c>
    </row>
    <row r="99" spans="1:30" s="131" customFormat="1" ht="16.5" outlineLevel="1" thickTop="1" x14ac:dyDescent="0.25">
      <c r="A99" s="115"/>
      <c r="B99" s="128" t="s">
        <v>66</v>
      </c>
      <c r="C99" s="117">
        <v>2210</v>
      </c>
      <c r="D99" s="118" t="s">
        <v>67</v>
      </c>
      <c r="E99" s="129" t="s">
        <v>68</v>
      </c>
      <c r="F99" s="130" t="s">
        <v>35</v>
      </c>
      <c r="G99" s="475">
        <f>H99+I99</f>
        <v>0</v>
      </c>
      <c r="H99" s="591">
        <f>ROUND(H100*H101/1000,1)</f>
        <v>0</v>
      </c>
      <c r="I99" s="592">
        <f>ROUND(I100*I101/1000,1)</f>
        <v>0</v>
      </c>
      <c r="J99" s="475">
        <f>K99+L99</f>
        <v>0</v>
      </c>
      <c r="K99" s="591">
        <f>ROUND(K100*K101/1000,1)</f>
        <v>0</v>
      </c>
      <c r="L99" s="592">
        <f>ROUND(L100*L101/1000,1)</f>
        <v>0</v>
      </c>
      <c r="M99" s="475">
        <f>N99+O99</f>
        <v>0</v>
      </c>
      <c r="N99" s="591">
        <f>ROUND(N100*N101/1000,1)</f>
        <v>0</v>
      </c>
      <c r="O99" s="592">
        <f>ROUND(O100*O101/1000,1)</f>
        <v>0</v>
      </c>
      <c r="P99" s="475">
        <f>Q99+R99</f>
        <v>0</v>
      </c>
      <c r="Q99" s="591">
        <f>ROUND(Q100*Q101/1000,1)</f>
        <v>0</v>
      </c>
      <c r="R99" s="592">
        <f>ROUND(R100*R101/1000,1)</f>
        <v>0</v>
      </c>
      <c r="S99" s="475">
        <f>T99+U99</f>
        <v>0</v>
      </c>
      <c r="T99" s="591">
        <f>ROUND(T100*T101/1000,1)</f>
        <v>0</v>
      </c>
      <c r="U99" s="592">
        <f>ROUND(U100*U101/1000,1)</f>
        <v>0</v>
      </c>
      <c r="V99" s="1175">
        <f t="shared" si="93"/>
        <v>0</v>
      </c>
      <c r="W99" s="591">
        <f t="shared" si="94"/>
        <v>0</v>
      </c>
      <c r="X99" s="591">
        <f t="shared" si="95"/>
        <v>0</v>
      </c>
      <c r="Y99" s="726">
        <f t="shared" si="96"/>
        <v>0</v>
      </c>
      <c r="Z99" s="727">
        <f t="shared" ref="Z99" si="100">IF(G99&gt;0,ROUND((J99/G99),3),0)</f>
        <v>0</v>
      </c>
      <c r="AA99" s="728">
        <f t="shared" si="97"/>
        <v>0</v>
      </c>
      <c r="AB99" s="728">
        <f t="shared" si="98"/>
        <v>0</v>
      </c>
      <c r="AC99" s="729">
        <f t="shared" si="99"/>
        <v>0</v>
      </c>
    </row>
    <row r="100" spans="1:30" s="120" customFormat="1" ht="12" outlineLevel="1" x14ac:dyDescent="0.25">
      <c r="A100" s="879"/>
      <c r="B100" s="121"/>
      <c r="C100" s="108"/>
      <c r="D100" s="122" t="s">
        <v>67</v>
      </c>
      <c r="E100" s="123" t="s">
        <v>69</v>
      </c>
      <c r="F100" s="124" t="s">
        <v>28</v>
      </c>
      <c r="G100" s="593">
        <f>H100+I100</f>
        <v>0</v>
      </c>
      <c r="H100" s="594"/>
      <c r="I100" s="595"/>
      <c r="J100" s="593">
        <f>K100+L100</f>
        <v>0</v>
      </c>
      <c r="K100" s="594"/>
      <c r="L100" s="595"/>
      <c r="M100" s="593">
        <f>N100+O100</f>
        <v>0</v>
      </c>
      <c r="N100" s="594"/>
      <c r="O100" s="595"/>
      <c r="P100" s="593">
        <f>Q100+R100</f>
        <v>0</v>
      </c>
      <c r="Q100" s="594"/>
      <c r="R100" s="595"/>
      <c r="S100" s="593">
        <f>T100+U100</f>
        <v>0</v>
      </c>
      <c r="T100" s="594"/>
      <c r="U100" s="595"/>
      <c r="V100" s="1173" t="s">
        <v>27</v>
      </c>
      <c r="W100" s="744" t="s">
        <v>27</v>
      </c>
      <c r="X100" s="744" t="s">
        <v>27</v>
      </c>
      <c r="Y100" s="745" t="s">
        <v>27</v>
      </c>
      <c r="Z100" s="743" t="s">
        <v>27</v>
      </c>
      <c r="AA100" s="744" t="s">
        <v>27</v>
      </c>
      <c r="AB100" s="744" t="s">
        <v>27</v>
      </c>
      <c r="AC100" s="745" t="s">
        <v>27</v>
      </c>
    </row>
    <row r="101" spans="1:30" s="120" customFormat="1" ht="12.75" outlineLevel="1" thickBot="1" x14ac:dyDescent="0.3">
      <c r="A101" s="879"/>
      <c r="B101" s="125"/>
      <c r="C101" s="112"/>
      <c r="D101" s="113" t="s">
        <v>67</v>
      </c>
      <c r="E101" s="126" t="s">
        <v>70</v>
      </c>
      <c r="F101" s="127" t="s">
        <v>54</v>
      </c>
      <c r="G101" s="596">
        <f>IF(I101+H101&gt;0,AVERAGE(H101:I101),0)</f>
        <v>0</v>
      </c>
      <c r="H101" s="597"/>
      <c r="I101" s="598"/>
      <c r="J101" s="596">
        <f>IF(L101+K101&gt;0,AVERAGE(K101:L101),0)</f>
        <v>0</v>
      </c>
      <c r="K101" s="597"/>
      <c r="L101" s="598"/>
      <c r="M101" s="596">
        <f>IF(O101+N101&gt;0,AVERAGE(N101:O101),0)</f>
        <v>0</v>
      </c>
      <c r="N101" s="597"/>
      <c r="O101" s="598"/>
      <c r="P101" s="596">
        <f>IF(R101+Q101&gt;0,AVERAGE(Q101:R101),0)</f>
        <v>0</v>
      </c>
      <c r="Q101" s="597"/>
      <c r="R101" s="598"/>
      <c r="S101" s="596">
        <f>IF(U101+T101&gt;0,AVERAGE(T101:U101),0)</f>
        <v>0</v>
      </c>
      <c r="T101" s="597"/>
      <c r="U101" s="598"/>
      <c r="V101" s="1174" t="s">
        <v>27</v>
      </c>
      <c r="W101" s="747" t="s">
        <v>27</v>
      </c>
      <c r="X101" s="747" t="s">
        <v>27</v>
      </c>
      <c r="Y101" s="748" t="s">
        <v>27</v>
      </c>
      <c r="Z101" s="746" t="s">
        <v>27</v>
      </c>
      <c r="AA101" s="747" t="s">
        <v>27</v>
      </c>
      <c r="AB101" s="747" t="s">
        <v>27</v>
      </c>
      <c r="AC101" s="748" t="s">
        <v>27</v>
      </c>
    </row>
    <row r="102" spans="1:30" s="120" customFormat="1" ht="13.5" outlineLevel="1" thickTop="1" x14ac:dyDescent="0.25">
      <c r="A102" s="879"/>
      <c r="B102" s="116" t="s">
        <v>355</v>
      </c>
      <c r="C102" s="194">
        <v>2210</v>
      </c>
      <c r="D102" s="199" t="s">
        <v>67</v>
      </c>
      <c r="E102" s="52" t="s">
        <v>720</v>
      </c>
      <c r="F102" s="130" t="s">
        <v>35</v>
      </c>
      <c r="G102" s="475">
        <f>H102+I102</f>
        <v>0</v>
      </c>
      <c r="H102" s="591">
        <f>ROUND(H103*H104/1000,1)</f>
        <v>0</v>
      </c>
      <c r="I102" s="592">
        <f>ROUND(I103*I104/1000,1)</f>
        <v>0</v>
      </c>
      <c r="J102" s="475">
        <f>K102+L102</f>
        <v>0</v>
      </c>
      <c r="K102" s="591">
        <f>ROUND(K103*K104/1000,1)</f>
        <v>0</v>
      </c>
      <c r="L102" s="592">
        <f>ROUND(L103*L104/1000,1)</f>
        <v>0</v>
      </c>
      <c r="M102" s="475">
        <f>N102+O102</f>
        <v>0</v>
      </c>
      <c r="N102" s="591">
        <f>ROUND(N103*N104/1000,1)</f>
        <v>0</v>
      </c>
      <c r="O102" s="592">
        <f>ROUND(O103*O104/1000,1)</f>
        <v>0</v>
      </c>
      <c r="P102" s="475">
        <f>Q102+R102</f>
        <v>0</v>
      </c>
      <c r="Q102" s="591">
        <f>ROUND(Q103*Q104/1000,1)</f>
        <v>0</v>
      </c>
      <c r="R102" s="592">
        <f>ROUND(R103*R104/1000,1)</f>
        <v>0</v>
      </c>
      <c r="S102" s="475">
        <f>T102+U102</f>
        <v>0</v>
      </c>
      <c r="T102" s="591">
        <f>ROUND(T103*T104/1000,1)</f>
        <v>0</v>
      </c>
      <c r="U102" s="592">
        <f>ROUND(U103*U104/1000,1)</f>
        <v>0</v>
      </c>
      <c r="V102" s="1175">
        <f t="shared" ref="V102" si="101">G102-J102</f>
        <v>0</v>
      </c>
      <c r="W102" s="591">
        <f t="shared" ref="W102" si="102">G102-M102</f>
        <v>0</v>
      </c>
      <c r="X102" s="591">
        <f t="shared" ref="X102" si="103">G102-P102</f>
        <v>0</v>
      </c>
      <c r="Y102" s="726">
        <f t="shared" ref="Y102" si="104">G102-S102</f>
        <v>0</v>
      </c>
      <c r="Z102" s="727">
        <f t="shared" ref="Z102" si="105">IF(G102&gt;0,ROUND((J102/G102),3),0)</f>
        <v>0</v>
      </c>
      <c r="AA102" s="728">
        <f t="shared" ref="AA102" si="106">IF(G102&gt;0,ROUND((M102/G102),3),0)</f>
        <v>0</v>
      </c>
      <c r="AB102" s="728">
        <f t="shared" ref="AB102" si="107">IF(G102&gt;0,ROUND((P102/G102),3),0)</f>
        <v>0</v>
      </c>
      <c r="AC102" s="729">
        <f t="shared" ref="AC102" si="108">IF(G102&gt;0,ROUND((S102/G102),3),0)</f>
        <v>0</v>
      </c>
      <c r="AD102" s="131"/>
    </row>
    <row r="103" spans="1:30" s="120" customFormat="1" ht="12" outlineLevel="1" x14ac:dyDescent="0.25">
      <c r="A103" s="879"/>
      <c r="B103" s="107"/>
      <c r="C103" s="201"/>
      <c r="D103" s="206" t="s">
        <v>67</v>
      </c>
      <c r="E103" s="110" t="s">
        <v>77</v>
      </c>
      <c r="F103" s="124" t="s">
        <v>28</v>
      </c>
      <c r="G103" s="593">
        <f>H103+I103</f>
        <v>0</v>
      </c>
      <c r="H103" s="1077"/>
      <c r="I103" s="1078"/>
      <c r="J103" s="593">
        <f>K103+L103</f>
        <v>0</v>
      </c>
      <c r="K103" s="1077"/>
      <c r="L103" s="1078"/>
      <c r="M103" s="593">
        <f>N103+O103</f>
        <v>0</v>
      </c>
      <c r="N103" s="1077"/>
      <c r="O103" s="1078"/>
      <c r="P103" s="593">
        <f>Q103+R103</f>
        <v>0</v>
      </c>
      <c r="Q103" s="1077"/>
      <c r="R103" s="1078"/>
      <c r="S103" s="593">
        <f>T103+U103</f>
        <v>0</v>
      </c>
      <c r="T103" s="1077"/>
      <c r="U103" s="1078"/>
      <c r="V103" s="1173" t="s">
        <v>27</v>
      </c>
      <c r="W103" s="744" t="s">
        <v>27</v>
      </c>
      <c r="X103" s="744" t="s">
        <v>27</v>
      </c>
      <c r="Y103" s="745" t="s">
        <v>27</v>
      </c>
      <c r="Z103" s="743" t="s">
        <v>27</v>
      </c>
      <c r="AA103" s="744" t="s">
        <v>27</v>
      </c>
      <c r="AB103" s="744" t="s">
        <v>27</v>
      </c>
      <c r="AC103" s="745" t="s">
        <v>27</v>
      </c>
    </row>
    <row r="104" spans="1:30" s="120" customFormat="1" ht="12.75" outlineLevel="1" thickBot="1" x14ac:dyDescent="0.3">
      <c r="A104" s="879"/>
      <c r="B104" s="111"/>
      <c r="C104" s="229"/>
      <c r="D104" s="230" t="s">
        <v>67</v>
      </c>
      <c r="E104" s="114" t="s">
        <v>78</v>
      </c>
      <c r="F104" s="127" t="s">
        <v>54</v>
      </c>
      <c r="G104" s="596">
        <f>IF(I104+H104&gt;0,AVERAGE(H104:I104),0)</f>
        <v>0</v>
      </c>
      <c r="H104" s="1079"/>
      <c r="I104" s="1080"/>
      <c r="J104" s="596">
        <f>IF(L104+K104&gt;0,AVERAGE(K104:L104),0)</f>
        <v>0</v>
      </c>
      <c r="K104" s="1079"/>
      <c r="L104" s="1080"/>
      <c r="M104" s="596">
        <f>IF(O104+N104&gt;0,AVERAGE(N104:O104),0)</f>
        <v>0</v>
      </c>
      <c r="N104" s="1079"/>
      <c r="O104" s="1080"/>
      <c r="P104" s="596">
        <f>IF(R104+Q104&gt;0,AVERAGE(Q104:R104),0)</f>
        <v>0</v>
      </c>
      <c r="Q104" s="1079"/>
      <c r="R104" s="1080"/>
      <c r="S104" s="596">
        <f>IF(U104+T104&gt;0,AVERAGE(T104:U104),0)</f>
        <v>0</v>
      </c>
      <c r="T104" s="1079"/>
      <c r="U104" s="1080"/>
      <c r="V104" s="1174" t="s">
        <v>27</v>
      </c>
      <c r="W104" s="747" t="s">
        <v>27</v>
      </c>
      <c r="X104" s="747" t="s">
        <v>27</v>
      </c>
      <c r="Y104" s="748" t="s">
        <v>27</v>
      </c>
      <c r="Z104" s="746" t="s">
        <v>27</v>
      </c>
      <c r="AA104" s="747" t="s">
        <v>27</v>
      </c>
      <c r="AB104" s="747" t="s">
        <v>27</v>
      </c>
      <c r="AC104" s="748" t="s">
        <v>27</v>
      </c>
    </row>
    <row r="105" spans="1:30" s="20" customFormat="1" ht="26.25" outlineLevel="1" thickTop="1" x14ac:dyDescent="0.25">
      <c r="A105" s="119"/>
      <c r="B105" s="243" t="s">
        <v>356</v>
      </c>
      <c r="C105" s="103">
        <v>2210</v>
      </c>
      <c r="D105" s="104" t="s">
        <v>71</v>
      </c>
      <c r="E105" s="137" t="s">
        <v>72</v>
      </c>
      <c r="F105" s="53" t="s">
        <v>35</v>
      </c>
      <c r="G105" s="475">
        <f>H105+I105</f>
        <v>17.899999999999999</v>
      </c>
      <c r="H105" s="591">
        <f>ROUND(H106*H107/1000,1)</f>
        <v>0</v>
      </c>
      <c r="I105" s="592">
        <f>ROUND(I106*I107/1000,1)</f>
        <v>17.899999999999999</v>
      </c>
      <c r="J105" s="475">
        <f>K105+L105</f>
        <v>0</v>
      </c>
      <c r="K105" s="591">
        <f>ROUND(K106*K107/1000,1)</f>
        <v>0</v>
      </c>
      <c r="L105" s="592">
        <f>ROUND(L106*L107/1000,1)</f>
        <v>0</v>
      </c>
      <c r="M105" s="475">
        <f>N105+O105</f>
        <v>0</v>
      </c>
      <c r="N105" s="591">
        <f>ROUND(N106*N107/1000,1)</f>
        <v>0</v>
      </c>
      <c r="O105" s="592">
        <f>ROUND(O106*O107/1000,1)</f>
        <v>0</v>
      </c>
      <c r="P105" s="475">
        <f>Q105+R105</f>
        <v>0</v>
      </c>
      <c r="Q105" s="591">
        <f>ROUND(Q106*Q107/1000,1)</f>
        <v>0</v>
      </c>
      <c r="R105" s="592">
        <f>ROUND(R106*R107/1000,1)</f>
        <v>0</v>
      </c>
      <c r="S105" s="475">
        <f>T105+U105</f>
        <v>17.899999999999999</v>
      </c>
      <c r="T105" s="591">
        <f>ROUND(T106*T107/1000,1)</f>
        <v>0</v>
      </c>
      <c r="U105" s="592">
        <f>ROUND(U106*U107/1000,1)</f>
        <v>17.899999999999999</v>
      </c>
      <c r="V105" s="1175">
        <f t="shared" ref="V105" si="109">G105-J105</f>
        <v>17.899999999999999</v>
      </c>
      <c r="W105" s="591">
        <f t="shared" ref="W105" si="110">G105-M105</f>
        <v>17.899999999999999</v>
      </c>
      <c r="X105" s="591">
        <f t="shared" ref="X105" si="111">G105-P105</f>
        <v>17.899999999999999</v>
      </c>
      <c r="Y105" s="726">
        <f t="shared" ref="Y105" si="112">G105-S105</f>
        <v>0</v>
      </c>
      <c r="Z105" s="727">
        <f t="shared" ref="Z105" si="113">IF(G105&gt;0,ROUND((J105/G105),3),0)</f>
        <v>0</v>
      </c>
      <c r="AA105" s="728">
        <f t="shared" ref="AA105" si="114">IF(G105&gt;0,ROUND((M105/G105),3),0)</f>
        <v>0</v>
      </c>
      <c r="AB105" s="728">
        <f t="shared" ref="AB105" si="115">IF(G105&gt;0,ROUND((P105/G105),3),0)</f>
        <v>0</v>
      </c>
      <c r="AC105" s="729">
        <f t="shared" ref="AC105" si="116">IF(G105&gt;0,ROUND((S105/G105),3),0)</f>
        <v>1</v>
      </c>
    </row>
    <row r="106" spans="1:30" s="120" customFormat="1" ht="12" outlineLevel="1" x14ac:dyDescent="0.25">
      <c r="A106" s="879"/>
      <c r="B106" s="121"/>
      <c r="C106" s="124"/>
      <c r="D106" s="138" t="s">
        <v>71</v>
      </c>
      <c r="E106" s="123" t="s">
        <v>73</v>
      </c>
      <c r="F106" s="124" t="s">
        <v>28</v>
      </c>
      <c r="G106" s="593">
        <f>H106+I106</f>
        <v>7</v>
      </c>
      <c r="H106" s="594"/>
      <c r="I106" s="595">
        <v>7</v>
      </c>
      <c r="J106" s="593">
        <f>K106+L106</f>
        <v>0</v>
      </c>
      <c r="K106" s="594"/>
      <c r="L106" s="595"/>
      <c r="M106" s="593">
        <f>N106+O106</f>
        <v>0</v>
      </c>
      <c r="N106" s="594"/>
      <c r="O106" s="595"/>
      <c r="P106" s="593">
        <f>Q106+R106</f>
        <v>0</v>
      </c>
      <c r="Q106" s="594"/>
      <c r="R106" s="595"/>
      <c r="S106" s="593">
        <f>T106+U106</f>
        <v>7</v>
      </c>
      <c r="T106" s="594"/>
      <c r="U106" s="595">
        <v>7</v>
      </c>
      <c r="V106" s="1173" t="s">
        <v>27</v>
      </c>
      <c r="W106" s="744" t="s">
        <v>27</v>
      </c>
      <c r="X106" s="744" t="s">
        <v>27</v>
      </c>
      <c r="Y106" s="745" t="s">
        <v>27</v>
      </c>
      <c r="Z106" s="743" t="s">
        <v>27</v>
      </c>
      <c r="AA106" s="744" t="s">
        <v>27</v>
      </c>
      <c r="AB106" s="744" t="s">
        <v>27</v>
      </c>
      <c r="AC106" s="745" t="s">
        <v>27</v>
      </c>
    </row>
    <row r="107" spans="1:30" s="120" customFormat="1" ht="24.75" outlineLevel="1" thickBot="1" x14ac:dyDescent="0.3">
      <c r="A107" s="879"/>
      <c r="B107" s="111"/>
      <c r="C107" s="112"/>
      <c r="D107" s="113" t="s">
        <v>71</v>
      </c>
      <c r="E107" s="114" t="s">
        <v>74</v>
      </c>
      <c r="F107" s="112" t="s">
        <v>54</v>
      </c>
      <c r="G107" s="596">
        <f>IF(I107+H107&gt;0,AVERAGE(H107:I107),0)</f>
        <v>2554.5</v>
      </c>
      <c r="H107" s="597"/>
      <c r="I107" s="598">
        <v>2554.5</v>
      </c>
      <c r="J107" s="596">
        <f>IF(L107+K107&gt;0,AVERAGE(K107:L107),0)</f>
        <v>0</v>
      </c>
      <c r="K107" s="597"/>
      <c r="L107" s="598"/>
      <c r="M107" s="596">
        <f>IF(O107+N107&gt;0,AVERAGE(N107:O107),0)</f>
        <v>0</v>
      </c>
      <c r="N107" s="597"/>
      <c r="O107" s="598"/>
      <c r="P107" s="596">
        <f>IF(R107+Q107&gt;0,AVERAGE(Q107:R107),0)</f>
        <v>0</v>
      </c>
      <c r="Q107" s="597"/>
      <c r="R107" s="598"/>
      <c r="S107" s="596">
        <f>IF(U107+T107&gt;0,AVERAGE(T107:U107),0)</f>
        <v>2554.5</v>
      </c>
      <c r="T107" s="597"/>
      <c r="U107" s="598">
        <v>2554.5</v>
      </c>
      <c r="V107" s="1174" t="s">
        <v>27</v>
      </c>
      <c r="W107" s="747" t="s">
        <v>27</v>
      </c>
      <c r="X107" s="747" t="s">
        <v>27</v>
      </c>
      <c r="Y107" s="748" t="s">
        <v>27</v>
      </c>
      <c r="Z107" s="746" t="s">
        <v>27</v>
      </c>
      <c r="AA107" s="747" t="s">
        <v>27</v>
      </c>
      <c r="AB107" s="747" t="s">
        <v>27</v>
      </c>
      <c r="AC107" s="748" t="s">
        <v>27</v>
      </c>
    </row>
    <row r="108" spans="1:30" s="131" customFormat="1" ht="16.5" outlineLevel="1" thickTop="1" x14ac:dyDescent="0.25">
      <c r="A108" s="115"/>
      <c r="B108" s="116" t="s">
        <v>79</v>
      </c>
      <c r="C108" s="117">
        <v>2210</v>
      </c>
      <c r="D108" s="118" t="s">
        <v>75</v>
      </c>
      <c r="E108" s="139" t="s">
        <v>76</v>
      </c>
      <c r="F108" s="117" t="s">
        <v>35</v>
      </c>
      <c r="G108" s="475">
        <f>H108+I108</f>
        <v>0</v>
      </c>
      <c r="H108" s="591">
        <f>ROUND(H109*H110/1000,1)</f>
        <v>0</v>
      </c>
      <c r="I108" s="592">
        <f>ROUND(I109*I110/1000,1)</f>
        <v>0</v>
      </c>
      <c r="J108" s="475">
        <f>K108+L108</f>
        <v>0</v>
      </c>
      <c r="K108" s="591">
        <f>ROUND(K109*K110/1000,1)</f>
        <v>0</v>
      </c>
      <c r="L108" s="592">
        <f>ROUND(L109*L110/1000,1)</f>
        <v>0</v>
      </c>
      <c r="M108" s="475">
        <f>N108+O108</f>
        <v>0</v>
      </c>
      <c r="N108" s="591">
        <f>ROUND(N109*N110/1000,1)</f>
        <v>0</v>
      </c>
      <c r="O108" s="592">
        <f>ROUND(O109*O110/1000,1)</f>
        <v>0</v>
      </c>
      <c r="P108" s="475">
        <f>Q108+R108</f>
        <v>0</v>
      </c>
      <c r="Q108" s="591">
        <f>ROUND(Q109*Q110/1000,1)</f>
        <v>0</v>
      </c>
      <c r="R108" s="592">
        <f>ROUND(R109*R110/1000,1)</f>
        <v>0</v>
      </c>
      <c r="S108" s="475">
        <f>T108+U108</f>
        <v>0</v>
      </c>
      <c r="T108" s="591">
        <f>ROUND(T109*T110/1000,1)</f>
        <v>0</v>
      </c>
      <c r="U108" s="592">
        <f>ROUND(U109*U110/1000,1)</f>
        <v>0</v>
      </c>
      <c r="V108" s="1175">
        <f t="shared" ref="V108" si="117">G108-J108</f>
        <v>0</v>
      </c>
      <c r="W108" s="591">
        <f t="shared" ref="W108" si="118">G108-M108</f>
        <v>0</v>
      </c>
      <c r="X108" s="591">
        <f t="shared" ref="X108" si="119">G108-P108</f>
        <v>0</v>
      </c>
      <c r="Y108" s="726">
        <f t="shared" ref="Y108" si="120">G108-S108</f>
        <v>0</v>
      </c>
      <c r="Z108" s="727">
        <f t="shared" ref="Z108" si="121">IF(G108&gt;0,ROUND((J108/G108),3),0)</f>
        <v>0</v>
      </c>
      <c r="AA108" s="728">
        <f t="shared" ref="AA108" si="122">IF(G108&gt;0,ROUND((M108/G108),3),0)</f>
        <v>0</v>
      </c>
      <c r="AB108" s="728">
        <f t="shared" ref="AB108" si="123">IF(G108&gt;0,ROUND((P108/G108),3),0)</f>
        <v>0</v>
      </c>
      <c r="AC108" s="729">
        <f t="shared" ref="AC108" si="124">IF(G108&gt;0,ROUND((S108/G108),3),0)</f>
        <v>0</v>
      </c>
    </row>
    <row r="109" spans="1:30" s="120" customFormat="1" ht="12" outlineLevel="1" x14ac:dyDescent="0.25">
      <c r="A109" s="879"/>
      <c r="B109" s="107"/>
      <c r="C109" s="108"/>
      <c r="D109" s="122" t="s">
        <v>75</v>
      </c>
      <c r="E109" s="140" t="s">
        <v>77</v>
      </c>
      <c r="F109" s="108" t="s">
        <v>28</v>
      </c>
      <c r="G109" s="593">
        <f>H109+I109</f>
        <v>0</v>
      </c>
      <c r="H109" s="594"/>
      <c r="I109" s="595"/>
      <c r="J109" s="593">
        <f>K109+L109</f>
        <v>0</v>
      </c>
      <c r="K109" s="594"/>
      <c r="L109" s="595"/>
      <c r="M109" s="593">
        <f>N109+O109</f>
        <v>0</v>
      </c>
      <c r="N109" s="594"/>
      <c r="O109" s="595"/>
      <c r="P109" s="593">
        <f>Q109+R109</f>
        <v>0</v>
      </c>
      <c r="Q109" s="594"/>
      <c r="R109" s="595"/>
      <c r="S109" s="593">
        <f>T109+U109</f>
        <v>0</v>
      </c>
      <c r="T109" s="594"/>
      <c r="U109" s="595"/>
      <c r="V109" s="1173" t="s">
        <v>27</v>
      </c>
      <c r="W109" s="744" t="s">
        <v>27</v>
      </c>
      <c r="X109" s="744" t="s">
        <v>27</v>
      </c>
      <c r="Y109" s="745" t="s">
        <v>27</v>
      </c>
      <c r="Z109" s="743" t="s">
        <v>27</v>
      </c>
      <c r="AA109" s="744" t="s">
        <v>27</v>
      </c>
      <c r="AB109" s="744" t="s">
        <v>27</v>
      </c>
      <c r="AC109" s="745" t="s">
        <v>27</v>
      </c>
    </row>
    <row r="110" spans="1:30" s="120" customFormat="1" ht="12.75" outlineLevel="1" thickBot="1" x14ac:dyDescent="0.3">
      <c r="A110" s="879"/>
      <c r="B110" s="111"/>
      <c r="C110" s="112"/>
      <c r="D110" s="113" t="s">
        <v>75</v>
      </c>
      <c r="E110" s="141" t="s">
        <v>78</v>
      </c>
      <c r="F110" s="112" t="s">
        <v>54</v>
      </c>
      <c r="G110" s="596">
        <f>IF(I110+H110&gt;0,AVERAGE(H110:I110),0)</f>
        <v>0</v>
      </c>
      <c r="H110" s="597"/>
      <c r="I110" s="598"/>
      <c r="J110" s="596">
        <f>IF(L110+K110&gt;0,AVERAGE(K110:L110),0)</f>
        <v>0</v>
      </c>
      <c r="K110" s="597"/>
      <c r="L110" s="598"/>
      <c r="M110" s="596">
        <f>IF(O110+N110&gt;0,AVERAGE(N110:O110),0)</f>
        <v>0</v>
      </c>
      <c r="N110" s="597"/>
      <c r="O110" s="598"/>
      <c r="P110" s="596">
        <f>IF(R110+Q110&gt;0,AVERAGE(Q110:R110),0)</f>
        <v>0</v>
      </c>
      <c r="Q110" s="597"/>
      <c r="R110" s="598"/>
      <c r="S110" s="596">
        <f>IF(U110+T110&gt;0,AVERAGE(T110:U110),0)</f>
        <v>0</v>
      </c>
      <c r="T110" s="597"/>
      <c r="U110" s="598"/>
      <c r="V110" s="1174" t="s">
        <v>27</v>
      </c>
      <c r="W110" s="747" t="s">
        <v>27</v>
      </c>
      <c r="X110" s="747" t="s">
        <v>27</v>
      </c>
      <c r="Y110" s="748" t="s">
        <v>27</v>
      </c>
      <c r="Z110" s="746" t="s">
        <v>27</v>
      </c>
      <c r="AA110" s="747" t="s">
        <v>27</v>
      </c>
      <c r="AB110" s="747" t="s">
        <v>27</v>
      </c>
      <c r="AC110" s="748" t="s">
        <v>27</v>
      </c>
    </row>
    <row r="111" spans="1:30" s="131" customFormat="1" ht="17.25" outlineLevel="1" thickTop="1" thickBot="1" x14ac:dyDescent="0.3">
      <c r="A111" s="115"/>
      <c r="B111" s="142" t="s">
        <v>81</v>
      </c>
      <c r="C111" s="133">
        <v>2210</v>
      </c>
      <c r="D111" s="134" t="s">
        <v>75</v>
      </c>
      <c r="E111" s="143" t="s">
        <v>80</v>
      </c>
      <c r="F111" s="133" t="s">
        <v>35</v>
      </c>
      <c r="G111" s="536">
        <f>H111+I111</f>
        <v>0</v>
      </c>
      <c r="H111" s="599"/>
      <c r="I111" s="600"/>
      <c r="J111" s="536">
        <f>K111+L111</f>
        <v>0</v>
      </c>
      <c r="K111" s="599"/>
      <c r="L111" s="600"/>
      <c r="M111" s="536">
        <f>N111+O111</f>
        <v>0</v>
      </c>
      <c r="N111" s="599"/>
      <c r="O111" s="600"/>
      <c r="P111" s="536">
        <f>Q111+R111</f>
        <v>0</v>
      </c>
      <c r="Q111" s="599"/>
      <c r="R111" s="600"/>
      <c r="S111" s="536">
        <f>T111+U111</f>
        <v>0</v>
      </c>
      <c r="T111" s="599"/>
      <c r="U111" s="600"/>
      <c r="V111" s="1176">
        <f t="shared" ref="V111:V114" si="125">G111-J111</f>
        <v>0</v>
      </c>
      <c r="W111" s="749">
        <f t="shared" ref="W111:W114" si="126">G111-M111</f>
        <v>0</v>
      </c>
      <c r="X111" s="749">
        <f t="shared" ref="X111:X114" si="127">G111-P111</f>
        <v>0</v>
      </c>
      <c r="Y111" s="750">
        <f t="shared" ref="Y111:Y114" si="128">G111-S111</f>
        <v>0</v>
      </c>
      <c r="Z111" s="751">
        <f>IF(G111&gt;0,ROUND((J111/G111),3),0)</f>
        <v>0</v>
      </c>
      <c r="AA111" s="752">
        <f t="shared" ref="AA111:AA114" si="129">IF(G111&gt;0,ROUND((M111/G111),3),0)</f>
        <v>0</v>
      </c>
      <c r="AB111" s="752">
        <f t="shared" ref="AB111:AB114" si="130">IF(G111&gt;0,ROUND((P111/G111),3),0)</f>
        <v>0</v>
      </c>
      <c r="AC111" s="753">
        <f t="shared" ref="AC111:AC114" si="131">IF(G111&gt;0,ROUND((S111/G111),3),0)</f>
        <v>0</v>
      </c>
    </row>
    <row r="112" spans="1:30" s="131" customFormat="1" ht="27" outlineLevel="1" thickTop="1" thickBot="1" x14ac:dyDescent="0.3">
      <c r="A112" s="115"/>
      <c r="B112" s="235" t="s">
        <v>83</v>
      </c>
      <c r="C112" s="236">
        <v>2210</v>
      </c>
      <c r="D112" s="488" t="s">
        <v>75</v>
      </c>
      <c r="E112" s="483" t="s">
        <v>82</v>
      </c>
      <c r="F112" s="236" t="s">
        <v>35</v>
      </c>
      <c r="G112" s="601">
        <f>H112+I112</f>
        <v>3.9032</v>
      </c>
      <c r="H112" s="602"/>
      <c r="I112" s="603">
        <v>3.9032</v>
      </c>
      <c r="J112" s="601">
        <f>K112+L112</f>
        <v>0</v>
      </c>
      <c r="K112" s="602"/>
      <c r="L112" s="603"/>
      <c r="M112" s="601">
        <f>N112+O112</f>
        <v>2.14</v>
      </c>
      <c r="N112" s="602"/>
      <c r="O112" s="603">
        <v>2.14</v>
      </c>
      <c r="P112" s="601">
        <f>Q112+R112</f>
        <v>2.14</v>
      </c>
      <c r="Q112" s="602"/>
      <c r="R112" s="603">
        <v>2.14</v>
      </c>
      <c r="S112" s="601">
        <f>T112+U112</f>
        <v>3.903</v>
      </c>
      <c r="T112" s="602"/>
      <c r="U112" s="603">
        <v>3.903</v>
      </c>
      <c r="V112" s="1176">
        <f t="shared" si="125"/>
        <v>3.9032</v>
      </c>
      <c r="W112" s="749">
        <f t="shared" si="126"/>
        <v>1.7631999999999999</v>
      </c>
      <c r="X112" s="749">
        <f t="shared" si="127"/>
        <v>1.7631999999999999</v>
      </c>
      <c r="Y112" s="750">
        <f t="shared" si="128"/>
        <v>1.9999999999997797E-4</v>
      </c>
      <c r="Z112" s="751">
        <f>IF(G112&gt;0,ROUND((J112/G112),3),0)</f>
        <v>0</v>
      </c>
      <c r="AA112" s="752">
        <f t="shared" si="129"/>
        <v>0.54800000000000004</v>
      </c>
      <c r="AB112" s="752">
        <f t="shared" si="130"/>
        <v>0.54800000000000004</v>
      </c>
      <c r="AC112" s="753">
        <f t="shared" si="131"/>
        <v>1</v>
      </c>
    </row>
    <row r="113" spans="1:29" s="119" customFormat="1" ht="17.25" outlineLevel="1" thickTop="1" thickBot="1" x14ac:dyDescent="0.3">
      <c r="A113" s="115"/>
      <c r="B113" s="142" t="s">
        <v>89</v>
      </c>
      <c r="C113" s="133">
        <v>2210</v>
      </c>
      <c r="D113" s="134" t="s">
        <v>84</v>
      </c>
      <c r="E113" s="143" t="s">
        <v>85</v>
      </c>
      <c r="F113" s="133" t="s">
        <v>35</v>
      </c>
      <c r="G113" s="604">
        <f>G114+G117+G120+G123</f>
        <v>30.5</v>
      </c>
      <c r="H113" s="605">
        <f>H114+H117+H120+H123</f>
        <v>0</v>
      </c>
      <c r="I113" s="606">
        <f t="shared" ref="I113" si="132">I114+I117+I120+I123</f>
        <v>30.5</v>
      </c>
      <c r="J113" s="604">
        <f>J114+J117+J120+J123</f>
        <v>0</v>
      </c>
      <c r="K113" s="605">
        <f>K114+K117+K120+K123</f>
        <v>0</v>
      </c>
      <c r="L113" s="606">
        <f t="shared" ref="L113" si="133">L114+L117+L120+L123</f>
        <v>0</v>
      </c>
      <c r="M113" s="604">
        <f>M114+M117+M120+M123</f>
        <v>0</v>
      </c>
      <c r="N113" s="605">
        <f>N114+N117+N120+N123</f>
        <v>0</v>
      </c>
      <c r="O113" s="606">
        <f t="shared" ref="O113" si="134">O114+O117+O120+O123</f>
        <v>0</v>
      </c>
      <c r="P113" s="604">
        <f>P114+P117+P120+P123</f>
        <v>0</v>
      </c>
      <c r="Q113" s="605">
        <f>Q114+Q117+Q120+Q123</f>
        <v>0</v>
      </c>
      <c r="R113" s="606">
        <f t="shared" ref="R113" si="135">R114+R117+R120+R123</f>
        <v>0</v>
      </c>
      <c r="S113" s="604">
        <f>S114+S117+S120+S123</f>
        <v>30.5</v>
      </c>
      <c r="T113" s="605">
        <f>T114+T117+T120+T123</f>
        <v>0</v>
      </c>
      <c r="U113" s="606">
        <f t="shared" ref="U113" si="136">U114+U117+U120+U123</f>
        <v>30.5</v>
      </c>
      <c r="V113" s="1177">
        <f t="shared" si="125"/>
        <v>30.5</v>
      </c>
      <c r="W113" s="623">
        <f t="shared" si="126"/>
        <v>30.5</v>
      </c>
      <c r="X113" s="623">
        <f t="shared" si="127"/>
        <v>30.5</v>
      </c>
      <c r="Y113" s="754">
        <f t="shared" si="128"/>
        <v>0</v>
      </c>
      <c r="Z113" s="755">
        <f t="shared" ref="Z113:Z114" si="137">IF(G113&gt;0,ROUND((J113/G113),3),0)</f>
        <v>0</v>
      </c>
      <c r="AA113" s="756">
        <f t="shared" si="129"/>
        <v>0</v>
      </c>
      <c r="AB113" s="756">
        <f t="shared" si="130"/>
        <v>0</v>
      </c>
      <c r="AC113" s="757">
        <f t="shared" si="131"/>
        <v>1</v>
      </c>
    </row>
    <row r="114" spans="1:29" s="131" customFormat="1" ht="15.75" outlineLevel="1" thickTop="1" x14ac:dyDescent="0.25">
      <c r="A114" s="377"/>
      <c r="B114" s="153" t="s">
        <v>91</v>
      </c>
      <c r="C114" s="145">
        <v>2210</v>
      </c>
      <c r="D114" s="146" t="s">
        <v>84</v>
      </c>
      <c r="E114" s="147" t="s">
        <v>86</v>
      </c>
      <c r="F114" s="145" t="s">
        <v>35</v>
      </c>
      <c r="G114" s="475">
        <f>H114+I114</f>
        <v>0</v>
      </c>
      <c r="H114" s="591">
        <f>ROUND(H115*H116/1000,1)</f>
        <v>0</v>
      </c>
      <c r="I114" s="592">
        <f>ROUND(I115*I116/1000,1)</f>
        <v>0</v>
      </c>
      <c r="J114" s="475">
        <f>K114+L114</f>
        <v>0</v>
      </c>
      <c r="K114" s="591">
        <f>ROUND(K115*K116/1000,1)</f>
        <v>0</v>
      </c>
      <c r="L114" s="592">
        <f>ROUND(L115*L116/1000,1)</f>
        <v>0</v>
      </c>
      <c r="M114" s="475">
        <f>N114+O114</f>
        <v>0</v>
      </c>
      <c r="N114" s="591">
        <f>ROUND(N115*N116/1000,1)</f>
        <v>0</v>
      </c>
      <c r="O114" s="592">
        <f>ROUND(O115*O116/1000,1)</f>
        <v>0</v>
      </c>
      <c r="P114" s="475">
        <f>Q114+R114</f>
        <v>0</v>
      </c>
      <c r="Q114" s="591">
        <f>ROUND(Q115*Q116/1000,1)</f>
        <v>0</v>
      </c>
      <c r="R114" s="592">
        <f>ROUND(R115*R116/1000,1)</f>
        <v>0</v>
      </c>
      <c r="S114" s="475">
        <f>T114+U114</f>
        <v>0</v>
      </c>
      <c r="T114" s="591">
        <f>ROUND(T115*T116/1000,1)</f>
        <v>0</v>
      </c>
      <c r="U114" s="592">
        <f>ROUND(U115*U116/1000,1)</f>
        <v>0</v>
      </c>
      <c r="V114" s="1175">
        <f t="shared" si="125"/>
        <v>0</v>
      </c>
      <c r="W114" s="591">
        <f t="shared" si="126"/>
        <v>0</v>
      </c>
      <c r="X114" s="591">
        <f t="shared" si="127"/>
        <v>0</v>
      </c>
      <c r="Y114" s="726">
        <f t="shared" si="128"/>
        <v>0</v>
      </c>
      <c r="Z114" s="727">
        <f t="shared" si="137"/>
        <v>0</v>
      </c>
      <c r="AA114" s="728">
        <f t="shared" si="129"/>
        <v>0</v>
      </c>
      <c r="AB114" s="728">
        <f t="shared" si="130"/>
        <v>0</v>
      </c>
      <c r="AC114" s="729">
        <f t="shared" si="131"/>
        <v>0</v>
      </c>
    </row>
    <row r="115" spans="1:29" s="148" customFormat="1" ht="12" outlineLevel="1" x14ac:dyDescent="0.25">
      <c r="A115" s="879"/>
      <c r="B115" s="149"/>
      <c r="C115" s="150"/>
      <c r="D115" s="122" t="s">
        <v>84</v>
      </c>
      <c r="E115" s="140" t="s">
        <v>77</v>
      </c>
      <c r="F115" s="124" t="s">
        <v>28</v>
      </c>
      <c r="G115" s="593">
        <f>H115+I115</f>
        <v>0</v>
      </c>
      <c r="H115" s="594"/>
      <c r="I115" s="595"/>
      <c r="J115" s="593">
        <f>K115+L115</f>
        <v>0</v>
      </c>
      <c r="K115" s="594"/>
      <c r="L115" s="595"/>
      <c r="M115" s="593">
        <f>N115+O115</f>
        <v>0</v>
      </c>
      <c r="N115" s="594"/>
      <c r="O115" s="595"/>
      <c r="P115" s="593">
        <f>Q115+R115</f>
        <v>0</v>
      </c>
      <c r="Q115" s="594"/>
      <c r="R115" s="595"/>
      <c r="S115" s="593">
        <f>T115+U115</f>
        <v>0</v>
      </c>
      <c r="T115" s="594"/>
      <c r="U115" s="595"/>
      <c r="V115" s="1173" t="s">
        <v>27</v>
      </c>
      <c r="W115" s="744" t="s">
        <v>27</v>
      </c>
      <c r="X115" s="744" t="s">
        <v>27</v>
      </c>
      <c r="Y115" s="745" t="s">
        <v>27</v>
      </c>
      <c r="Z115" s="743" t="s">
        <v>27</v>
      </c>
      <c r="AA115" s="744" t="s">
        <v>27</v>
      </c>
      <c r="AB115" s="744" t="s">
        <v>27</v>
      </c>
      <c r="AC115" s="745" t="s">
        <v>27</v>
      </c>
    </row>
    <row r="116" spans="1:29" s="148" customFormat="1" ht="12" outlineLevel="1" x14ac:dyDescent="0.25">
      <c r="A116" s="879"/>
      <c r="B116" s="149"/>
      <c r="C116" s="150"/>
      <c r="D116" s="122" t="s">
        <v>84</v>
      </c>
      <c r="E116" s="151" t="s">
        <v>78</v>
      </c>
      <c r="F116" s="152" t="s">
        <v>54</v>
      </c>
      <c r="G116" s="607">
        <f>IF(I116+H116&gt;0,AVERAGE(H116:I116),0)</f>
        <v>0</v>
      </c>
      <c r="H116" s="608"/>
      <c r="I116" s="609"/>
      <c r="J116" s="607">
        <f>IF(L116+K116&gt;0,AVERAGE(K116:L116),0)</f>
        <v>0</v>
      </c>
      <c r="K116" s="608"/>
      <c r="L116" s="609"/>
      <c r="M116" s="607">
        <f>IF(O116+N116&gt;0,AVERAGE(N116:O116),0)</f>
        <v>0</v>
      </c>
      <c r="N116" s="608"/>
      <c r="O116" s="609"/>
      <c r="P116" s="607">
        <f>IF(R116+Q116&gt;0,AVERAGE(Q116:R116),0)</f>
        <v>0</v>
      </c>
      <c r="Q116" s="608"/>
      <c r="R116" s="609"/>
      <c r="S116" s="607">
        <f>IF(U116+T116&gt;0,AVERAGE(T116:U116),0)</f>
        <v>0</v>
      </c>
      <c r="T116" s="608"/>
      <c r="U116" s="609"/>
      <c r="V116" s="1178" t="s">
        <v>27</v>
      </c>
      <c r="W116" s="759" t="s">
        <v>27</v>
      </c>
      <c r="X116" s="759" t="s">
        <v>27</v>
      </c>
      <c r="Y116" s="760" t="s">
        <v>27</v>
      </c>
      <c r="Z116" s="758" t="s">
        <v>27</v>
      </c>
      <c r="AA116" s="759" t="s">
        <v>27</v>
      </c>
      <c r="AB116" s="759" t="s">
        <v>27</v>
      </c>
      <c r="AC116" s="760" t="s">
        <v>27</v>
      </c>
    </row>
    <row r="117" spans="1:29" s="131" customFormat="1" outlineLevel="1" x14ac:dyDescent="0.25">
      <c r="A117" s="377"/>
      <c r="B117" s="153" t="s">
        <v>93</v>
      </c>
      <c r="C117" s="145">
        <v>2210</v>
      </c>
      <c r="D117" s="146" t="s">
        <v>84</v>
      </c>
      <c r="E117" s="154" t="s">
        <v>87</v>
      </c>
      <c r="F117" s="68" t="s">
        <v>35</v>
      </c>
      <c r="G117" s="472">
        <f>H117+I117</f>
        <v>0</v>
      </c>
      <c r="H117" s="610">
        <f>ROUND(H118*H119/1000,1)</f>
        <v>0</v>
      </c>
      <c r="I117" s="611">
        <f>ROUND(I118*I119/1000,1)</f>
        <v>0</v>
      </c>
      <c r="J117" s="472">
        <f>K117+L117</f>
        <v>0</v>
      </c>
      <c r="K117" s="610">
        <f>ROUND(K118*K119/1000,1)</f>
        <v>0</v>
      </c>
      <c r="L117" s="611">
        <f>ROUND(L118*L119/1000,1)</f>
        <v>0</v>
      </c>
      <c r="M117" s="472">
        <f>N117+O117</f>
        <v>0</v>
      </c>
      <c r="N117" s="610">
        <f>ROUND(N118*N119/1000,1)</f>
        <v>0</v>
      </c>
      <c r="O117" s="611">
        <f>ROUND(O118*O119/1000,1)</f>
        <v>0</v>
      </c>
      <c r="P117" s="472">
        <f>Q117+R117</f>
        <v>0</v>
      </c>
      <c r="Q117" s="610">
        <f>ROUND(Q118*Q119/1000,1)</f>
        <v>0</v>
      </c>
      <c r="R117" s="611">
        <f>ROUND(R118*R119/1000,1)</f>
        <v>0</v>
      </c>
      <c r="S117" s="472">
        <f>T117+U117</f>
        <v>0</v>
      </c>
      <c r="T117" s="610">
        <f>ROUND(T118*T119/1000,1)</f>
        <v>0</v>
      </c>
      <c r="U117" s="611">
        <f>ROUND(U118*U119/1000,1)</f>
        <v>0</v>
      </c>
      <c r="V117" s="1179">
        <f t="shared" ref="V117" si="138">G117-J117</f>
        <v>0</v>
      </c>
      <c r="W117" s="610">
        <f t="shared" ref="W117" si="139">G117-M117</f>
        <v>0</v>
      </c>
      <c r="X117" s="610">
        <f t="shared" ref="X117" si="140">G117-P117</f>
        <v>0</v>
      </c>
      <c r="Y117" s="761">
        <f t="shared" ref="Y117" si="141">G117-S117</f>
        <v>0</v>
      </c>
      <c r="Z117" s="762">
        <f t="shared" ref="Z117" si="142">IF(G117&gt;0,ROUND((J117/G117),3),0)</f>
        <v>0</v>
      </c>
      <c r="AA117" s="763">
        <f t="shared" ref="AA117" si="143">IF(G117&gt;0,ROUND((M117/G117),3),0)</f>
        <v>0</v>
      </c>
      <c r="AB117" s="763">
        <f t="shared" ref="AB117" si="144">IF(G117&gt;0,ROUND((P117/G117),3),0)</f>
        <v>0</v>
      </c>
      <c r="AC117" s="764">
        <f t="shared" ref="AC117" si="145">IF(G117&gt;0,ROUND((S117/G117),3),0)</f>
        <v>0</v>
      </c>
    </row>
    <row r="118" spans="1:29" s="148" customFormat="1" ht="12" outlineLevel="1" x14ac:dyDescent="0.25">
      <c r="A118" s="879"/>
      <c r="B118" s="149"/>
      <c r="C118" s="150"/>
      <c r="D118" s="122" t="s">
        <v>84</v>
      </c>
      <c r="E118" s="155" t="s">
        <v>77</v>
      </c>
      <c r="F118" s="124" t="s">
        <v>28</v>
      </c>
      <c r="G118" s="593">
        <f>H118+I118</f>
        <v>0</v>
      </c>
      <c r="H118" s="594"/>
      <c r="I118" s="595"/>
      <c r="J118" s="593">
        <f>K118+L118</f>
        <v>0</v>
      </c>
      <c r="K118" s="594"/>
      <c r="L118" s="595"/>
      <c r="M118" s="593">
        <f>N118+O118</f>
        <v>0</v>
      </c>
      <c r="N118" s="594"/>
      <c r="O118" s="595"/>
      <c r="P118" s="593">
        <f>Q118+R118</f>
        <v>0</v>
      </c>
      <c r="Q118" s="594"/>
      <c r="R118" s="595"/>
      <c r="S118" s="593">
        <f>T118+U118</f>
        <v>0</v>
      </c>
      <c r="T118" s="594"/>
      <c r="U118" s="595"/>
      <c r="V118" s="1173" t="s">
        <v>27</v>
      </c>
      <c r="W118" s="744" t="s">
        <v>27</v>
      </c>
      <c r="X118" s="744" t="s">
        <v>27</v>
      </c>
      <c r="Y118" s="745" t="s">
        <v>27</v>
      </c>
      <c r="Z118" s="743" t="s">
        <v>27</v>
      </c>
      <c r="AA118" s="744" t="s">
        <v>27</v>
      </c>
      <c r="AB118" s="744" t="s">
        <v>27</v>
      </c>
      <c r="AC118" s="745" t="s">
        <v>27</v>
      </c>
    </row>
    <row r="119" spans="1:29" s="148" customFormat="1" ht="12" outlineLevel="1" x14ac:dyDescent="0.25">
      <c r="A119" s="879"/>
      <c r="B119" s="149"/>
      <c r="C119" s="150"/>
      <c r="D119" s="122" t="s">
        <v>84</v>
      </c>
      <c r="E119" s="155" t="s">
        <v>78</v>
      </c>
      <c r="F119" s="124" t="s">
        <v>54</v>
      </c>
      <c r="G119" s="612">
        <f>IF(I119+H119&gt;0,AVERAGE(H119:I119),0)</f>
        <v>0</v>
      </c>
      <c r="H119" s="613"/>
      <c r="I119" s="614"/>
      <c r="J119" s="612">
        <f>IF(L119+K119&gt;0,AVERAGE(K119:L119),0)</f>
        <v>0</v>
      </c>
      <c r="K119" s="613"/>
      <c r="L119" s="614"/>
      <c r="M119" s="612">
        <f>IF(O119+N119&gt;0,AVERAGE(N119:O119),0)</f>
        <v>0</v>
      </c>
      <c r="N119" s="613"/>
      <c r="O119" s="614"/>
      <c r="P119" s="612">
        <f>IF(R119+Q119&gt;0,AVERAGE(Q119:R119),0)</f>
        <v>0</v>
      </c>
      <c r="Q119" s="613"/>
      <c r="R119" s="614"/>
      <c r="S119" s="612">
        <f>IF(U119+T119&gt;0,AVERAGE(T119:U119),0)</f>
        <v>0</v>
      </c>
      <c r="T119" s="613"/>
      <c r="U119" s="614"/>
      <c r="V119" s="1173" t="s">
        <v>27</v>
      </c>
      <c r="W119" s="744" t="s">
        <v>27</v>
      </c>
      <c r="X119" s="744" t="s">
        <v>27</v>
      </c>
      <c r="Y119" s="745" t="s">
        <v>27</v>
      </c>
      <c r="Z119" s="743" t="s">
        <v>27</v>
      </c>
      <c r="AA119" s="744" t="s">
        <v>27</v>
      </c>
      <c r="AB119" s="744" t="s">
        <v>27</v>
      </c>
      <c r="AC119" s="745" t="s">
        <v>27</v>
      </c>
    </row>
    <row r="120" spans="1:29" s="131" customFormat="1" outlineLevel="1" x14ac:dyDescent="0.25">
      <c r="A120" s="377"/>
      <c r="B120" s="153" t="s">
        <v>95</v>
      </c>
      <c r="C120" s="145">
        <v>2210</v>
      </c>
      <c r="D120" s="146" t="s">
        <v>84</v>
      </c>
      <c r="E120" s="154" t="s">
        <v>88</v>
      </c>
      <c r="F120" s="68" t="s">
        <v>35</v>
      </c>
      <c r="G120" s="472">
        <f>H120+I120</f>
        <v>0</v>
      </c>
      <c r="H120" s="610">
        <f>ROUND(H121*H122/1000,1)</f>
        <v>0</v>
      </c>
      <c r="I120" s="611">
        <f>ROUND(I121*I122/1000,1)</f>
        <v>0</v>
      </c>
      <c r="J120" s="472">
        <f>K120+L120</f>
        <v>0</v>
      </c>
      <c r="K120" s="610">
        <f>ROUND(K121*K122/1000,1)</f>
        <v>0</v>
      </c>
      <c r="L120" s="611">
        <f>ROUND(L121*L122/1000,1)</f>
        <v>0</v>
      </c>
      <c r="M120" s="472">
        <f>N120+O120</f>
        <v>0</v>
      </c>
      <c r="N120" s="610">
        <f>ROUND(N121*N122/1000,1)</f>
        <v>0</v>
      </c>
      <c r="O120" s="611">
        <f>ROUND(O121*O122/1000,1)</f>
        <v>0</v>
      </c>
      <c r="P120" s="472">
        <f>Q120+R120</f>
        <v>0</v>
      </c>
      <c r="Q120" s="610">
        <f>ROUND(Q121*Q122/1000,1)</f>
        <v>0</v>
      </c>
      <c r="R120" s="611">
        <f>ROUND(R121*R122/1000,1)</f>
        <v>0</v>
      </c>
      <c r="S120" s="472">
        <f>T120+U120</f>
        <v>0</v>
      </c>
      <c r="T120" s="610">
        <f>ROUND(T121*T122/1000,1)</f>
        <v>0</v>
      </c>
      <c r="U120" s="611">
        <f>ROUND(U121*U122/1000,1)</f>
        <v>0</v>
      </c>
      <c r="V120" s="1175">
        <f t="shared" ref="V120" si="146">G120-J120</f>
        <v>0</v>
      </c>
      <c r="W120" s="591">
        <f t="shared" ref="W120" si="147">G120-M120</f>
        <v>0</v>
      </c>
      <c r="X120" s="591">
        <f t="shared" ref="X120" si="148">G120-P120</f>
        <v>0</v>
      </c>
      <c r="Y120" s="726">
        <f t="shared" ref="Y120" si="149">G120-S120</f>
        <v>0</v>
      </c>
      <c r="Z120" s="727">
        <f t="shared" ref="Z120" si="150">IF(G120&gt;0,ROUND((J120/G120),3),0)</f>
        <v>0</v>
      </c>
      <c r="AA120" s="728">
        <f t="shared" ref="AA120" si="151">IF(G120&gt;0,ROUND((M120/G120),3),0)</f>
        <v>0</v>
      </c>
      <c r="AB120" s="728">
        <f t="shared" ref="AB120" si="152">IF(G120&gt;0,ROUND((P120/G120),3),0)</f>
        <v>0</v>
      </c>
      <c r="AC120" s="729">
        <f t="shared" ref="AC120" si="153">IF(G120&gt;0,ROUND((S120/G120),3),0)</f>
        <v>0</v>
      </c>
    </row>
    <row r="121" spans="1:29" s="148" customFormat="1" ht="12" outlineLevel="1" x14ac:dyDescent="0.25">
      <c r="A121" s="879"/>
      <c r="B121" s="149"/>
      <c r="C121" s="150"/>
      <c r="D121" s="122" t="s">
        <v>84</v>
      </c>
      <c r="E121" s="140" t="s">
        <v>77</v>
      </c>
      <c r="F121" s="124" t="s">
        <v>28</v>
      </c>
      <c r="G121" s="593">
        <f>H121+I121</f>
        <v>0</v>
      </c>
      <c r="H121" s="594"/>
      <c r="I121" s="595"/>
      <c r="J121" s="593">
        <f>K121+L121</f>
        <v>0</v>
      </c>
      <c r="K121" s="594"/>
      <c r="L121" s="595"/>
      <c r="M121" s="593">
        <f>N121+O121</f>
        <v>0</v>
      </c>
      <c r="N121" s="594"/>
      <c r="O121" s="595"/>
      <c r="P121" s="593">
        <f>Q121+R121</f>
        <v>0</v>
      </c>
      <c r="Q121" s="594"/>
      <c r="R121" s="595"/>
      <c r="S121" s="593">
        <f>T121+U121</f>
        <v>0</v>
      </c>
      <c r="T121" s="594"/>
      <c r="U121" s="595"/>
      <c r="V121" s="1173" t="s">
        <v>27</v>
      </c>
      <c r="W121" s="744" t="s">
        <v>27</v>
      </c>
      <c r="X121" s="744" t="s">
        <v>27</v>
      </c>
      <c r="Y121" s="745" t="s">
        <v>27</v>
      </c>
      <c r="Z121" s="743" t="s">
        <v>27</v>
      </c>
      <c r="AA121" s="744" t="s">
        <v>27</v>
      </c>
      <c r="AB121" s="744" t="s">
        <v>27</v>
      </c>
      <c r="AC121" s="745" t="s">
        <v>27</v>
      </c>
    </row>
    <row r="122" spans="1:29" s="148" customFormat="1" ht="12" outlineLevel="1" x14ac:dyDescent="0.25">
      <c r="A122" s="879"/>
      <c r="B122" s="149"/>
      <c r="C122" s="150"/>
      <c r="D122" s="122" t="s">
        <v>84</v>
      </c>
      <c r="E122" s="140" t="s">
        <v>78</v>
      </c>
      <c r="F122" s="124" t="s">
        <v>54</v>
      </c>
      <c r="G122" s="612">
        <f>IF(I122+H122&gt;0,AVERAGE(H122:I122),0)</f>
        <v>0</v>
      </c>
      <c r="H122" s="613"/>
      <c r="I122" s="614"/>
      <c r="J122" s="612">
        <f>IF(L122+K122&gt;0,AVERAGE(K122:L122),0)</f>
        <v>0</v>
      </c>
      <c r="K122" s="613"/>
      <c r="L122" s="614"/>
      <c r="M122" s="612">
        <f>IF(O122+N122&gt;0,AVERAGE(N122:O122),0)</f>
        <v>0</v>
      </c>
      <c r="N122" s="613"/>
      <c r="O122" s="614"/>
      <c r="P122" s="612">
        <f>IF(R122+Q122&gt;0,AVERAGE(Q122:R122),0)</f>
        <v>0</v>
      </c>
      <c r="Q122" s="613"/>
      <c r="R122" s="614"/>
      <c r="S122" s="612">
        <f>IF(U122+T122&gt;0,AVERAGE(T122:U122),0)</f>
        <v>0</v>
      </c>
      <c r="T122" s="613"/>
      <c r="U122" s="614"/>
      <c r="V122" s="1173" t="s">
        <v>27</v>
      </c>
      <c r="W122" s="744" t="s">
        <v>27</v>
      </c>
      <c r="X122" s="744" t="s">
        <v>27</v>
      </c>
      <c r="Y122" s="745" t="s">
        <v>27</v>
      </c>
      <c r="Z122" s="743" t="s">
        <v>27</v>
      </c>
      <c r="AA122" s="744" t="s">
        <v>27</v>
      </c>
      <c r="AB122" s="744" t="s">
        <v>27</v>
      </c>
      <c r="AC122" s="745" t="s">
        <v>27</v>
      </c>
    </row>
    <row r="123" spans="1:29" s="131" customFormat="1" outlineLevel="1" x14ac:dyDescent="0.25">
      <c r="A123" s="377"/>
      <c r="B123" s="484" t="s">
        <v>357</v>
      </c>
      <c r="C123" s="117">
        <v>2210</v>
      </c>
      <c r="D123" s="118" t="s">
        <v>84</v>
      </c>
      <c r="E123" s="156" t="s">
        <v>358</v>
      </c>
      <c r="F123" s="117" t="s">
        <v>35</v>
      </c>
      <c r="G123" s="475">
        <f>H123+I123</f>
        <v>30.5</v>
      </c>
      <c r="H123" s="591">
        <f>ROUND(H124*H125/1000,1)</f>
        <v>0</v>
      </c>
      <c r="I123" s="592">
        <f>ROUND(I124*I125/1000,1)</f>
        <v>30.5</v>
      </c>
      <c r="J123" s="475">
        <f>K123+L123</f>
        <v>0</v>
      </c>
      <c r="K123" s="591">
        <f>ROUND(K124*K125/1000,1)</f>
        <v>0</v>
      </c>
      <c r="L123" s="592">
        <f>ROUND(L124*L125/1000,1)</f>
        <v>0</v>
      </c>
      <c r="M123" s="475">
        <f>N123+O123</f>
        <v>0</v>
      </c>
      <c r="N123" s="591">
        <f>ROUND(N124*N125/1000,1)</f>
        <v>0</v>
      </c>
      <c r="O123" s="592">
        <f>ROUND(O124*O125/1000,1)</f>
        <v>0</v>
      </c>
      <c r="P123" s="475">
        <f>Q123+R123</f>
        <v>0</v>
      </c>
      <c r="Q123" s="591">
        <f>ROUND(Q124*Q125/1000,1)</f>
        <v>0</v>
      </c>
      <c r="R123" s="592">
        <f>ROUND(R124*R125/1000,1)</f>
        <v>0</v>
      </c>
      <c r="S123" s="475">
        <f>T123+U123</f>
        <v>30.5</v>
      </c>
      <c r="T123" s="591">
        <f>ROUND(T124*T125/1000,1)</f>
        <v>0</v>
      </c>
      <c r="U123" s="592">
        <f>ROUND(U124*U125/1000,1)</f>
        <v>30.5</v>
      </c>
      <c r="V123" s="1175">
        <f t="shared" ref="V123" si="154">G123-J123</f>
        <v>30.5</v>
      </c>
      <c r="W123" s="591">
        <f t="shared" ref="W123" si="155">G123-M123</f>
        <v>30.5</v>
      </c>
      <c r="X123" s="591">
        <f t="shared" ref="X123" si="156">G123-P123</f>
        <v>30.5</v>
      </c>
      <c r="Y123" s="726">
        <f t="shared" ref="Y123" si="157">G123-S123</f>
        <v>0</v>
      </c>
      <c r="Z123" s="727">
        <f t="shared" ref="Z123" si="158">IF(G123&gt;0,ROUND((J123/G123),3),0)</f>
        <v>0</v>
      </c>
      <c r="AA123" s="728">
        <f t="shared" ref="AA123" si="159">IF(G123&gt;0,ROUND((M123/G123),3),0)</f>
        <v>0</v>
      </c>
      <c r="AB123" s="728">
        <f t="shared" ref="AB123" si="160">IF(G123&gt;0,ROUND((P123/G123),3),0)</f>
        <v>0</v>
      </c>
      <c r="AC123" s="729">
        <f t="shared" ref="AC123" si="161">IF(G123&gt;0,ROUND((S123/G123),3),0)</f>
        <v>1</v>
      </c>
    </row>
    <row r="124" spans="1:29" s="148" customFormat="1" ht="12" outlineLevel="1" x14ac:dyDescent="0.25">
      <c r="A124" s="879"/>
      <c r="B124" s="157"/>
      <c r="C124" s="150"/>
      <c r="D124" s="122" t="s">
        <v>84</v>
      </c>
      <c r="E124" s="140" t="s">
        <v>77</v>
      </c>
      <c r="F124" s="108" t="s">
        <v>28</v>
      </c>
      <c r="G124" s="593">
        <f>H124+I124</f>
        <v>61</v>
      </c>
      <c r="H124" s="594"/>
      <c r="I124" s="595">
        <v>61</v>
      </c>
      <c r="J124" s="593">
        <f>K124+L124</f>
        <v>0</v>
      </c>
      <c r="K124" s="594"/>
      <c r="L124" s="595"/>
      <c r="M124" s="593">
        <f>N124+O124</f>
        <v>0</v>
      </c>
      <c r="N124" s="594"/>
      <c r="O124" s="595"/>
      <c r="P124" s="593">
        <f>Q124+R124</f>
        <v>0</v>
      </c>
      <c r="Q124" s="594"/>
      <c r="R124" s="595"/>
      <c r="S124" s="593">
        <f>T124+U124</f>
        <v>61</v>
      </c>
      <c r="T124" s="594"/>
      <c r="U124" s="595">
        <v>61</v>
      </c>
      <c r="V124" s="1173" t="s">
        <v>27</v>
      </c>
      <c r="W124" s="744" t="s">
        <v>27</v>
      </c>
      <c r="X124" s="744" t="s">
        <v>27</v>
      </c>
      <c r="Y124" s="745" t="s">
        <v>27</v>
      </c>
      <c r="Z124" s="743" t="s">
        <v>27</v>
      </c>
      <c r="AA124" s="744" t="s">
        <v>27</v>
      </c>
      <c r="AB124" s="744" t="s">
        <v>27</v>
      </c>
      <c r="AC124" s="745" t="s">
        <v>27</v>
      </c>
    </row>
    <row r="125" spans="1:29" s="148" customFormat="1" ht="12.75" outlineLevel="1" thickBot="1" x14ac:dyDescent="0.3">
      <c r="A125" s="879"/>
      <c r="B125" s="158"/>
      <c r="C125" s="159"/>
      <c r="D125" s="113" t="s">
        <v>84</v>
      </c>
      <c r="E125" s="141" t="s">
        <v>78</v>
      </c>
      <c r="F125" s="112" t="s">
        <v>54</v>
      </c>
      <c r="G125" s="596">
        <f>IF(I125+H125&gt;0,AVERAGE(H125:I125),0)</f>
        <v>500</v>
      </c>
      <c r="H125" s="597"/>
      <c r="I125" s="598">
        <v>500</v>
      </c>
      <c r="J125" s="596">
        <f>IF(L125+K125&gt;0,AVERAGE(K125:L125),0)</f>
        <v>0</v>
      </c>
      <c r="K125" s="597"/>
      <c r="L125" s="598"/>
      <c r="M125" s="596">
        <f>IF(O125+N125&gt;0,AVERAGE(N125:O125),0)</f>
        <v>0</v>
      </c>
      <c r="N125" s="597"/>
      <c r="O125" s="598"/>
      <c r="P125" s="596">
        <f>IF(R125+Q125&gt;0,AVERAGE(Q125:R125),0)</f>
        <v>0</v>
      </c>
      <c r="Q125" s="597"/>
      <c r="R125" s="598"/>
      <c r="S125" s="596">
        <f>IF(U125+T125&gt;0,AVERAGE(T125:U125),0)</f>
        <v>500</v>
      </c>
      <c r="T125" s="597"/>
      <c r="U125" s="598">
        <v>500</v>
      </c>
      <c r="V125" s="1174" t="s">
        <v>27</v>
      </c>
      <c r="W125" s="747" t="s">
        <v>27</v>
      </c>
      <c r="X125" s="747" t="s">
        <v>27</v>
      </c>
      <c r="Y125" s="748" t="s">
        <v>27</v>
      </c>
      <c r="Z125" s="746" t="s">
        <v>27</v>
      </c>
      <c r="AA125" s="747" t="s">
        <v>27</v>
      </c>
      <c r="AB125" s="747" t="s">
        <v>27</v>
      </c>
      <c r="AC125" s="748" t="s">
        <v>27</v>
      </c>
    </row>
    <row r="126" spans="1:29" s="119" customFormat="1" ht="27" outlineLevel="1" thickTop="1" thickBot="1" x14ac:dyDescent="0.3">
      <c r="A126" s="115"/>
      <c r="B126" s="142" t="s">
        <v>98</v>
      </c>
      <c r="C126" s="186">
        <v>2210</v>
      </c>
      <c r="D126" s="187" t="s">
        <v>90</v>
      </c>
      <c r="E126" s="143" t="s">
        <v>359</v>
      </c>
      <c r="F126" s="133" t="s">
        <v>35</v>
      </c>
      <c r="G126" s="604">
        <f>G127+G130+G133+G136+G139+G142+G145+G148</f>
        <v>0</v>
      </c>
      <c r="H126" s="605">
        <f t="shared" ref="H126:I126" si="162">H127+H130+H133+H136+H139+H142+H145+H148</f>
        <v>0</v>
      </c>
      <c r="I126" s="606">
        <f t="shared" si="162"/>
        <v>0</v>
      </c>
      <c r="J126" s="604">
        <f>J127+J130+J133+J136+J139+J142+J145+J148</f>
        <v>0</v>
      </c>
      <c r="K126" s="605">
        <f t="shared" ref="K126:L126" si="163">K127+K130+K133+K136+K139+K142+K145+K148</f>
        <v>0</v>
      </c>
      <c r="L126" s="606">
        <f t="shared" si="163"/>
        <v>0</v>
      </c>
      <c r="M126" s="604">
        <f>M127+M130+M133+M136+M139+M142+M145+M148</f>
        <v>0</v>
      </c>
      <c r="N126" s="605">
        <f t="shared" ref="N126:O126" si="164">N127+N130+N133+N136+N139+N142+N145+N148</f>
        <v>0</v>
      </c>
      <c r="O126" s="606">
        <f t="shared" si="164"/>
        <v>0</v>
      </c>
      <c r="P126" s="604">
        <f>P127+P130+P133+P136+P139+P142+P145+P148</f>
        <v>0</v>
      </c>
      <c r="Q126" s="605">
        <f t="shared" ref="Q126:R126" si="165">Q127+Q130+Q133+Q136+Q139+Q142+Q145+Q148</f>
        <v>0</v>
      </c>
      <c r="R126" s="606">
        <f t="shared" si="165"/>
        <v>0</v>
      </c>
      <c r="S126" s="604">
        <f>S127+S130+S133+S136+S139+S142+S145+S148</f>
        <v>0</v>
      </c>
      <c r="T126" s="605">
        <f t="shared" ref="T126:U126" si="166">T127+T130+T133+T136+T139+T142+T145+T148</f>
        <v>0</v>
      </c>
      <c r="U126" s="606">
        <f t="shared" si="166"/>
        <v>0</v>
      </c>
      <c r="V126" s="1177">
        <f t="shared" ref="V126:V127" si="167">G126-J126</f>
        <v>0</v>
      </c>
      <c r="W126" s="623">
        <f t="shared" ref="W126:W127" si="168">G126-M126</f>
        <v>0</v>
      </c>
      <c r="X126" s="623">
        <f t="shared" ref="X126:X127" si="169">G126-P126</f>
        <v>0</v>
      </c>
      <c r="Y126" s="754">
        <f t="shared" ref="Y126:Y127" si="170">G126-S126</f>
        <v>0</v>
      </c>
      <c r="Z126" s="755">
        <f t="shared" ref="Z126:Z127" si="171">IF(G126&gt;0,ROUND((J126/G126),3),0)</f>
        <v>0</v>
      </c>
      <c r="AA126" s="756">
        <f t="shared" ref="AA126:AA127" si="172">IF(G126&gt;0,ROUND((M126/G126),3),0)</f>
        <v>0</v>
      </c>
      <c r="AB126" s="756">
        <f t="shared" ref="AB126:AB127" si="173">IF(G126&gt;0,ROUND((P126/G126),3),0)</f>
        <v>0</v>
      </c>
      <c r="AC126" s="757">
        <f t="shared" ref="AC126:AC127" si="174">IF(G126&gt;0,ROUND((S126/G126),3),0)</f>
        <v>0</v>
      </c>
    </row>
    <row r="127" spans="1:29" s="131" customFormat="1" ht="15.75" outlineLevel="1" thickTop="1" x14ac:dyDescent="0.25">
      <c r="A127" s="377"/>
      <c r="B127" s="144" t="s">
        <v>100</v>
      </c>
      <c r="C127" s="184">
        <v>2210</v>
      </c>
      <c r="D127" s="185" t="s">
        <v>90</v>
      </c>
      <c r="E127" s="147" t="s">
        <v>92</v>
      </c>
      <c r="F127" s="145" t="s">
        <v>35</v>
      </c>
      <c r="G127" s="475">
        <f>H127+I127</f>
        <v>0</v>
      </c>
      <c r="H127" s="591">
        <f>ROUND(H128*H129/1000,1)</f>
        <v>0</v>
      </c>
      <c r="I127" s="592">
        <f>ROUND(I128*I129/1000,1)</f>
        <v>0</v>
      </c>
      <c r="J127" s="475">
        <f>K127+L127</f>
        <v>0</v>
      </c>
      <c r="K127" s="591">
        <f>ROUND(K128*K129/1000,1)</f>
        <v>0</v>
      </c>
      <c r="L127" s="592">
        <f>ROUND(L128*L129/1000,1)</f>
        <v>0</v>
      </c>
      <c r="M127" s="475">
        <f>N127+O127</f>
        <v>0</v>
      </c>
      <c r="N127" s="591">
        <f>ROUND(N128*N129/1000,1)</f>
        <v>0</v>
      </c>
      <c r="O127" s="592">
        <f>ROUND(O128*O129/1000,1)</f>
        <v>0</v>
      </c>
      <c r="P127" s="475">
        <f>Q127+R127</f>
        <v>0</v>
      </c>
      <c r="Q127" s="591">
        <f>ROUND(Q128*Q129/1000,1)</f>
        <v>0</v>
      </c>
      <c r="R127" s="592">
        <f>ROUND(R128*R129/1000,1)</f>
        <v>0</v>
      </c>
      <c r="S127" s="475">
        <f>T127+U127</f>
        <v>0</v>
      </c>
      <c r="T127" s="591">
        <f>ROUND(T128*T129/1000,1)</f>
        <v>0</v>
      </c>
      <c r="U127" s="592">
        <f>ROUND(U128*U129/1000,1)</f>
        <v>0</v>
      </c>
      <c r="V127" s="1175">
        <f t="shared" si="167"/>
        <v>0</v>
      </c>
      <c r="W127" s="591">
        <f t="shared" si="168"/>
        <v>0</v>
      </c>
      <c r="X127" s="591">
        <f t="shared" si="169"/>
        <v>0</v>
      </c>
      <c r="Y127" s="726">
        <f t="shared" si="170"/>
        <v>0</v>
      </c>
      <c r="Z127" s="727">
        <f t="shared" si="171"/>
        <v>0</v>
      </c>
      <c r="AA127" s="728">
        <f t="shared" si="172"/>
        <v>0</v>
      </c>
      <c r="AB127" s="728">
        <f t="shared" si="173"/>
        <v>0</v>
      </c>
      <c r="AC127" s="729">
        <f t="shared" si="174"/>
        <v>0</v>
      </c>
    </row>
    <row r="128" spans="1:29" s="148" customFormat="1" ht="12" outlineLevel="1" x14ac:dyDescent="0.25">
      <c r="A128" s="879"/>
      <c r="B128" s="157"/>
      <c r="C128" s="324"/>
      <c r="D128" s="206" t="s">
        <v>90</v>
      </c>
      <c r="E128" s="140" t="s">
        <v>77</v>
      </c>
      <c r="F128" s="108" t="s">
        <v>28</v>
      </c>
      <c r="G128" s="593">
        <f>H128+I128</f>
        <v>0</v>
      </c>
      <c r="H128" s="594"/>
      <c r="I128" s="595"/>
      <c r="J128" s="593">
        <f>K128+L128</f>
        <v>0</v>
      </c>
      <c r="K128" s="594"/>
      <c r="L128" s="595"/>
      <c r="M128" s="593">
        <f>N128+O128</f>
        <v>0</v>
      </c>
      <c r="N128" s="594"/>
      <c r="O128" s="595"/>
      <c r="P128" s="593">
        <f>Q128+R128</f>
        <v>0</v>
      </c>
      <c r="Q128" s="594"/>
      <c r="R128" s="595"/>
      <c r="S128" s="593">
        <f>T128+U128</f>
        <v>0</v>
      </c>
      <c r="T128" s="594"/>
      <c r="U128" s="595"/>
      <c r="V128" s="1173" t="s">
        <v>27</v>
      </c>
      <c r="W128" s="744" t="s">
        <v>27</v>
      </c>
      <c r="X128" s="744" t="s">
        <v>27</v>
      </c>
      <c r="Y128" s="745" t="s">
        <v>27</v>
      </c>
      <c r="Z128" s="743" t="s">
        <v>27</v>
      </c>
      <c r="AA128" s="744" t="s">
        <v>27</v>
      </c>
      <c r="AB128" s="744" t="s">
        <v>27</v>
      </c>
      <c r="AC128" s="745" t="s">
        <v>27</v>
      </c>
    </row>
    <row r="129" spans="1:30" s="148" customFormat="1" ht="12" outlineLevel="1" x14ac:dyDescent="0.25">
      <c r="A129" s="879"/>
      <c r="B129" s="157"/>
      <c r="C129" s="324"/>
      <c r="D129" s="206" t="s">
        <v>90</v>
      </c>
      <c r="E129" s="140" t="s">
        <v>78</v>
      </c>
      <c r="F129" s="108" t="s">
        <v>54</v>
      </c>
      <c r="G129" s="612">
        <f>IF(I129+H129&gt;0,AVERAGE(H129:I129),0)</f>
        <v>0</v>
      </c>
      <c r="H129" s="613"/>
      <c r="I129" s="614"/>
      <c r="J129" s="612">
        <f>IF(L129+K129&gt;0,AVERAGE(K129:L129),0)</f>
        <v>0</v>
      </c>
      <c r="K129" s="613"/>
      <c r="L129" s="614"/>
      <c r="M129" s="612">
        <f>IF(O129+N129&gt;0,AVERAGE(N129:O129),0)</f>
        <v>0</v>
      </c>
      <c r="N129" s="613"/>
      <c r="O129" s="614"/>
      <c r="P129" s="612">
        <f>IF(R129+Q129&gt;0,AVERAGE(Q129:R129),0)</f>
        <v>0</v>
      </c>
      <c r="Q129" s="613"/>
      <c r="R129" s="614"/>
      <c r="S129" s="612">
        <f>IF(U129+T129&gt;0,AVERAGE(T129:U129),0)</f>
        <v>0</v>
      </c>
      <c r="T129" s="613"/>
      <c r="U129" s="614"/>
      <c r="V129" s="1178" t="s">
        <v>27</v>
      </c>
      <c r="W129" s="759" t="s">
        <v>27</v>
      </c>
      <c r="X129" s="759" t="s">
        <v>27</v>
      </c>
      <c r="Y129" s="760" t="s">
        <v>27</v>
      </c>
      <c r="Z129" s="758" t="s">
        <v>27</v>
      </c>
      <c r="AA129" s="759" t="s">
        <v>27</v>
      </c>
      <c r="AB129" s="759" t="s">
        <v>27</v>
      </c>
      <c r="AC129" s="760" t="s">
        <v>27</v>
      </c>
    </row>
    <row r="130" spans="1:30" s="131" customFormat="1" outlineLevel="1" x14ac:dyDescent="0.25">
      <c r="A130" s="377"/>
      <c r="B130" s="144" t="s">
        <v>102</v>
      </c>
      <c r="C130" s="184">
        <v>2210</v>
      </c>
      <c r="D130" s="185" t="s">
        <v>90</v>
      </c>
      <c r="E130" s="147" t="s">
        <v>94</v>
      </c>
      <c r="F130" s="145" t="s">
        <v>35</v>
      </c>
      <c r="G130" s="472">
        <f>H130+I130</f>
        <v>0</v>
      </c>
      <c r="H130" s="610">
        <f>ROUND(H131*H132/1000,1)</f>
        <v>0</v>
      </c>
      <c r="I130" s="611">
        <f>ROUND(I131*I132/1000,1)</f>
        <v>0</v>
      </c>
      <c r="J130" s="472">
        <f>K130+L130</f>
        <v>0</v>
      </c>
      <c r="K130" s="610">
        <f>ROUND(K131*K132/1000,1)</f>
        <v>0</v>
      </c>
      <c r="L130" s="611">
        <f>ROUND(L131*L132/1000,1)</f>
        <v>0</v>
      </c>
      <c r="M130" s="472">
        <f>N130+O130</f>
        <v>0</v>
      </c>
      <c r="N130" s="610">
        <f>ROUND(N131*N132/1000,1)</f>
        <v>0</v>
      </c>
      <c r="O130" s="611">
        <f>ROUND(O131*O132/1000,1)</f>
        <v>0</v>
      </c>
      <c r="P130" s="472">
        <f>Q130+R130</f>
        <v>0</v>
      </c>
      <c r="Q130" s="610">
        <f>ROUND(Q131*Q132/1000,1)</f>
        <v>0</v>
      </c>
      <c r="R130" s="611">
        <f>ROUND(R131*R132/1000,1)</f>
        <v>0</v>
      </c>
      <c r="S130" s="472">
        <f>T130+U130</f>
        <v>0</v>
      </c>
      <c r="T130" s="610">
        <f>ROUND(T131*T132/1000,1)</f>
        <v>0</v>
      </c>
      <c r="U130" s="611">
        <f>ROUND(U131*U132/1000,1)</f>
        <v>0</v>
      </c>
      <c r="V130" s="1179">
        <f t="shared" ref="V130" si="175">G130-J130</f>
        <v>0</v>
      </c>
      <c r="W130" s="610">
        <f t="shared" ref="W130" si="176">G130-M130</f>
        <v>0</v>
      </c>
      <c r="X130" s="610">
        <f t="shared" ref="X130" si="177">G130-P130</f>
        <v>0</v>
      </c>
      <c r="Y130" s="761">
        <f t="shared" ref="Y130" si="178">G130-S130</f>
        <v>0</v>
      </c>
      <c r="Z130" s="762">
        <f t="shared" ref="Z130" si="179">IF(G130&gt;0,ROUND((J130/G130),3),0)</f>
        <v>0</v>
      </c>
      <c r="AA130" s="763">
        <f t="shared" ref="AA130" si="180">IF(G130&gt;0,ROUND((M130/G130),3),0)</f>
        <v>0</v>
      </c>
      <c r="AB130" s="763">
        <f t="shared" ref="AB130" si="181">IF(G130&gt;0,ROUND((P130/G130),3),0)</f>
        <v>0</v>
      </c>
      <c r="AC130" s="764">
        <f t="shared" ref="AC130" si="182">IF(G130&gt;0,ROUND((S130/G130),3),0)</f>
        <v>0</v>
      </c>
    </row>
    <row r="131" spans="1:30" s="148" customFormat="1" ht="12" outlineLevel="1" x14ac:dyDescent="0.25">
      <c r="A131" s="879"/>
      <c r="B131" s="157"/>
      <c r="C131" s="324"/>
      <c r="D131" s="206" t="s">
        <v>90</v>
      </c>
      <c r="E131" s="140" t="s">
        <v>77</v>
      </c>
      <c r="F131" s="108" t="s">
        <v>28</v>
      </c>
      <c r="G131" s="593">
        <f>H131+I131</f>
        <v>0</v>
      </c>
      <c r="H131" s="594"/>
      <c r="I131" s="595"/>
      <c r="J131" s="593">
        <f>K131+L131</f>
        <v>0</v>
      </c>
      <c r="K131" s="594"/>
      <c r="L131" s="595"/>
      <c r="M131" s="593">
        <f>N131+O131</f>
        <v>0</v>
      </c>
      <c r="N131" s="594"/>
      <c r="O131" s="595"/>
      <c r="P131" s="593">
        <f>Q131+R131</f>
        <v>0</v>
      </c>
      <c r="Q131" s="594"/>
      <c r="R131" s="595"/>
      <c r="S131" s="593">
        <f>T131+U131</f>
        <v>0</v>
      </c>
      <c r="T131" s="594"/>
      <c r="U131" s="595"/>
      <c r="V131" s="1173" t="s">
        <v>27</v>
      </c>
      <c r="W131" s="744" t="s">
        <v>27</v>
      </c>
      <c r="X131" s="744" t="s">
        <v>27</v>
      </c>
      <c r="Y131" s="745" t="s">
        <v>27</v>
      </c>
      <c r="Z131" s="743" t="s">
        <v>27</v>
      </c>
      <c r="AA131" s="744" t="s">
        <v>27</v>
      </c>
      <c r="AB131" s="744" t="s">
        <v>27</v>
      </c>
      <c r="AC131" s="745" t="s">
        <v>27</v>
      </c>
    </row>
    <row r="132" spans="1:30" s="148" customFormat="1" ht="12" outlineLevel="1" x14ac:dyDescent="0.25">
      <c r="A132" s="879"/>
      <c r="B132" s="157"/>
      <c r="C132" s="324"/>
      <c r="D132" s="206" t="s">
        <v>90</v>
      </c>
      <c r="E132" s="140" t="s">
        <v>78</v>
      </c>
      <c r="F132" s="124" t="s">
        <v>54</v>
      </c>
      <c r="G132" s="612">
        <f>IF(I132+H132&gt;0,AVERAGE(H132:I132),0)</f>
        <v>0</v>
      </c>
      <c r="H132" s="613"/>
      <c r="I132" s="614"/>
      <c r="J132" s="612">
        <f>IF(L132+K132&gt;0,AVERAGE(K132:L132),0)</f>
        <v>0</v>
      </c>
      <c r="K132" s="613"/>
      <c r="L132" s="614"/>
      <c r="M132" s="612">
        <f>IF(O132+N132&gt;0,AVERAGE(N132:O132),0)</f>
        <v>0</v>
      </c>
      <c r="N132" s="613"/>
      <c r="O132" s="614"/>
      <c r="P132" s="612">
        <f>IF(R132+Q132&gt;0,AVERAGE(Q132:R132),0)</f>
        <v>0</v>
      </c>
      <c r="Q132" s="613"/>
      <c r="R132" s="614"/>
      <c r="S132" s="612">
        <f>IF(U132+T132&gt;0,AVERAGE(T132:U132),0)</f>
        <v>0</v>
      </c>
      <c r="T132" s="613"/>
      <c r="U132" s="614"/>
      <c r="V132" s="1173" t="s">
        <v>27</v>
      </c>
      <c r="W132" s="744" t="s">
        <v>27</v>
      </c>
      <c r="X132" s="744" t="s">
        <v>27</v>
      </c>
      <c r="Y132" s="745" t="s">
        <v>27</v>
      </c>
      <c r="Z132" s="743" t="s">
        <v>27</v>
      </c>
      <c r="AA132" s="744" t="s">
        <v>27</v>
      </c>
      <c r="AB132" s="744" t="s">
        <v>27</v>
      </c>
      <c r="AC132" s="745" t="s">
        <v>27</v>
      </c>
    </row>
    <row r="133" spans="1:30" s="131" customFormat="1" outlineLevel="1" x14ac:dyDescent="0.25">
      <c r="A133" s="377"/>
      <c r="B133" s="153" t="s">
        <v>104</v>
      </c>
      <c r="C133" s="184">
        <v>2210</v>
      </c>
      <c r="D133" s="185" t="s">
        <v>90</v>
      </c>
      <c r="E133" s="147" t="s">
        <v>96</v>
      </c>
      <c r="F133" s="68" t="s">
        <v>35</v>
      </c>
      <c r="G133" s="472">
        <f>H133+I133</f>
        <v>0</v>
      </c>
      <c r="H133" s="610">
        <f>ROUND(H134*H135/1000,1)</f>
        <v>0</v>
      </c>
      <c r="I133" s="611">
        <f>ROUND(I134*I135/1000,1)</f>
        <v>0</v>
      </c>
      <c r="J133" s="472">
        <f>K133+L133</f>
        <v>0</v>
      </c>
      <c r="K133" s="610">
        <f>ROUND(K134*K135/1000,1)</f>
        <v>0</v>
      </c>
      <c r="L133" s="611">
        <f>ROUND(L134*L135/1000,1)</f>
        <v>0</v>
      </c>
      <c r="M133" s="472">
        <f>N133+O133</f>
        <v>0</v>
      </c>
      <c r="N133" s="610">
        <f>ROUND(N134*N135/1000,1)</f>
        <v>0</v>
      </c>
      <c r="O133" s="611">
        <f>ROUND(O134*O135/1000,1)</f>
        <v>0</v>
      </c>
      <c r="P133" s="472">
        <f>Q133+R133</f>
        <v>0</v>
      </c>
      <c r="Q133" s="610">
        <f>ROUND(Q134*Q135/1000,1)</f>
        <v>0</v>
      </c>
      <c r="R133" s="611">
        <f>ROUND(R134*R135/1000,1)</f>
        <v>0</v>
      </c>
      <c r="S133" s="472">
        <f>T133+U133</f>
        <v>0</v>
      </c>
      <c r="T133" s="610">
        <f>ROUND(T134*T135/1000,1)</f>
        <v>0</v>
      </c>
      <c r="U133" s="611">
        <f>ROUND(U134*U135/1000,1)</f>
        <v>0</v>
      </c>
      <c r="V133" s="1175">
        <f t="shared" ref="V133" si="183">G133-J133</f>
        <v>0</v>
      </c>
      <c r="W133" s="591">
        <f t="shared" ref="W133" si="184">G133-M133</f>
        <v>0</v>
      </c>
      <c r="X133" s="591">
        <f t="shared" ref="X133" si="185">G133-P133</f>
        <v>0</v>
      </c>
      <c r="Y133" s="726">
        <f t="shared" ref="Y133" si="186">G133-S133</f>
        <v>0</v>
      </c>
      <c r="Z133" s="727">
        <f t="shared" ref="Z133" si="187">IF(G133&gt;0,ROUND((J133/G133),3),0)</f>
        <v>0</v>
      </c>
      <c r="AA133" s="728">
        <f t="shared" ref="AA133" si="188">IF(G133&gt;0,ROUND((M133/G133),3),0)</f>
        <v>0</v>
      </c>
      <c r="AB133" s="728">
        <f t="shared" ref="AB133" si="189">IF(G133&gt;0,ROUND((P133/G133),3),0)</f>
        <v>0</v>
      </c>
      <c r="AC133" s="729">
        <f t="shared" ref="AC133" si="190">IF(G133&gt;0,ROUND((S133/G133),3),0)</f>
        <v>0</v>
      </c>
    </row>
    <row r="134" spans="1:30" s="148" customFormat="1" ht="12" outlineLevel="1" x14ac:dyDescent="0.25">
      <c r="A134" s="879"/>
      <c r="B134" s="149"/>
      <c r="C134" s="324"/>
      <c r="D134" s="206" t="s">
        <v>90</v>
      </c>
      <c r="E134" s="155" t="s">
        <v>77</v>
      </c>
      <c r="F134" s="124" t="s">
        <v>28</v>
      </c>
      <c r="G134" s="593">
        <f>H134+I134</f>
        <v>0</v>
      </c>
      <c r="H134" s="594"/>
      <c r="I134" s="595"/>
      <c r="J134" s="593">
        <f>K134+L134</f>
        <v>0</v>
      </c>
      <c r="K134" s="594"/>
      <c r="L134" s="595"/>
      <c r="M134" s="593">
        <f>N134+O134</f>
        <v>0</v>
      </c>
      <c r="N134" s="594"/>
      <c r="O134" s="595"/>
      <c r="P134" s="593">
        <f>Q134+R134</f>
        <v>0</v>
      </c>
      <c r="Q134" s="594"/>
      <c r="R134" s="595"/>
      <c r="S134" s="593">
        <f>T134+U134</f>
        <v>0</v>
      </c>
      <c r="T134" s="594"/>
      <c r="U134" s="595"/>
      <c r="V134" s="1173" t="s">
        <v>27</v>
      </c>
      <c r="W134" s="744" t="s">
        <v>27</v>
      </c>
      <c r="X134" s="744" t="s">
        <v>27</v>
      </c>
      <c r="Y134" s="745" t="s">
        <v>27</v>
      </c>
      <c r="Z134" s="743" t="s">
        <v>27</v>
      </c>
      <c r="AA134" s="744" t="s">
        <v>27</v>
      </c>
      <c r="AB134" s="744" t="s">
        <v>27</v>
      </c>
      <c r="AC134" s="745" t="s">
        <v>27</v>
      </c>
    </row>
    <row r="135" spans="1:30" s="148" customFormat="1" ht="12" outlineLevel="1" x14ac:dyDescent="0.25">
      <c r="A135" s="879"/>
      <c r="B135" s="149"/>
      <c r="C135" s="324"/>
      <c r="D135" s="206" t="s">
        <v>90</v>
      </c>
      <c r="E135" s="155" t="s">
        <v>78</v>
      </c>
      <c r="F135" s="124" t="s">
        <v>54</v>
      </c>
      <c r="G135" s="612">
        <f>IF(I135+H135&gt;0,AVERAGE(H135:I135),0)</f>
        <v>0</v>
      </c>
      <c r="H135" s="613"/>
      <c r="I135" s="614"/>
      <c r="J135" s="612">
        <f>IF(L135+K135&gt;0,AVERAGE(K135:L135),0)</f>
        <v>0</v>
      </c>
      <c r="K135" s="613"/>
      <c r="L135" s="614"/>
      <c r="M135" s="612">
        <f>IF(O135+N135&gt;0,AVERAGE(N135:O135),0)</f>
        <v>0</v>
      </c>
      <c r="N135" s="613"/>
      <c r="O135" s="614"/>
      <c r="P135" s="612">
        <f>IF(R135+Q135&gt;0,AVERAGE(Q135:R135),0)</f>
        <v>0</v>
      </c>
      <c r="Q135" s="613"/>
      <c r="R135" s="614"/>
      <c r="S135" s="612">
        <f>IF(U135+T135&gt;0,AVERAGE(T135:U135),0)</f>
        <v>0</v>
      </c>
      <c r="T135" s="613"/>
      <c r="U135" s="614"/>
      <c r="V135" s="1178" t="s">
        <v>27</v>
      </c>
      <c r="W135" s="759" t="s">
        <v>27</v>
      </c>
      <c r="X135" s="759" t="s">
        <v>27</v>
      </c>
      <c r="Y135" s="760" t="s">
        <v>27</v>
      </c>
      <c r="Z135" s="758" t="s">
        <v>27</v>
      </c>
      <c r="AA135" s="759" t="s">
        <v>27</v>
      </c>
      <c r="AB135" s="759" t="s">
        <v>27</v>
      </c>
      <c r="AC135" s="760" t="s">
        <v>27</v>
      </c>
    </row>
    <row r="136" spans="1:30" s="131" customFormat="1" outlineLevel="1" x14ac:dyDescent="0.25">
      <c r="A136" s="377"/>
      <c r="B136" s="153" t="s">
        <v>106</v>
      </c>
      <c r="C136" s="184">
        <v>2210</v>
      </c>
      <c r="D136" s="185" t="s">
        <v>90</v>
      </c>
      <c r="E136" s="154" t="s">
        <v>97</v>
      </c>
      <c r="F136" s="68" t="s">
        <v>35</v>
      </c>
      <c r="G136" s="472">
        <f>H136+I136</f>
        <v>0</v>
      </c>
      <c r="H136" s="610">
        <f>ROUND(H137*H138/1000,1)</f>
        <v>0</v>
      </c>
      <c r="I136" s="611">
        <f>ROUND(I137*I138/1000,1)</f>
        <v>0</v>
      </c>
      <c r="J136" s="472">
        <f>K136+L136</f>
        <v>0</v>
      </c>
      <c r="K136" s="610">
        <f>ROUND(K137*K138/1000,1)</f>
        <v>0</v>
      </c>
      <c r="L136" s="611">
        <f>ROUND(L137*L138/1000,1)</f>
        <v>0</v>
      </c>
      <c r="M136" s="472">
        <f>N136+O136</f>
        <v>0</v>
      </c>
      <c r="N136" s="610">
        <f>ROUND(N137*N138/1000,1)</f>
        <v>0</v>
      </c>
      <c r="O136" s="611">
        <f>ROUND(O137*O138/1000,1)</f>
        <v>0</v>
      </c>
      <c r="P136" s="472">
        <f>Q136+R136</f>
        <v>0</v>
      </c>
      <c r="Q136" s="610">
        <f>ROUND(Q137*Q138/1000,1)</f>
        <v>0</v>
      </c>
      <c r="R136" s="611">
        <f>ROUND(R137*R138/1000,1)</f>
        <v>0</v>
      </c>
      <c r="S136" s="472">
        <f>T136+U136</f>
        <v>0</v>
      </c>
      <c r="T136" s="610">
        <f>ROUND(T137*T138/1000,1)</f>
        <v>0</v>
      </c>
      <c r="U136" s="611">
        <f>ROUND(U137*U138/1000,1)</f>
        <v>0</v>
      </c>
      <c r="V136" s="1179">
        <f t="shared" ref="V136" si="191">G136-J136</f>
        <v>0</v>
      </c>
      <c r="W136" s="610">
        <f t="shared" ref="W136" si="192">G136-M136</f>
        <v>0</v>
      </c>
      <c r="X136" s="610">
        <f t="shared" ref="X136" si="193">G136-P136</f>
        <v>0</v>
      </c>
      <c r="Y136" s="761">
        <f t="shared" ref="Y136" si="194">G136-S136</f>
        <v>0</v>
      </c>
      <c r="Z136" s="762">
        <f t="shared" ref="Z136" si="195">IF(G136&gt;0,ROUND((J136/G136),3),0)</f>
        <v>0</v>
      </c>
      <c r="AA136" s="763">
        <f t="shared" ref="AA136" si="196">IF(G136&gt;0,ROUND((M136/G136),3),0)</f>
        <v>0</v>
      </c>
      <c r="AB136" s="763">
        <f t="shared" ref="AB136" si="197">IF(G136&gt;0,ROUND((P136/G136),3),0)</f>
        <v>0</v>
      </c>
      <c r="AC136" s="764">
        <f t="shared" ref="AC136" si="198">IF(G136&gt;0,ROUND((S136/G136),3),0)</f>
        <v>0</v>
      </c>
    </row>
    <row r="137" spans="1:30" s="148" customFormat="1" ht="12" outlineLevel="1" x14ac:dyDescent="0.25">
      <c r="A137" s="879"/>
      <c r="B137" s="149"/>
      <c r="C137" s="324"/>
      <c r="D137" s="206" t="s">
        <v>90</v>
      </c>
      <c r="E137" s="155" t="s">
        <v>77</v>
      </c>
      <c r="F137" s="124" t="s">
        <v>28</v>
      </c>
      <c r="G137" s="593">
        <f>H137+I137</f>
        <v>0</v>
      </c>
      <c r="H137" s="594"/>
      <c r="I137" s="595"/>
      <c r="J137" s="593">
        <f>K137+L137</f>
        <v>0</v>
      </c>
      <c r="K137" s="594"/>
      <c r="L137" s="595"/>
      <c r="M137" s="593">
        <f>N137+O137</f>
        <v>0</v>
      </c>
      <c r="N137" s="594"/>
      <c r="O137" s="595"/>
      <c r="P137" s="593">
        <f>Q137+R137</f>
        <v>0</v>
      </c>
      <c r="Q137" s="594"/>
      <c r="R137" s="595"/>
      <c r="S137" s="593">
        <f>T137+U137</f>
        <v>0</v>
      </c>
      <c r="T137" s="594"/>
      <c r="U137" s="595"/>
      <c r="V137" s="1173" t="s">
        <v>27</v>
      </c>
      <c r="W137" s="744" t="s">
        <v>27</v>
      </c>
      <c r="X137" s="744" t="s">
        <v>27</v>
      </c>
      <c r="Y137" s="745" t="s">
        <v>27</v>
      </c>
      <c r="Z137" s="743" t="s">
        <v>27</v>
      </c>
      <c r="AA137" s="744" t="s">
        <v>27</v>
      </c>
      <c r="AB137" s="744" t="s">
        <v>27</v>
      </c>
      <c r="AC137" s="745" t="s">
        <v>27</v>
      </c>
    </row>
    <row r="138" spans="1:30" s="148" customFormat="1" ht="12" outlineLevel="1" x14ac:dyDescent="0.25">
      <c r="A138" s="879"/>
      <c r="B138" s="157"/>
      <c r="C138" s="324"/>
      <c r="D138" s="206" t="s">
        <v>90</v>
      </c>
      <c r="E138" s="155" t="s">
        <v>78</v>
      </c>
      <c r="F138" s="124" t="s">
        <v>54</v>
      </c>
      <c r="G138" s="612">
        <f>IF(I138+H138&gt;0,AVERAGE(H138:I138),0)</f>
        <v>0</v>
      </c>
      <c r="H138" s="613"/>
      <c r="I138" s="614"/>
      <c r="J138" s="612">
        <f>IF(L138+K138&gt;0,AVERAGE(K138:L138),0)</f>
        <v>0</v>
      </c>
      <c r="K138" s="613"/>
      <c r="L138" s="614"/>
      <c r="M138" s="612">
        <f>IF(O138+N138&gt;0,AVERAGE(N138:O138),0)</f>
        <v>0</v>
      </c>
      <c r="N138" s="613"/>
      <c r="O138" s="614"/>
      <c r="P138" s="612">
        <f>IF(R138+Q138&gt;0,AVERAGE(Q138:R138),0)</f>
        <v>0</v>
      </c>
      <c r="Q138" s="613"/>
      <c r="R138" s="614"/>
      <c r="S138" s="612">
        <f>IF(U138+T138&gt;0,AVERAGE(T138:U138),0)</f>
        <v>0</v>
      </c>
      <c r="T138" s="613"/>
      <c r="U138" s="614"/>
      <c r="V138" s="1173" t="s">
        <v>27</v>
      </c>
      <c r="W138" s="744" t="s">
        <v>27</v>
      </c>
      <c r="X138" s="744" t="s">
        <v>27</v>
      </c>
      <c r="Y138" s="745" t="s">
        <v>27</v>
      </c>
      <c r="Z138" s="743" t="s">
        <v>27</v>
      </c>
      <c r="AA138" s="744" t="s">
        <v>27</v>
      </c>
      <c r="AB138" s="744" t="s">
        <v>27</v>
      </c>
      <c r="AC138" s="745" t="s">
        <v>27</v>
      </c>
    </row>
    <row r="139" spans="1:30" s="131" customFormat="1" outlineLevel="1" x14ac:dyDescent="0.25">
      <c r="A139" s="377"/>
      <c r="B139" s="144" t="s">
        <v>108</v>
      </c>
      <c r="C139" s="184">
        <v>2210</v>
      </c>
      <c r="D139" s="185" t="s">
        <v>90</v>
      </c>
      <c r="E139" s="154" t="s">
        <v>360</v>
      </c>
      <c r="F139" s="130" t="s">
        <v>35</v>
      </c>
      <c r="G139" s="475">
        <f>H139+I139</f>
        <v>0</v>
      </c>
      <c r="H139" s="591">
        <f>ROUND(H140*H141/1000,1)</f>
        <v>0</v>
      </c>
      <c r="I139" s="592">
        <f>ROUND(I140*I141/1000,1)</f>
        <v>0</v>
      </c>
      <c r="J139" s="475">
        <f>K139+L139</f>
        <v>0</v>
      </c>
      <c r="K139" s="591">
        <f>ROUND(K140*K141/1000,1)</f>
        <v>0</v>
      </c>
      <c r="L139" s="592">
        <f>ROUND(L140*L141/1000,1)</f>
        <v>0</v>
      </c>
      <c r="M139" s="475">
        <f>N139+O139</f>
        <v>0</v>
      </c>
      <c r="N139" s="591">
        <f>ROUND(N140*N141/1000,1)</f>
        <v>0</v>
      </c>
      <c r="O139" s="592">
        <f>ROUND(O140*O141/1000,1)</f>
        <v>0</v>
      </c>
      <c r="P139" s="475">
        <f>Q139+R139</f>
        <v>0</v>
      </c>
      <c r="Q139" s="591">
        <f>ROUND(Q140*Q141/1000,1)</f>
        <v>0</v>
      </c>
      <c r="R139" s="592">
        <f>ROUND(R140*R141/1000,1)</f>
        <v>0</v>
      </c>
      <c r="S139" s="475">
        <f>T139+U139</f>
        <v>0</v>
      </c>
      <c r="T139" s="591">
        <f>ROUND(T140*T141/1000,1)</f>
        <v>0</v>
      </c>
      <c r="U139" s="592">
        <f>ROUND(U140*U141/1000,1)</f>
        <v>0</v>
      </c>
      <c r="V139" s="1175">
        <f t="shared" ref="V139" si="199">G139-J139</f>
        <v>0</v>
      </c>
      <c r="W139" s="591">
        <f t="shared" ref="W139" si="200">G139-M139</f>
        <v>0</v>
      </c>
      <c r="X139" s="591">
        <f t="shared" ref="X139" si="201">G139-P139</f>
        <v>0</v>
      </c>
      <c r="Y139" s="726">
        <f t="shared" ref="Y139" si="202">G139-S139</f>
        <v>0</v>
      </c>
      <c r="Z139" s="727">
        <f t="shared" ref="Z139" si="203">IF(G139&gt;0,ROUND((J139/G139),3),0)</f>
        <v>0</v>
      </c>
      <c r="AA139" s="728">
        <f t="shared" ref="AA139" si="204">IF(G139&gt;0,ROUND((M139/G139),3),0)</f>
        <v>0</v>
      </c>
      <c r="AB139" s="728">
        <f t="shared" ref="AB139" si="205">IF(G139&gt;0,ROUND((P139/G139),3),0)</f>
        <v>0</v>
      </c>
      <c r="AC139" s="729">
        <f t="shared" ref="AC139" si="206">IF(G139&gt;0,ROUND((S139/G139),3),0)</f>
        <v>0</v>
      </c>
    </row>
    <row r="140" spans="1:30" s="148" customFormat="1" ht="12" outlineLevel="1" x14ac:dyDescent="0.25">
      <c r="A140" s="879"/>
      <c r="B140" s="157"/>
      <c r="C140" s="324"/>
      <c r="D140" s="206" t="s">
        <v>90</v>
      </c>
      <c r="E140" s="155" t="s">
        <v>77</v>
      </c>
      <c r="F140" s="124" t="s">
        <v>28</v>
      </c>
      <c r="G140" s="593">
        <f>H140+I140</f>
        <v>0</v>
      </c>
      <c r="H140" s="594"/>
      <c r="I140" s="595"/>
      <c r="J140" s="593">
        <f>K140+L140</f>
        <v>0</v>
      </c>
      <c r="K140" s="594"/>
      <c r="L140" s="595"/>
      <c r="M140" s="593">
        <f>N140+O140</f>
        <v>0</v>
      </c>
      <c r="N140" s="594"/>
      <c r="O140" s="595"/>
      <c r="P140" s="593">
        <f>Q140+R140</f>
        <v>0</v>
      </c>
      <c r="Q140" s="594"/>
      <c r="R140" s="595"/>
      <c r="S140" s="593">
        <f>T140+U140</f>
        <v>0</v>
      </c>
      <c r="T140" s="594"/>
      <c r="U140" s="595"/>
      <c r="V140" s="1173" t="s">
        <v>27</v>
      </c>
      <c r="W140" s="744" t="s">
        <v>27</v>
      </c>
      <c r="X140" s="744" t="s">
        <v>27</v>
      </c>
      <c r="Y140" s="745" t="s">
        <v>27</v>
      </c>
      <c r="Z140" s="743" t="s">
        <v>27</v>
      </c>
      <c r="AA140" s="744" t="s">
        <v>27</v>
      </c>
      <c r="AB140" s="744" t="s">
        <v>27</v>
      </c>
      <c r="AC140" s="745" t="s">
        <v>27</v>
      </c>
    </row>
    <row r="141" spans="1:30" s="148" customFormat="1" ht="12" outlineLevel="1" x14ac:dyDescent="0.25">
      <c r="A141" s="879"/>
      <c r="B141" s="157"/>
      <c r="C141" s="324"/>
      <c r="D141" s="206" t="s">
        <v>90</v>
      </c>
      <c r="E141" s="155" t="s">
        <v>78</v>
      </c>
      <c r="F141" s="124" t="s">
        <v>54</v>
      </c>
      <c r="G141" s="612">
        <f>IF(I141+H141&gt;0,AVERAGE(H141:I141),0)</f>
        <v>0</v>
      </c>
      <c r="H141" s="613"/>
      <c r="I141" s="614"/>
      <c r="J141" s="612">
        <f>IF(L141+K141&gt;0,AVERAGE(K141:L141),0)</f>
        <v>0</v>
      </c>
      <c r="K141" s="613"/>
      <c r="L141" s="614"/>
      <c r="M141" s="612">
        <f>IF(O141+N141&gt;0,AVERAGE(N141:O141),0)</f>
        <v>0</v>
      </c>
      <c r="N141" s="613"/>
      <c r="O141" s="614"/>
      <c r="P141" s="612">
        <f>IF(R141+Q141&gt;0,AVERAGE(Q141:R141),0)</f>
        <v>0</v>
      </c>
      <c r="Q141" s="613"/>
      <c r="R141" s="614"/>
      <c r="S141" s="612">
        <f>IF(U141+T141&gt;0,AVERAGE(T141:U141),0)</f>
        <v>0</v>
      </c>
      <c r="T141" s="613"/>
      <c r="U141" s="614"/>
      <c r="V141" s="1173" t="s">
        <v>27</v>
      </c>
      <c r="W141" s="744" t="s">
        <v>27</v>
      </c>
      <c r="X141" s="744" t="s">
        <v>27</v>
      </c>
      <c r="Y141" s="745" t="s">
        <v>27</v>
      </c>
      <c r="Z141" s="743" t="s">
        <v>27</v>
      </c>
      <c r="AA141" s="744" t="s">
        <v>27</v>
      </c>
      <c r="AB141" s="744" t="s">
        <v>27</v>
      </c>
      <c r="AC141" s="745" t="s">
        <v>27</v>
      </c>
    </row>
    <row r="142" spans="1:30" s="148" customFormat="1" outlineLevel="1" x14ac:dyDescent="0.25">
      <c r="A142" s="377"/>
      <c r="B142" s="144" t="s">
        <v>110</v>
      </c>
      <c r="C142" s="184">
        <v>2210</v>
      </c>
      <c r="D142" s="185" t="s">
        <v>90</v>
      </c>
      <c r="E142" s="156" t="s">
        <v>361</v>
      </c>
      <c r="F142" s="130" t="s">
        <v>35</v>
      </c>
      <c r="G142" s="475">
        <f>H142+I142</f>
        <v>0</v>
      </c>
      <c r="H142" s="591">
        <f>ROUND(H143*H144/1000,1)</f>
        <v>0</v>
      </c>
      <c r="I142" s="592">
        <f>ROUND(I143*I144/1000,1)</f>
        <v>0</v>
      </c>
      <c r="J142" s="475">
        <f>K142+L142</f>
        <v>0</v>
      </c>
      <c r="K142" s="591">
        <f>ROUND(K143*K144/1000,1)</f>
        <v>0</v>
      </c>
      <c r="L142" s="592">
        <f>ROUND(L143*L144/1000,1)</f>
        <v>0</v>
      </c>
      <c r="M142" s="475">
        <f>N142+O142</f>
        <v>0</v>
      </c>
      <c r="N142" s="591">
        <f>ROUND(N143*N144/1000,1)</f>
        <v>0</v>
      </c>
      <c r="O142" s="592">
        <f>ROUND(O143*O144/1000,1)</f>
        <v>0</v>
      </c>
      <c r="P142" s="475">
        <f>Q142+R142</f>
        <v>0</v>
      </c>
      <c r="Q142" s="591">
        <f>ROUND(Q143*Q144/1000,1)</f>
        <v>0</v>
      </c>
      <c r="R142" s="592">
        <f>ROUND(R143*R144/1000,1)</f>
        <v>0</v>
      </c>
      <c r="S142" s="475">
        <f>T142+U142</f>
        <v>0</v>
      </c>
      <c r="T142" s="591">
        <f>ROUND(T143*T144/1000,1)</f>
        <v>0</v>
      </c>
      <c r="U142" s="592">
        <f>ROUND(U143*U144/1000,1)</f>
        <v>0</v>
      </c>
      <c r="V142" s="1175">
        <f t="shared" ref="V142" si="207">G142-J142</f>
        <v>0</v>
      </c>
      <c r="W142" s="591">
        <f t="shared" ref="W142" si="208">G142-M142</f>
        <v>0</v>
      </c>
      <c r="X142" s="591">
        <f t="shared" ref="X142" si="209">G142-P142</f>
        <v>0</v>
      </c>
      <c r="Y142" s="726">
        <f t="shared" ref="Y142" si="210">G142-S142</f>
        <v>0</v>
      </c>
      <c r="Z142" s="727">
        <f t="shared" ref="Z142" si="211">IF(G142&gt;0,ROUND((J142/G142),3),0)</f>
        <v>0</v>
      </c>
      <c r="AA142" s="728">
        <f t="shared" ref="AA142" si="212">IF(G142&gt;0,ROUND((M142/G142),3),0)</f>
        <v>0</v>
      </c>
      <c r="AB142" s="728">
        <f t="shared" ref="AB142" si="213">IF(G142&gt;0,ROUND((P142/G142),3),0)</f>
        <v>0</v>
      </c>
      <c r="AC142" s="729">
        <f t="shared" ref="AC142" si="214">IF(G142&gt;0,ROUND((S142/G142),3),0)</f>
        <v>0</v>
      </c>
      <c r="AD142" s="131"/>
    </row>
    <row r="143" spans="1:30" s="148" customFormat="1" ht="12" outlineLevel="1" x14ac:dyDescent="0.25">
      <c r="A143" s="879"/>
      <c r="B143" s="157"/>
      <c r="C143" s="324"/>
      <c r="D143" s="206" t="s">
        <v>90</v>
      </c>
      <c r="E143" s="155" t="s">
        <v>77</v>
      </c>
      <c r="F143" s="124" t="s">
        <v>28</v>
      </c>
      <c r="G143" s="593">
        <f>H143+I143</f>
        <v>0</v>
      </c>
      <c r="H143" s="594"/>
      <c r="I143" s="595"/>
      <c r="J143" s="593">
        <f>K143+L143</f>
        <v>0</v>
      </c>
      <c r="K143" s="594"/>
      <c r="L143" s="595"/>
      <c r="M143" s="593">
        <f>N143+O143</f>
        <v>0</v>
      </c>
      <c r="N143" s="594"/>
      <c r="O143" s="595"/>
      <c r="P143" s="593">
        <f>Q143+R143</f>
        <v>0</v>
      </c>
      <c r="Q143" s="594"/>
      <c r="R143" s="595"/>
      <c r="S143" s="593">
        <f>T143+U143</f>
        <v>0</v>
      </c>
      <c r="T143" s="594"/>
      <c r="U143" s="595"/>
      <c r="V143" s="1173" t="s">
        <v>27</v>
      </c>
      <c r="W143" s="744" t="s">
        <v>27</v>
      </c>
      <c r="X143" s="744" t="s">
        <v>27</v>
      </c>
      <c r="Y143" s="745" t="s">
        <v>27</v>
      </c>
      <c r="Z143" s="743" t="s">
        <v>27</v>
      </c>
      <c r="AA143" s="744" t="s">
        <v>27</v>
      </c>
      <c r="AB143" s="744" t="s">
        <v>27</v>
      </c>
      <c r="AC143" s="745" t="s">
        <v>27</v>
      </c>
    </row>
    <row r="144" spans="1:30" s="148" customFormat="1" ht="12" outlineLevel="1" x14ac:dyDescent="0.25">
      <c r="A144" s="879"/>
      <c r="B144" s="157"/>
      <c r="C144" s="324"/>
      <c r="D144" s="206" t="s">
        <v>90</v>
      </c>
      <c r="E144" s="155" t="s">
        <v>78</v>
      </c>
      <c r="F144" s="124" t="s">
        <v>54</v>
      </c>
      <c r="G144" s="612">
        <f>IF(I144+H144&gt;0,AVERAGE(H144:I144),0)</f>
        <v>0</v>
      </c>
      <c r="H144" s="613"/>
      <c r="I144" s="614"/>
      <c r="J144" s="612">
        <f>IF(L144+K144&gt;0,AVERAGE(K144:L144),0)</f>
        <v>0</v>
      </c>
      <c r="K144" s="613"/>
      <c r="L144" s="614"/>
      <c r="M144" s="612">
        <f>IF(O144+N144&gt;0,AVERAGE(N144:O144),0)</f>
        <v>0</v>
      </c>
      <c r="N144" s="613"/>
      <c r="O144" s="614"/>
      <c r="P144" s="612">
        <f>IF(R144+Q144&gt;0,AVERAGE(Q144:R144),0)</f>
        <v>0</v>
      </c>
      <c r="Q144" s="613"/>
      <c r="R144" s="614"/>
      <c r="S144" s="612">
        <f>IF(U144+T144&gt;0,AVERAGE(T144:U144),0)</f>
        <v>0</v>
      </c>
      <c r="T144" s="613"/>
      <c r="U144" s="614"/>
      <c r="V144" s="1173" t="s">
        <v>27</v>
      </c>
      <c r="W144" s="744" t="s">
        <v>27</v>
      </c>
      <c r="X144" s="744" t="s">
        <v>27</v>
      </c>
      <c r="Y144" s="745" t="s">
        <v>27</v>
      </c>
      <c r="Z144" s="743" t="s">
        <v>27</v>
      </c>
      <c r="AA144" s="744" t="s">
        <v>27</v>
      </c>
      <c r="AB144" s="744" t="s">
        <v>27</v>
      </c>
      <c r="AC144" s="745" t="s">
        <v>27</v>
      </c>
    </row>
    <row r="145" spans="1:30" s="148" customFormat="1" outlineLevel="1" x14ac:dyDescent="0.25">
      <c r="A145" s="377"/>
      <c r="B145" s="144" t="s">
        <v>112</v>
      </c>
      <c r="C145" s="184">
        <v>2210</v>
      </c>
      <c r="D145" s="185" t="s">
        <v>90</v>
      </c>
      <c r="E145" s="156" t="s">
        <v>362</v>
      </c>
      <c r="F145" s="130" t="s">
        <v>35</v>
      </c>
      <c r="G145" s="475">
        <f>H145+I145</f>
        <v>0</v>
      </c>
      <c r="H145" s="591">
        <f>ROUND(H146*H147/1000,1)</f>
        <v>0</v>
      </c>
      <c r="I145" s="592">
        <f>ROUND(I146*I147/1000,1)</f>
        <v>0</v>
      </c>
      <c r="J145" s="475">
        <f>K145+L145</f>
        <v>0</v>
      </c>
      <c r="K145" s="591">
        <f>ROUND(K146*K147/1000,1)</f>
        <v>0</v>
      </c>
      <c r="L145" s="592">
        <f>ROUND(L146*L147/1000,1)</f>
        <v>0</v>
      </c>
      <c r="M145" s="475">
        <f>N145+O145</f>
        <v>0</v>
      </c>
      <c r="N145" s="591">
        <f>ROUND(N146*N147/1000,1)</f>
        <v>0</v>
      </c>
      <c r="O145" s="592">
        <f>ROUND(O146*O147/1000,1)</f>
        <v>0</v>
      </c>
      <c r="P145" s="475">
        <f>Q145+R145</f>
        <v>0</v>
      </c>
      <c r="Q145" s="591">
        <f>ROUND(Q146*Q147/1000,1)</f>
        <v>0</v>
      </c>
      <c r="R145" s="592">
        <f>ROUND(R146*R147/1000,1)</f>
        <v>0</v>
      </c>
      <c r="S145" s="475">
        <f>T145+U145</f>
        <v>0</v>
      </c>
      <c r="T145" s="591">
        <f>ROUND(T146*T147/1000,1)</f>
        <v>0</v>
      </c>
      <c r="U145" s="592">
        <f>ROUND(U146*U147/1000,1)</f>
        <v>0</v>
      </c>
      <c r="V145" s="1175">
        <f t="shared" ref="V145" si="215">G145-J145</f>
        <v>0</v>
      </c>
      <c r="W145" s="591">
        <f t="shared" ref="W145" si="216">G145-M145</f>
        <v>0</v>
      </c>
      <c r="X145" s="591">
        <f t="shared" ref="X145" si="217">G145-P145</f>
        <v>0</v>
      </c>
      <c r="Y145" s="726">
        <f t="shared" ref="Y145" si="218">G145-S145</f>
        <v>0</v>
      </c>
      <c r="Z145" s="727">
        <f t="shared" ref="Z145" si="219">IF(G145&gt;0,ROUND((J145/G145),3),0)</f>
        <v>0</v>
      </c>
      <c r="AA145" s="728">
        <f t="shared" ref="AA145" si="220">IF(G145&gt;0,ROUND((M145/G145),3),0)</f>
        <v>0</v>
      </c>
      <c r="AB145" s="728">
        <f t="shared" ref="AB145" si="221">IF(G145&gt;0,ROUND((P145/G145),3),0)</f>
        <v>0</v>
      </c>
      <c r="AC145" s="729">
        <f t="shared" ref="AC145" si="222">IF(G145&gt;0,ROUND((S145/G145),3),0)</f>
        <v>0</v>
      </c>
      <c r="AD145" s="131"/>
    </row>
    <row r="146" spans="1:30" s="148" customFormat="1" ht="12" outlineLevel="1" x14ac:dyDescent="0.25">
      <c r="A146" s="879"/>
      <c r="B146" s="157"/>
      <c r="C146" s="324"/>
      <c r="D146" s="206" t="s">
        <v>90</v>
      </c>
      <c r="E146" s="155" t="s">
        <v>77</v>
      </c>
      <c r="F146" s="124" t="s">
        <v>28</v>
      </c>
      <c r="G146" s="593">
        <f>H146+I146</f>
        <v>0</v>
      </c>
      <c r="H146" s="594"/>
      <c r="I146" s="595"/>
      <c r="J146" s="593">
        <f>K146+L146</f>
        <v>0</v>
      </c>
      <c r="K146" s="594"/>
      <c r="L146" s="595"/>
      <c r="M146" s="593">
        <f>N146+O146</f>
        <v>0</v>
      </c>
      <c r="N146" s="594"/>
      <c r="O146" s="595"/>
      <c r="P146" s="593">
        <f>Q146+R146</f>
        <v>0</v>
      </c>
      <c r="Q146" s="594"/>
      <c r="R146" s="595"/>
      <c r="S146" s="593">
        <f>T146+U146</f>
        <v>0</v>
      </c>
      <c r="T146" s="594"/>
      <c r="U146" s="595"/>
      <c r="V146" s="1173" t="s">
        <v>27</v>
      </c>
      <c r="W146" s="744" t="s">
        <v>27</v>
      </c>
      <c r="X146" s="744" t="s">
        <v>27</v>
      </c>
      <c r="Y146" s="745" t="s">
        <v>27</v>
      </c>
      <c r="Z146" s="743" t="s">
        <v>27</v>
      </c>
      <c r="AA146" s="744" t="s">
        <v>27</v>
      </c>
      <c r="AB146" s="744" t="s">
        <v>27</v>
      </c>
      <c r="AC146" s="745" t="s">
        <v>27</v>
      </c>
    </row>
    <row r="147" spans="1:30" s="148" customFormat="1" ht="12" outlineLevel="1" x14ac:dyDescent="0.25">
      <c r="A147" s="879"/>
      <c r="B147" s="157"/>
      <c r="C147" s="324"/>
      <c r="D147" s="206" t="s">
        <v>90</v>
      </c>
      <c r="E147" s="155" t="s">
        <v>78</v>
      </c>
      <c r="F147" s="124" t="s">
        <v>54</v>
      </c>
      <c r="G147" s="612">
        <f>IF(I147+H147&gt;0,AVERAGE(H147:I147),0)</f>
        <v>0</v>
      </c>
      <c r="H147" s="613"/>
      <c r="I147" s="614"/>
      <c r="J147" s="612">
        <f>IF(L147+K147&gt;0,AVERAGE(K147:L147),0)</f>
        <v>0</v>
      </c>
      <c r="K147" s="613"/>
      <c r="L147" s="614"/>
      <c r="M147" s="612">
        <f>IF(O147+N147&gt;0,AVERAGE(N147:O147),0)</f>
        <v>0</v>
      </c>
      <c r="N147" s="613"/>
      <c r="O147" s="614"/>
      <c r="P147" s="612">
        <f>IF(R147+Q147&gt;0,AVERAGE(Q147:R147),0)</f>
        <v>0</v>
      </c>
      <c r="Q147" s="613"/>
      <c r="R147" s="614"/>
      <c r="S147" s="612">
        <f>IF(U147+T147&gt;0,AVERAGE(T147:U147),0)</f>
        <v>0</v>
      </c>
      <c r="T147" s="613"/>
      <c r="U147" s="614"/>
      <c r="V147" s="1173" t="s">
        <v>27</v>
      </c>
      <c r="W147" s="744" t="s">
        <v>27</v>
      </c>
      <c r="X147" s="744" t="s">
        <v>27</v>
      </c>
      <c r="Y147" s="745" t="s">
        <v>27</v>
      </c>
      <c r="Z147" s="743" t="s">
        <v>27</v>
      </c>
      <c r="AA147" s="744" t="s">
        <v>27</v>
      </c>
      <c r="AB147" s="744" t="s">
        <v>27</v>
      </c>
      <c r="AC147" s="745" t="s">
        <v>27</v>
      </c>
    </row>
    <row r="148" spans="1:30" s="148" customFormat="1" outlineLevel="1" x14ac:dyDescent="0.25">
      <c r="A148" s="377"/>
      <c r="B148" s="144" t="s">
        <v>114</v>
      </c>
      <c r="C148" s="184">
        <v>2210</v>
      </c>
      <c r="D148" s="185" t="s">
        <v>90</v>
      </c>
      <c r="E148" s="170" t="s">
        <v>363</v>
      </c>
      <c r="F148" s="130" t="s">
        <v>35</v>
      </c>
      <c r="G148" s="475">
        <f>H148+I148</f>
        <v>0</v>
      </c>
      <c r="H148" s="591">
        <f>ROUND(H149*H150/1000,1)</f>
        <v>0</v>
      </c>
      <c r="I148" s="592">
        <f>ROUND(I149*I150/1000,1)</f>
        <v>0</v>
      </c>
      <c r="J148" s="475">
        <f>K148+L148</f>
        <v>0</v>
      </c>
      <c r="K148" s="591">
        <f>ROUND(K149*K150/1000,1)</f>
        <v>0</v>
      </c>
      <c r="L148" s="592">
        <f>ROUND(L149*L150/1000,1)</f>
        <v>0</v>
      </c>
      <c r="M148" s="475">
        <f>N148+O148</f>
        <v>0</v>
      </c>
      <c r="N148" s="591">
        <f>ROUND(N149*N150/1000,1)</f>
        <v>0</v>
      </c>
      <c r="O148" s="592">
        <f>ROUND(O149*O150/1000,1)</f>
        <v>0</v>
      </c>
      <c r="P148" s="475">
        <f>Q148+R148</f>
        <v>0</v>
      </c>
      <c r="Q148" s="591">
        <f>ROUND(Q149*Q150/1000,1)</f>
        <v>0</v>
      </c>
      <c r="R148" s="592">
        <f>ROUND(R149*R150/1000,1)</f>
        <v>0</v>
      </c>
      <c r="S148" s="475">
        <f>T148+U148</f>
        <v>0</v>
      </c>
      <c r="T148" s="591">
        <f>ROUND(T149*T150/1000,1)</f>
        <v>0</v>
      </c>
      <c r="U148" s="592">
        <f>ROUND(U149*U150/1000,1)</f>
        <v>0</v>
      </c>
      <c r="V148" s="1175">
        <f t="shared" ref="V148" si="223">G148-J148</f>
        <v>0</v>
      </c>
      <c r="W148" s="591">
        <f t="shared" ref="W148" si="224">G148-M148</f>
        <v>0</v>
      </c>
      <c r="X148" s="591">
        <f t="shared" ref="X148" si="225">G148-P148</f>
        <v>0</v>
      </c>
      <c r="Y148" s="726">
        <f t="shared" ref="Y148" si="226">G148-S148</f>
        <v>0</v>
      </c>
      <c r="Z148" s="727">
        <f t="shared" ref="Z148" si="227">IF(G148&gt;0,ROUND((J148/G148),3),0)</f>
        <v>0</v>
      </c>
      <c r="AA148" s="728">
        <f t="shared" ref="AA148" si="228">IF(G148&gt;0,ROUND((M148/G148),3),0)</f>
        <v>0</v>
      </c>
      <c r="AB148" s="728">
        <f t="shared" ref="AB148" si="229">IF(G148&gt;0,ROUND((P148/G148),3),0)</f>
        <v>0</v>
      </c>
      <c r="AC148" s="729">
        <f t="shared" ref="AC148" si="230">IF(G148&gt;0,ROUND((S148/G148),3),0)</f>
        <v>0</v>
      </c>
      <c r="AD148" s="131"/>
    </row>
    <row r="149" spans="1:30" s="148" customFormat="1" ht="12" outlineLevel="1" x14ac:dyDescent="0.25">
      <c r="A149" s="879"/>
      <c r="B149" s="157"/>
      <c r="C149" s="324"/>
      <c r="D149" s="206" t="s">
        <v>90</v>
      </c>
      <c r="E149" s="140" t="s">
        <v>77</v>
      </c>
      <c r="F149" s="124" t="s">
        <v>28</v>
      </c>
      <c r="G149" s="593">
        <f>H149+I149</f>
        <v>0</v>
      </c>
      <c r="H149" s="594"/>
      <c r="I149" s="595"/>
      <c r="J149" s="593">
        <f>K149+L149</f>
        <v>0</v>
      </c>
      <c r="K149" s="594"/>
      <c r="L149" s="595"/>
      <c r="M149" s="593">
        <f>N149+O149</f>
        <v>0</v>
      </c>
      <c r="N149" s="594"/>
      <c r="O149" s="595"/>
      <c r="P149" s="593">
        <f>Q149+R149</f>
        <v>0</v>
      </c>
      <c r="Q149" s="594"/>
      <c r="R149" s="595"/>
      <c r="S149" s="593">
        <f>T149+U149</f>
        <v>0</v>
      </c>
      <c r="T149" s="594"/>
      <c r="U149" s="595"/>
      <c r="V149" s="1173" t="s">
        <v>27</v>
      </c>
      <c r="W149" s="744" t="s">
        <v>27</v>
      </c>
      <c r="X149" s="744" t="s">
        <v>27</v>
      </c>
      <c r="Y149" s="745" t="s">
        <v>27</v>
      </c>
      <c r="Z149" s="743" t="s">
        <v>27</v>
      </c>
      <c r="AA149" s="744" t="s">
        <v>27</v>
      </c>
      <c r="AB149" s="744" t="s">
        <v>27</v>
      </c>
      <c r="AC149" s="745" t="s">
        <v>27</v>
      </c>
    </row>
    <row r="150" spans="1:30" s="148" customFormat="1" ht="12.75" outlineLevel="1" thickBot="1" x14ac:dyDescent="0.3">
      <c r="A150" s="879"/>
      <c r="B150" s="158"/>
      <c r="C150" s="485"/>
      <c r="D150" s="230" t="s">
        <v>90</v>
      </c>
      <c r="E150" s="141" t="s">
        <v>78</v>
      </c>
      <c r="F150" s="127" t="s">
        <v>54</v>
      </c>
      <c r="G150" s="596">
        <f>IF(I150+H150&gt;0,AVERAGE(H150:I150),0)</f>
        <v>0</v>
      </c>
      <c r="H150" s="597"/>
      <c r="I150" s="598"/>
      <c r="J150" s="596">
        <f>IF(L150+K150&gt;0,AVERAGE(K150:L150),0)</f>
        <v>0</v>
      </c>
      <c r="K150" s="597"/>
      <c r="L150" s="598"/>
      <c r="M150" s="596">
        <f>IF(O150+N150&gt;0,AVERAGE(N150:O150),0)</f>
        <v>0</v>
      </c>
      <c r="N150" s="597"/>
      <c r="O150" s="598"/>
      <c r="P150" s="596">
        <f>IF(R150+Q150&gt;0,AVERAGE(Q150:R150),0)</f>
        <v>0</v>
      </c>
      <c r="Q150" s="597"/>
      <c r="R150" s="598"/>
      <c r="S150" s="596">
        <f>IF(U150+T150&gt;0,AVERAGE(T150:U150),0)</f>
        <v>0</v>
      </c>
      <c r="T150" s="597"/>
      <c r="U150" s="598"/>
      <c r="V150" s="1174" t="s">
        <v>27</v>
      </c>
      <c r="W150" s="747" t="s">
        <v>27</v>
      </c>
      <c r="X150" s="747" t="s">
        <v>27</v>
      </c>
      <c r="Y150" s="748" t="s">
        <v>27</v>
      </c>
      <c r="Z150" s="746" t="s">
        <v>27</v>
      </c>
      <c r="AA150" s="747" t="s">
        <v>27</v>
      </c>
      <c r="AB150" s="747" t="s">
        <v>27</v>
      </c>
      <c r="AC150" s="748" t="s">
        <v>27</v>
      </c>
    </row>
    <row r="151" spans="1:30" s="119" customFormat="1" ht="27" outlineLevel="1" thickTop="1" thickBot="1" x14ac:dyDescent="0.3">
      <c r="A151" s="115"/>
      <c r="B151" s="142" t="s">
        <v>117</v>
      </c>
      <c r="C151" s="133">
        <v>2210</v>
      </c>
      <c r="D151" s="134" t="s">
        <v>90</v>
      </c>
      <c r="E151" s="143" t="s">
        <v>99</v>
      </c>
      <c r="F151" s="133" t="s">
        <v>35</v>
      </c>
      <c r="G151" s="604">
        <f>G152+G155+G158+G161+G164+G167+G170+G173+G176</f>
        <v>0</v>
      </c>
      <c r="H151" s="605">
        <f t="shared" ref="H151:I151" si="231">H152+H155+H158+H161+H164+H167+H170+H173+H176</f>
        <v>0</v>
      </c>
      <c r="I151" s="606">
        <f t="shared" si="231"/>
        <v>0</v>
      </c>
      <c r="J151" s="604">
        <f>J152+J155+J158+J161+J164+J167+J170+J173+J176</f>
        <v>0</v>
      </c>
      <c r="K151" s="605">
        <f t="shared" ref="K151:L151" si="232">K152+K155+K158+K161+K164+K167+K170+K173+K176</f>
        <v>0</v>
      </c>
      <c r="L151" s="606">
        <f t="shared" si="232"/>
        <v>0</v>
      </c>
      <c r="M151" s="604">
        <f>M152+M155+M158+M161+M164+M167+M170+M173+M176</f>
        <v>0</v>
      </c>
      <c r="N151" s="605">
        <f t="shared" ref="N151:O151" si="233">N152+N155+N158+N161+N164+N167+N170+N173+N176</f>
        <v>0</v>
      </c>
      <c r="O151" s="606">
        <f t="shared" si="233"/>
        <v>0</v>
      </c>
      <c r="P151" s="604">
        <f>P152+P155+P158+P161+P164+P167+P170+P173+P176</f>
        <v>0</v>
      </c>
      <c r="Q151" s="605">
        <f t="shared" ref="Q151:R151" si="234">Q152+Q155+Q158+Q161+Q164+Q167+Q170+Q173+Q176</f>
        <v>0</v>
      </c>
      <c r="R151" s="606">
        <f t="shared" si="234"/>
        <v>0</v>
      </c>
      <c r="S151" s="604">
        <f>S152+S155+S158+S161+S164+S167+S170+S173+S176</f>
        <v>0</v>
      </c>
      <c r="T151" s="605">
        <f t="shared" ref="T151:U151" si="235">T152+T155+T158+T161+T164+T167+T170+T173+T176</f>
        <v>0</v>
      </c>
      <c r="U151" s="606">
        <f t="shared" si="235"/>
        <v>0</v>
      </c>
      <c r="V151" s="1177">
        <f t="shared" ref="V151:V152" si="236">G151-J151</f>
        <v>0</v>
      </c>
      <c r="W151" s="623">
        <f t="shared" ref="W151:W152" si="237">G151-M151</f>
        <v>0</v>
      </c>
      <c r="X151" s="623">
        <f t="shared" ref="X151:X152" si="238">G151-P151</f>
        <v>0</v>
      </c>
      <c r="Y151" s="754">
        <f t="shared" ref="Y151:Y152" si="239">G151-S151</f>
        <v>0</v>
      </c>
      <c r="Z151" s="755">
        <f t="shared" ref="Z151:Z152" si="240">IF(G151&gt;0,ROUND((J151/G151),3),0)</f>
        <v>0</v>
      </c>
      <c r="AA151" s="756">
        <f t="shared" ref="AA151:AA152" si="241">IF(G151&gt;0,ROUND((M151/G151),3),0)</f>
        <v>0</v>
      </c>
      <c r="AB151" s="756">
        <f t="shared" ref="AB151:AB152" si="242">IF(G151&gt;0,ROUND((P151/G151),3),0)</f>
        <v>0</v>
      </c>
      <c r="AC151" s="757">
        <f t="shared" ref="AC151:AC152" si="243">IF(G151&gt;0,ROUND((S151/G151),3),0)</f>
        <v>0</v>
      </c>
    </row>
    <row r="152" spans="1:30" s="131" customFormat="1" ht="26.25" outlineLevel="1" thickTop="1" x14ac:dyDescent="0.25">
      <c r="A152" s="377"/>
      <c r="B152" s="144" t="s">
        <v>364</v>
      </c>
      <c r="C152" s="145">
        <v>2210</v>
      </c>
      <c r="D152" s="146" t="s">
        <v>90</v>
      </c>
      <c r="E152" s="147" t="s">
        <v>101</v>
      </c>
      <c r="F152" s="145" t="s">
        <v>35</v>
      </c>
      <c r="G152" s="475">
        <f>H152+I152</f>
        <v>0</v>
      </c>
      <c r="H152" s="591">
        <f>ROUND(H153*H154/1000,1)</f>
        <v>0</v>
      </c>
      <c r="I152" s="592">
        <f>ROUND(I153*I154/1000,1)</f>
        <v>0</v>
      </c>
      <c r="J152" s="475">
        <f>K152+L152</f>
        <v>0</v>
      </c>
      <c r="K152" s="591">
        <f>ROUND(K153*K154/1000,1)</f>
        <v>0</v>
      </c>
      <c r="L152" s="592">
        <f>ROUND(L153*L154/1000,1)</f>
        <v>0</v>
      </c>
      <c r="M152" s="475">
        <f>N152+O152</f>
        <v>0</v>
      </c>
      <c r="N152" s="591">
        <f>ROUND(N153*N154/1000,1)</f>
        <v>0</v>
      </c>
      <c r="O152" s="592">
        <f>ROUND(O153*O154/1000,1)</f>
        <v>0</v>
      </c>
      <c r="P152" s="475">
        <f>Q152+R152</f>
        <v>0</v>
      </c>
      <c r="Q152" s="591">
        <f>ROUND(Q153*Q154/1000,1)</f>
        <v>0</v>
      </c>
      <c r="R152" s="592">
        <f>ROUND(R153*R154/1000,1)</f>
        <v>0</v>
      </c>
      <c r="S152" s="475">
        <f>T152+U152</f>
        <v>0</v>
      </c>
      <c r="T152" s="591">
        <f>ROUND(T153*T154/1000,1)</f>
        <v>0</v>
      </c>
      <c r="U152" s="592">
        <f>ROUND(U153*U154/1000,1)</f>
        <v>0</v>
      </c>
      <c r="V152" s="1175">
        <f t="shared" si="236"/>
        <v>0</v>
      </c>
      <c r="W152" s="591">
        <f t="shared" si="237"/>
        <v>0</v>
      </c>
      <c r="X152" s="591">
        <f t="shared" si="238"/>
        <v>0</v>
      </c>
      <c r="Y152" s="726">
        <f t="shared" si="239"/>
        <v>0</v>
      </c>
      <c r="Z152" s="727">
        <f t="shared" si="240"/>
        <v>0</v>
      </c>
      <c r="AA152" s="728">
        <f t="shared" si="241"/>
        <v>0</v>
      </c>
      <c r="AB152" s="728">
        <f t="shared" si="242"/>
        <v>0</v>
      </c>
      <c r="AC152" s="729">
        <f t="shared" si="243"/>
        <v>0</v>
      </c>
    </row>
    <row r="153" spans="1:30" s="148" customFormat="1" ht="12" outlineLevel="1" x14ac:dyDescent="0.25">
      <c r="A153" s="879"/>
      <c r="B153" s="157"/>
      <c r="C153" s="150"/>
      <c r="D153" s="122" t="s">
        <v>90</v>
      </c>
      <c r="E153" s="140" t="s">
        <v>77</v>
      </c>
      <c r="F153" s="108" t="s">
        <v>28</v>
      </c>
      <c r="G153" s="593">
        <f>H153+I153</f>
        <v>0</v>
      </c>
      <c r="H153" s="594"/>
      <c r="I153" s="595"/>
      <c r="J153" s="593">
        <f>K153+L153</f>
        <v>0</v>
      </c>
      <c r="K153" s="594"/>
      <c r="L153" s="595"/>
      <c r="M153" s="593">
        <f>N153+O153</f>
        <v>0</v>
      </c>
      <c r="N153" s="594"/>
      <c r="O153" s="595"/>
      <c r="P153" s="593">
        <f>Q153+R153</f>
        <v>0</v>
      </c>
      <c r="Q153" s="594"/>
      <c r="R153" s="595"/>
      <c r="S153" s="593">
        <f>T153+U153</f>
        <v>0</v>
      </c>
      <c r="T153" s="594"/>
      <c r="U153" s="595"/>
      <c r="V153" s="1173" t="s">
        <v>27</v>
      </c>
      <c r="W153" s="744" t="s">
        <v>27</v>
      </c>
      <c r="X153" s="744" t="s">
        <v>27</v>
      </c>
      <c r="Y153" s="745" t="s">
        <v>27</v>
      </c>
      <c r="Z153" s="743" t="s">
        <v>27</v>
      </c>
      <c r="AA153" s="744" t="s">
        <v>27</v>
      </c>
      <c r="AB153" s="744" t="s">
        <v>27</v>
      </c>
      <c r="AC153" s="745" t="s">
        <v>27</v>
      </c>
    </row>
    <row r="154" spans="1:30" s="148" customFormat="1" ht="12" outlineLevel="1" x14ac:dyDescent="0.25">
      <c r="A154" s="879"/>
      <c r="B154" s="157"/>
      <c r="C154" s="150"/>
      <c r="D154" s="122" t="s">
        <v>90</v>
      </c>
      <c r="E154" s="140" t="s">
        <v>78</v>
      </c>
      <c r="F154" s="108" t="s">
        <v>54</v>
      </c>
      <c r="G154" s="612">
        <f>IF(I154+H154&gt;0,AVERAGE(H154:I154),0)</f>
        <v>0</v>
      </c>
      <c r="H154" s="613"/>
      <c r="I154" s="614"/>
      <c r="J154" s="612">
        <f>IF(L154+K154&gt;0,AVERAGE(K154:L154),0)</f>
        <v>0</v>
      </c>
      <c r="K154" s="613"/>
      <c r="L154" s="614"/>
      <c r="M154" s="612">
        <f>IF(O154+N154&gt;0,AVERAGE(N154:O154),0)</f>
        <v>0</v>
      </c>
      <c r="N154" s="613"/>
      <c r="O154" s="614"/>
      <c r="P154" s="612">
        <f>IF(R154+Q154&gt;0,AVERAGE(Q154:R154),0)</f>
        <v>0</v>
      </c>
      <c r="Q154" s="613"/>
      <c r="R154" s="614"/>
      <c r="S154" s="612">
        <f>IF(U154+T154&gt;0,AVERAGE(T154:U154),0)</f>
        <v>0</v>
      </c>
      <c r="T154" s="613"/>
      <c r="U154" s="614"/>
      <c r="V154" s="1178" t="s">
        <v>27</v>
      </c>
      <c r="W154" s="759" t="s">
        <v>27</v>
      </c>
      <c r="X154" s="759" t="s">
        <v>27</v>
      </c>
      <c r="Y154" s="760" t="s">
        <v>27</v>
      </c>
      <c r="Z154" s="758" t="s">
        <v>27</v>
      </c>
      <c r="AA154" s="759" t="s">
        <v>27</v>
      </c>
      <c r="AB154" s="759" t="s">
        <v>27</v>
      </c>
      <c r="AC154" s="760" t="s">
        <v>27</v>
      </c>
    </row>
    <row r="155" spans="1:30" s="131" customFormat="1" ht="25.5" outlineLevel="1" x14ac:dyDescent="0.25">
      <c r="A155" s="377"/>
      <c r="B155" s="144" t="s">
        <v>365</v>
      </c>
      <c r="C155" s="145">
        <v>2210</v>
      </c>
      <c r="D155" s="146" t="s">
        <v>90</v>
      </c>
      <c r="E155" s="147" t="s">
        <v>103</v>
      </c>
      <c r="F155" s="145" t="s">
        <v>35</v>
      </c>
      <c r="G155" s="475">
        <f>H155+I155</f>
        <v>0</v>
      </c>
      <c r="H155" s="591">
        <f>ROUND(H156*H157/1000,1)</f>
        <v>0</v>
      </c>
      <c r="I155" s="592">
        <f>ROUND(I156*I157/1000,1)</f>
        <v>0</v>
      </c>
      <c r="J155" s="475">
        <f>K155+L155</f>
        <v>0</v>
      </c>
      <c r="K155" s="591">
        <f>ROUND(K156*K157/1000,1)</f>
        <v>0</v>
      </c>
      <c r="L155" s="592">
        <f>ROUND(L156*L157/1000,1)</f>
        <v>0</v>
      </c>
      <c r="M155" s="475">
        <f>N155+O155</f>
        <v>0</v>
      </c>
      <c r="N155" s="591">
        <f>ROUND(N156*N157/1000,1)</f>
        <v>0</v>
      </c>
      <c r="O155" s="592">
        <f>ROUND(O156*O157/1000,1)</f>
        <v>0</v>
      </c>
      <c r="P155" s="475">
        <f>Q155+R155</f>
        <v>0</v>
      </c>
      <c r="Q155" s="591">
        <f>ROUND(Q156*Q157/1000,1)</f>
        <v>0</v>
      </c>
      <c r="R155" s="592">
        <f>ROUND(R156*R157/1000,1)</f>
        <v>0</v>
      </c>
      <c r="S155" s="475">
        <f>T155+U155</f>
        <v>0</v>
      </c>
      <c r="T155" s="591">
        <f>ROUND(T156*T157/1000,1)</f>
        <v>0</v>
      </c>
      <c r="U155" s="592">
        <f>ROUND(U156*U157/1000,1)</f>
        <v>0</v>
      </c>
      <c r="V155" s="1179">
        <f t="shared" ref="V155" si="244">G155-J155</f>
        <v>0</v>
      </c>
      <c r="W155" s="610">
        <f t="shared" ref="W155" si="245">G155-M155</f>
        <v>0</v>
      </c>
      <c r="X155" s="610">
        <f t="shared" ref="X155" si="246">G155-P155</f>
        <v>0</v>
      </c>
      <c r="Y155" s="761">
        <f t="shared" ref="Y155" si="247">G155-S155</f>
        <v>0</v>
      </c>
      <c r="Z155" s="762">
        <f t="shared" ref="Z155" si="248">IF(G155&gt;0,ROUND((J155/G155),3),0)</f>
        <v>0</v>
      </c>
      <c r="AA155" s="763">
        <f t="shared" ref="AA155" si="249">IF(G155&gt;0,ROUND((M155/G155),3),0)</f>
        <v>0</v>
      </c>
      <c r="AB155" s="763">
        <f t="shared" ref="AB155" si="250">IF(G155&gt;0,ROUND((P155/G155),3),0)</f>
        <v>0</v>
      </c>
      <c r="AC155" s="764">
        <f t="shared" ref="AC155" si="251">IF(G155&gt;0,ROUND((S155/G155),3),0)</f>
        <v>0</v>
      </c>
    </row>
    <row r="156" spans="1:30" s="148" customFormat="1" ht="12" outlineLevel="1" x14ac:dyDescent="0.25">
      <c r="A156" s="879"/>
      <c r="B156" s="157"/>
      <c r="C156" s="150"/>
      <c r="D156" s="122" t="s">
        <v>90</v>
      </c>
      <c r="E156" s="140" t="s">
        <v>77</v>
      </c>
      <c r="F156" s="108" t="s">
        <v>28</v>
      </c>
      <c r="G156" s="593">
        <f>H156+I156</f>
        <v>0</v>
      </c>
      <c r="H156" s="594"/>
      <c r="I156" s="595"/>
      <c r="J156" s="593">
        <f>K156+L156</f>
        <v>0</v>
      </c>
      <c r="K156" s="594"/>
      <c r="L156" s="595"/>
      <c r="M156" s="593">
        <f>N156+O156</f>
        <v>0</v>
      </c>
      <c r="N156" s="594"/>
      <c r="O156" s="595"/>
      <c r="P156" s="593">
        <f>Q156+R156</f>
        <v>0</v>
      </c>
      <c r="Q156" s="594"/>
      <c r="R156" s="595"/>
      <c r="S156" s="593">
        <f>T156+U156</f>
        <v>0</v>
      </c>
      <c r="T156" s="594"/>
      <c r="U156" s="595"/>
      <c r="V156" s="1173" t="s">
        <v>27</v>
      </c>
      <c r="W156" s="744" t="s">
        <v>27</v>
      </c>
      <c r="X156" s="744" t="s">
        <v>27</v>
      </c>
      <c r="Y156" s="745" t="s">
        <v>27</v>
      </c>
      <c r="Z156" s="743" t="s">
        <v>27</v>
      </c>
      <c r="AA156" s="744" t="s">
        <v>27</v>
      </c>
      <c r="AB156" s="744" t="s">
        <v>27</v>
      </c>
      <c r="AC156" s="745" t="s">
        <v>27</v>
      </c>
    </row>
    <row r="157" spans="1:30" s="148" customFormat="1" ht="12" outlineLevel="1" x14ac:dyDescent="0.25">
      <c r="A157" s="879"/>
      <c r="B157" s="157"/>
      <c r="C157" s="150"/>
      <c r="D157" s="122" t="s">
        <v>90</v>
      </c>
      <c r="E157" s="140" t="s">
        <v>78</v>
      </c>
      <c r="F157" s="108" t="s">
        <v>54</v>
      </c>
      <c r="G157" s="612">
        <f>IF(I157+H157&gt;0,AVERAGE(H157:I157),0)</f>
        <v>0</v>
      </c>
      <c r="H157" s="613"/>
      <c r="I157" s="614"/>
      <c r="J157" s="612">
        <f>IF(L157+K157&gt;0,AVERAGE(K157:L157),0)</f>
        <v>0</v>
      </c>
      <c r="K157" s="613"/>
      <c r="L157" s="614"/>
      <c r="M157" s="612">
        <f>IF(O157+N157&gt;0,AVERAGE(N157:O157),0)</f>
        <v>0</v>
      </c>
      <c r="N157" s="613"/>
      <c r="O157" s="614"/>
      <c r="P157" s="612">
        <f>IF(R157+Q157&gt;0,AVERAGE(Q157:R157),0)</f>
        <v>0</v>
      </c>
      <c r="Q157" s="613"/>
      <c r="R157" s="614"/>
      <c r="S157" s="612">
        <f>IF(U157+T157&gt;0,AVERAGE(T157:U157),0)</f>
        <v>0</v>
      </c>
      <c r="T157" s="613"/>
      <c r="U157" s="614"/>
      <c r="V157" s="1173" t="s">
        <v>27</v>
      </c>
      <c r="W157" s="744" t="s">
        <v>27</v>
      </c>
      <c r="X157" s="744" t="s">
        <v>27</v>
      </c>
      <c r="Y157" s="745" t="s">
        <v>27</v>
      </c>
      <c r="Z157" s="743" t="s">
        <v>27</v>
      </c>
      <c r="AA157" s="744" t="s">
        <v>27</v>
      </c>
      <c r="AB157" s="744" t="s">
        <v>27</v>
      </c>
      <c r="AC157" s="745" t="s">
        <v>27</v>
      </c>
    </row>
    <row r="158" spans="1:30" s="131" customFormat="1" outlineLevel="1" x14ac:dyDescent="0.25">
      <c r="A158" s="377"/>
      <c r="B158" s="144" t="s">
        <v>366</v>
      </c>
      <c r="C158" s="145">
        <v>2210</v>
      </c>
      <c r="D158" s="146" t="s">
        <v>90</v>
      </c>
      <c r="E158" s="147" t="s">
        <v>105</v>
      </c>
      <c r="F158" s="145" t="s">
        <v>35</v>
      </c>
      <c r="G158" s="475">
        <f>H158+I158</f>
        <v>0</v>
      </c>
      <c r="H158" s="591">
        <f>ROUND(H159*H160/1000,1)</f>
        <v>0</v>
      </c>
      <c r="I158" s="592">
        <f>ROUND(I159*I160/1000,1)</f>
        <v>0</v>
      </c>
      <c r="J158" s="475">
        <f>K158+L158</f>
        <v>0</v>
      </c>
      <c r="K158" s="591">
        <f>ROUND(K159*K160/1000,1)</f>
        <v>0</v>
      </c>
      <c r="L158" s="592">
        <f>ROUND(L159*L160/1000,1)</f>
        <v>0</v>
      </c>
      <c r="M158" s="475">
        <f>N158+O158</f>
        <v>0</v>
      </c>
      <c r="N158" s="591">
        <f>ROUND(N159*N160/1000,1)</f>
        <v>0</v>
      </c>
      <c r="O158" s="592">
        <f>ROUND(O159*O160/1000,1)</f>
        <v>0</v>
      </c>
      <c r="P158" s="475">
        <f>Q158+R158</f>
        <v>0</v>
      </c>
      <c r="Q158" s="591">
        <f>ROUND(Q159*Q160/1000,1)</f>
        <v>0</v>
      </c>
      <c r="R158" s="592">
        <f>ROUND(R159*R160/1000,1)</f>
        <v>0</v>
      </c>
      <c r="S158" s="475">
        <f>T158+U158</f>
        <v>0</v>
      </c>
      <c r="T158" s="591">
        <f>ROUND(T159*T160/1000,1)</f>
        <v>0</v>
      </c>
      <c r="U158" s="592">
        <f>ROUND(U159*U160/1000,1)</f>
        <v>0</v>
      </c>
      <c r="V158" s="1175">
        <f t="shared" ref="V158" si="252">G158-J158</f>
        <v>0</v>
      </c>
      <c r="W158" s="591">
        <f t="shared" ref="W158" si="253">G158-M158</f>
        <v>0</v>
      </c>
      <c r="X158" s="591">
        <f t="shared" ref="X158" si="254">G158-P158</f>
        <v>0</v>
      </c>
      <c r="Y158" s="726">
        <f t="shared" ref="Y158" si="255">G158-S158</f>
        <v>0</v>
      </c>
      <c r="Z158" s="727">
        <f t="shared" ref="Z158" si="256">IF(G158&gt;0,ROUND((J158/G158),3),0)</f>
        <v>0</v>
      </c>
      <c r="AA158" s="728">
        <f t="shared" ref="AA158" si="257">IF(G158&gt;0,ROUND((M158/G158),3),0)</f>
        <v>0</v>
      </c>
      <c r="AB158" s="728">
        <f t="shared" ref="AB158" si="258">IF(G158&gt;0,ROUND((P158/G158),3),0)</f>
        <v>0</v>
      </c>
      <c r="AC158" s="729">
        <f t="shared" ref="AC158" si="259">IF(G158&gt;0,ROUND((S158/G158),3),0)</f>
        <v>0</v>
      </c>
    </row>
    <row r="159" spans="1:30" s="148" customFormat="1" ht="12" outlineLevel="1" x14ac:dyDescent="0.25">
      <c r="A159" s="879"/>
      <c r="B159" s="157"/>
      <c r="C159" s="150"/>
      <c r="D159" s="122" t="s">
        <v>90</v>
      </c>
      <c r="E159" s="140" t="s">
        <v>77</v>
      </c>
      <c r="F159" s="108" t="s">
        <v>28</v>
      </c>
      <c r="G159" s="593">
        <f>H159+I159</f>
        <v>0</v>
      </c>
      <c r="H159" s="594"/>
      <c r="I159" s="595"/>
      <c r="J159" s="593">
        <f>K159+L159</f>
        <v>0</v>
      </c>
      <c r="K159" s="594"/>
      <c r="L159" s="595"/>
      <c r="M159" s="593">
        <f>N159+O159</f>
        <v>0</v>
      </c>
      <c r="N159" s="594"/>
      <c r="O159" s="595"/>
      <c r="P159" s="593">
        <f>Q159+R159</f>
        <v>0</v>
      </c>
      <c r="Q159" s="594"/>
      <c r="R159" s="595"/>
      <c r="S159" s="593">
        <f>T159+U159</f>
        <v>0</v>
      </c>
      <c r="T159" s="594"/>
      <c r="U159" s="595"/>
      <c r="V159" s="1173" t="s">
        <v>27</v>
      </c>
      <c r="W159" s="744" t="s">
        <v>27</v>
      </c>
      <c r="X159" s="744" t="s">
        <v>27</v>
      </c>
      <c r="Y159" s="745" t="s">
        <v>27</v>
      </c>
      <c r="Z159" s="743" t="s">
        <v>27</v>
      </c>
      <c r="AA159" s="744" t="s">
        <v>27</v>
      </c>
      <c r="AB159" s="744" t="s">
        <v>27</v>
      </c>
      <c r="AC159" s="745" t="s">
        <v>27</v>
      </c>
    </row>
    <row r="160" spans="1:30" s="148" customFormat="1" ht="12" outlineLevel="1" x14ac:dyDescent="0.25">
      <c r="A160" s="879"/>
      <c r="B160" s="157"/>
      <c r="C160" s="150"/>
      <c r="D160" s="122" t="s">
        <v>90</v>
      </c>
      <c r="E160" s="140" t="s">
        <v>78</v>
      </c>
      <c r="F160" s="108" t="s">
        <v>54</v>
      </c>
      <c r="G160" s="612">
        <f>IF(I160+H160&gt;0,AVERAGE(H160:I160),0)</f>
        <v>0</v>
      </c>
      <c r="H160" s="613"/>
      <c r="I160" s="614"/>
      <c r="J160" s="612">
        <f>IF(L160+K160&gt;0,AVERAGE(K160:L160),0)</f>
        <v>0</v>
      </c>
      <c r="K160" s="613"/>
      <c r="L160" s="614"/>
      <c r="M160" s="612">
        <f>IF(O160+N160&gt;0,AVERAGE(N160:O160),0)</f>
        <v>0</v>
      </c>
      <c r="N160" s="613"/>
      <c r="O160" s="614"/>
      <c r="P160" s="612">
        <f>IF(R160+Q160&gt;0,AVERAGE(Q160:R160),0)</f>
        <v>0</v>
      </c>
      <c r="Q160" s="613"/>
      <c r="R160" s="614"/>
      <c r="S160" s="612">
        <f>IF(U160+T160&gt;0,AVERAGE(T160:U160),0)</f>
        <v>0</v>
      </c>
      <c r="T160" s="613"/>
      <c r="U160" s="614"/>
      <c r="V160" s="1178" t="s">
        <v>27</v>
      </c>
      <c r="W160" s="759" t="s">
        <v>27</v>
      </c>
      <c r="X160" s="759" t="s">
        <v>27</v>
      </c>
      <c r="Y160" s="760" t="s">
        <v>27</v>
      </c>
      <c r="Z160" s="758" t="s">
        <v>27</v>
      </c>
      <c r="AA160" s="759" t="s">
        <v>27</v>
      </c>
      <c r="AB160" s="759" t="s">
        <v>27</v>
      </c>
      <c r="AC160" s="760" t="s">
        <v>27</v>
      </c>
    </row>
    <row r="161" spans="1:29" s="131" customFormat="1" outlineLevel="1" x14ac:dyDescent="0.25">
      <c r="A161" s="377"/>
      <c r="B161" s="144" t="s">
        <v>367</v>
      </c>
      <c r="C161" s="145">
        <v>2210</v>
      </c>
      <c r="D161" s="146" t="s">
        <v>90</v>
      </c>
      <c r="E161" s="147" t="s">
        <v>107</v>
      </c>
      <c r="F161" s="145" t="s">
        <v>35</v>
      </c>
      <c r="G161" s="475">
        <f>H161+I161</f>
        <v>0</v>
      </c>
      <c r="H161" s="591">
        <f>ROUND(H162*H163/1000,1)</f>
        <v>0</v>
      </c>
      <c r="I161" s="592">
        <f>ROUND(I162*I163/1000,1)</f>
        <v>0</v>
      </c>
      <c r="J161" s="475">
        <f>K161+L161</f>
        <v>0</v>
      </c>
      <c r="K161" s="591">
        <f>ROUND(K162*K163/1000,1)</f>
        <v>0</v>
      </c>
      <c r="L161" s="592">
        <f>ROUND(L162*L163/1000,1)</f>
        <v>0</v>
      </c>
      <c r="M161" s="475">
        <f>N161+O161</f>
        <v>0</v>
      </c>
      <c r="N161" s="591">
        <f>ROUND(N162*N163/1000,1)</f>
        <v>0</v>
      </c>
      <c r="O161" s="592">
        <f>ROUND(O162*O163/1000,1)</f>
        <v>0</v>
      </c>
      <c r="P161" s="475">
        <f>Q161+R161</f>
        <v>0</v>
      </c>
      <c r="Q161" s="591">
        <f>ROUND(Q162*Q163/1000,1)</f>
        <v>0</v>
      </c>
      <c r="R161" s="592">
        <f>ROUND(R162*R163/1000,1)</f>
        <v>0</v>
      </c>
      <c r="S161" s="475">
        <f>T161+U161</f>
        <v>0</v>
      </c>
      <c r="T161" s="591">
        <f>ROUND(T162*T163/1000,1)</f>
        <v>0</v>
      </c>
      <c r="U161" s="592">
        <f>ROUND(U162*U163/1000,1)</f>
        <v>0</v>
      </c>
      <c r="V161" s="1179">
        <f t="shared" ref="V161" si="260">G161-J161</f>
        <v>0</v>
      </c>
      <c r="W161" s="610">
        <f t="shared" ref="W161" si="261">G161-M161</f>
        <v>0</v>
      </c>
      <c r="X161" s="610">
        <f t="shared" ref="X161" si="262">G161-P161</f>
        <v>0</v>
      </c>
      <c r="Y161" s="761">
        <f t="shared" ref="Y161" si="263">G161-S161</f>
        <v>0</v>
      </c>
      <c r="Z161" s="762">
        <f t="shared" ref="Z161" si="264">IF(G161&gt;0,ROUND((J161/G161),3),0)</f>
        <v>0</v>
      </c>
      <c r="AA161" s="763">
        <f t="shared" ref="AA161" si="265">IF(G161&gt;0,ROUND((M161/G161),3),0)</f>
        <v>0</v>
      </c>
      <c r="AB161" s="763">
        <f t="shared" ref="AB161" si="266">IF(G161&gt;0,ROUND((P161/G161),3),0)</f>
        <v>0</v>
      </c>
      <c r="AC161" s="764">
        <f t="shared" ref="AC161" si="267">IF(G161&gt;0,ROUND((S161/G161),3),0)</f>
        <v>0</v>
      </c>
    </row>
    <row r="162" spans="1:29" s="148" customFormat="1" ht="12" outlineLevel="1" x14ac:dyDescent="0.25">
      <c r="A162" s="879"/>
      <c r="B162" s="157"/>
      <c r="C162" s="150"/>
      <c r="D162" s="122" t="s">
        <v>90</v>
      </c>
      <c r="E162" s="140" t="s">
        <v>77</v>
      </c>
      <c r="F162" s="108" t="s">
        <v>28</v>
      </c>
      <c r="G162" s="593">
        <f>H162+I162</f>
        <v>0</v>
      </c>
      <c r="H162" s="594"/>
      <c r="I162" s="595"/>
      <c r="J162" s="593">
        <f>K162+L162</f>
        <v>0</v>
      </c>
      <c r="K162" s="594"/>
      <c r="L162" s="595"/>
      <c r="M162" s="593">
        <f>N162+O162</f>
        <v>0</v>
      </c>
      <c r="N162" s="594"/>
      <c r="O162" s="595"/>
      <c r="P162" s="593">
        <f>Q162+R162</f>
        <v>0</v>
      </c>
      <c r="Q162" s="594"/>
      <c r="R162" s="595"/>
      <c r="S162" s="593">
        <f>T162+U162</f>
        <v>0</v>
      </c>
      <c r="T162" s="594"/>
      <c r="U162" s="595"/>
      <c r="V162" s="1173" t="s">
        <v>27</v>
      </c>
      <c r="W162" s="744" t="s">
        <v>27</v>
      </c>
      <c r="X162" s="744" t="s">
        <v>27</v>
      </c>
      <c r="Y162" s="745" t="s">
        <v>27</v>
      </c>
      <c r="Z162" s="743" t="s">
        <v>27</v>
      </c>
      <c r="AA162" s="744" t="s">
        <v>27</v>
      </c>
      <c r="AB162" s="744" t="s">
        <v>27</v>
      </c>
      <c r="AC162" s="745" t="s">
        <v>27</v>
      </c>
    </row>
    <row r="163" spans="1:29" s="148" customFormat="1" ht="12" outlineLevel="1" x14ac:dyDescent="0.25">
      <c r="A163" s="879"/>
      <c r="B163" s="157"/>
      <c r="C163" s="150"/>
      <c r="D163" s="122" t="s">
        <v>90</v>
      </c>
      <c r="E163" s="140" t="s">
        <v>78</v>
      </c>
      <c r="F163" s="108" t="s">
        <v>54</v>
      </c>
      <c r="G163" s="612">
        <f>IF(I163+H163&gt;0,AVERAGE(H163:I163),0)</f>
        <v>0</v>
      </c>
      <c r="H163" s="613"/>
      <c r="I163" s="614"/>
      <c r="J163" s="612">
        <f>IF(L163+K163&gt;0,AVERAGE(K163:L163),0)</f>
        <v>0</v>
      </c>
      <c r="K163" s="613"/>
      <c r="L163" s="614"/>
      <c r="M163" s="612">
        <f>IF(O163+N163&gt;0,AVERAGE(N163:O163),0)</f>
        <v>0</v>
      </c>
      <c r="N163" s="613"/>
      <c r="O163" s="614"/>
      <c r="P163" s="612">
        <f>IF(R163+Q163&gt;0,AVERAGE(Q163:R163),0)</f>
        <v>0</v>
      </c>
      <c r="Q163" s="613"/>
      <c r="R163" s="614"/>
      <c r="S163" s="612">
        <f>IF(U163+T163&gt;0,AVERAGE(T163:U163),0)</f>
        <v>0</v>
      </c>
      <c r="T163" s="613"/>
      <c r="U163" s="614"/>
      <c r="V163" s="1173" t="s">
        <v>27</v>
      </c>
      <c r="W163" s="744" t="s">
        <v>27</v>
      </c>
      <c r="X163" s="744" t="s">
        <v>27</v>
      </c>
      <c r="Y163" s="745" t="s">
        <v>27</v>
      </c>
      <c r="Z163" s="743" t="s">
        <v>27</v>
      </c>
      <c r="AA163" s="744" t="s">
        <v>27</v>
      </c>
      <c r="AB163" s="744" t="s">
        <v>27</v>
      </c>
      <c r="AC163" s="745" t="s">
        <v>27</v>
      </c>
    </row>
    <row r="164" spans="1:29" s="131" customFormat="1" outlineLevel="1" x14ac:dyDescent="0.25">
      <c r="A164" s="377"/>
      <c r="B164" s="144" t="s">
        <v>368</v>
      </c>
      <c r="C164" s="145">
        <v>2210</v>
      </c>
      <c r="D164" s="146" t="s">
        <v>90</v>
      </c>
      <c r="E164" s="147" t="s">
        <v>109</v>
      </c>
      <c r="F164" s="145" t="s">
        <v>35</v>
      </c>
      <c r="G164" s="472">
        <f>H164+I164</f>
        <v>0</v>
      </c>
      <c r="H164" s="610">
        <f>ROUND(H165*H166/1000,1)</f>
        <v>0</v>
      </c>
      <c r="I164" s="611">
        <f>ROUND(I165*I166/1000,1)</f>
        <v>0</v>
      </c>
      <c r="J164" s="472">
        <f>K164+L164</f>
        <v>0</v>
      </c>
      <c r="K164" s="610">
        <f>ROUND(K165*K166/1000,1)</f>
        <v>0</v>
      </c>
      <c r="L164" s="611">
        <f>ROUND(L165*L166/1000,1)</f>
        <v>0</v>
      </c>
      <c r="M164" s="472">
        <f>N164+O164</f>
        <v>0</v>
      </c>
      <c r="N164" s="610">
        <f>ROUND(N165*N166/1000,1)</f>
        <v>0</v>
      </c>
      <c r="O164" s="611">
        <f>ROUND(O165*O166/1000,1)</f>
        <v>0</v>
      </c>
      <c r="P164" s="472">
        <f>Q164+R164</f>
        <v>0</v>
      </c>
      <c r="Q164" s="610">
        <f>ROUND(Q165*Q166/1000,1)</f>
        <v>0</v>
      </c>
      <c r="R164" s="611">
        <f>ROUND(R165*R166/1000,1)</f>
        <v>0</v>
      </c>
      <c r="S164" s="472">
        <f>T164+U164</f>
        <v>0</v>
      </c>
      <c r="T164" s="610">
        <f>ROUND(T165*T166/1000,1)</f>
        <v>0</v>
      </c>
      <c r="U164" s="611">
        <f>ROUND(U165*U166/1000,1)</f>
        <v>0</v>
      </c>
      <c r="V164" s="1175">
        <f t="shared" ref="V164" si="268">G164-J164</f>
        <v>0</v>
      </c>
      <c r="W164" s="591">
        <f t="shared" ref="W164" si="269">G164-M164</f>
        <v>0</v>
      </c>
      <c r="X164" s="591">
        <f t="shared" ref="X164" si="270">G164-P164</f>
        <v>0</v>
      </c>
      <c r="Y164" s="726">
        <f t="shared" ref="Y164" si="271">G164-S164</f>
        <v>0</v>
      </c>
      <c r="Z164" s="727">
        <f t="shared" ref="Z164" si="272">IF(G164&gt;0,ROUND((J164/G164),3),0)</f>
        <v>0</v>
      </c>
      <c r="AA164" s="728">
        <f t="shared" ref="AA164" si="273">IF(G164&gt;0,ROUND((M164/G164),3),0)</f>
        <v>0</v>
      </c>
      <c r="AB164" s="728">
        <f t="shared" ref="AB164" si="274">IF(G164&gt;0,ROUND((P164/G164),3),0)</f>
        <v>0</v>
      </c>
      <c r="AC164" s="729">
        <f t="shared" ref="AC164" si="275">IF(G164&gt;0,ROUND((S164/G164),3),0)</f>
        <v>0</v>
      </c>
    </row>
    <row r="165" spans="1:29" s="148" customFormat="1" ht="12" outlineLevel="1" x14ac:dyDescent="0.25">
      <c r="A165" s="879"/>
      <c r="B165" s="157"/>
      <c r="C165" s="150"/>
      <c r="D165" s="122" t="s">
        <v>90</v>
      </c>
      <c r="E165" s="140" t="s">
        <v>77</v>
      </c>
      <c r="F165" s="108" t="s">
        <v>28</v>
      </c>
      <c r="G165" s="593">
        <f>H165+I165</f>
        <v>0</v>
      </c>
      <c r="H165" s="594"/>
      <c r="I165" s="595"/>
      <c r="J165" s="593">
        <f>K165+L165</f>
        <v>0</v>
      </c>
      <c r="K165" s="594"/>
      <c r="L165" s="595"/>
      <c r="M165" s="593">
        <f>N165+O165</f>
        <v>0</v>
      </c>
      <c r="N165" s="594"/>
      <c r="O165" s="595"/>
      <c r="P165" s="593">
        <f>Q165+R165</f>
        <v>0</v>
      </c>
      <c r="Q165" s="594"/>
      <c r="R165" s="595"/>
      <c r="S165" s="593">
        <f>T165+U165</f>
        <v>0</v>
      </c>
      <c r="T165" s="594"/>
      <c r="U165" s="595"/>
      <c r="V165" s="1173" t="s">
        <v>27</v>
      </c>
      <c r="W165" s="744" t="s">
        <v>27</v>
      </c>
      <c r="X165" s="744" t="s">
        <v>27</v>
      </c>
      <c r="Y165" s="745" t="s">
        <v>27</v>
      </c>
      <c r="Z165" s="743" t="s">
        <v>27</v>
      </c>
      <c r="AA165" s="744" t="s">
        <v>27</v>
      </c>
      <c r="AB165" s="744" t="s">
        <v>27</v>
      </c>
      <c r="AC165" s="745" t="s">
        <v>27</v>
      </c>
    </row>
    <row r="166" spans="1:29" s="148" customFormat="1" ht="12" outlineLevel="1" x14ac:dyDescent="0.25">
      <c r="A166" s="879"/>
      <c r="B166" s="157"/>
      <c r="C166" s="150"/>
      <c r="D166" s="122" t="s">
        <v>90</v>
      </c>
      <c r="E166" s="140" t="s">
        <v>78</v>
      </c>
      <c r="F166" s="108" t="s">
        <v>54</v>
      </c>
      <c r="G166" s="612">
        <f>IF(I166+H166&gt;0,AVERAGE(H166:I166),0)</f>
        <v>0</v>
      </c>
      <c r="H166" s="613"/>
      <c r="I166" s="614"/>
      <c r="J166" s="612">
        <f>IF(L166+K166&gt;0,AVERAGE(K166:L166),0)</f>
        <v>0</v>
      </c>
      <c r="K166" s="613"/>
      <c r="L166" s="614"/>
      <c r="M166" s="612">
        <f>IF(O166+N166&gt;0,AVERAGE(N166:O166),0)</f>
        <v>0</v>
      </c>
      <c r="N166" s="613"/>
      <c r="O166" s="614"/>
      <c r="P166" s="612">
        <f>IF(R166+Q166&gt;0,AVERAGE(Q166:R166),0)</f>
        <v>0</v>
      </c>
      <c r="Q166" s="613"/>
      <c r="R166" s="614"/>
      <c r="S166" s="612">
        <f>IF(U166+T166&gt;0,AVERAGE(T166:U166),0)</f>
        <v>0</v>
      </c>
      <c r="T166" s="613"/>
      <c r="U166" s="614"/>
      <c r="V166" s="1178" t="s">
        <v>27</v>
      </c>
      <c r="W166" s="759" t="s">
        <v>27</v>
      </c>
      <c r="X166" s="759" t="s">
        <v>27</v>
      </c>
      <c r="Y166" s="760" t="s">
        <v>27</v>
      </c>
      <c r="Z166" s="758" t="s">
        <v>27</v>
      </c>
      <c r="AA166" s="759" t="s">
        <v>27</v>
      </c>
      <c r="AB166" s="759" t="s">
        <v>27</v>
      </c>
      <c r="AC166" s="760" t="s">
        <v>27</v>
      </c>
    </row>
    <row r="167" spans="1:29" s="131" customFormat="1" outlineLevel="1" x14ac:dyDescent="0.25">
      <c r="A167" s="377"/>
      <c r="B167" s="144" t="s">
        <v>369</v>
      </c>
      <c r="C167" s="145">
        <v>2210</v>
      </c>
      <c r="D167" s="146" t="s">
        <v>90</v>
      </c>
      <c r="E167" s="147" t="s">
        <v>111</v>
      </c>
      <c r="F167" s="145" t="s">
        <v>35</v>
      </c>
      <c r="G167" s="472">
        <f>H167+I167</f>
        <v>0</v>
      </c>
      <c r="H167" s="610">
        <f>ROUND(H168*H169/1000,1)</f>
        <v>0</v>
      </c>
      <c r="I167" s="611">
        <f>ROUND(I168*I169/1000,1)</f>
        <v>0</v>
      </c>
      <c r="J167" s="472">
        <f>K167+L167</f>
        <v>0</v>
      </c>
      <c r="K167" s="610">
        <f>ROUND(K168*K169/1000,1)</f>
        <v>0</v>
      </c>
      <c r="L167" s="611">
        <f>ROUND(L168*L169/1000,1)</f>
        <v>0</v>
      </c>
      <c r="M167" s="472">
        <f>N167+O167</f>
        <v>0</v>
      </c>
      <c r="N167" s="610">
        <f>ROUND(N168*N169/1000,1)</f>
        <v>0</v>
      </c>
      <c r="O167" s="611">
        <f>ROUND(O168*O169/1000,1)</f>
        <v>0</v>
      </c>
      <c r="P167" s="472">
        <f>Q167+R167</f>
        <v>0</v>
      </c>
      <c r="Q167" s="610">
        <f>ROUND(Q168*Q169/1000,1)</f>
        <v>0</v>
      </c>
      <c r="R167" s="611">
        <f>ROUND(R168*R169/1000,1)</f>
        <v>0</v>
      </c>
      <c r="S167" s="472">
        <f>T167+U167</f>
        <v>0</v>
      </c>
      <c r="T167" s="610">
        <f>ROUND(T168*T169/1000,1)</f>
        <v>0</v>
      </c>
      <c r="U167" s="611">
        <f>ROUND(U168*U169/1000,1)</f>
        <v>0</v>
      </c>
      <c r="V167" s="1179">
        <f t="shared" ref="V167" si="276">G167-J167</f>
        <v>0</v>
      </c>
      <c r="W167" s="610">
        <f t="shared" ref="W167" si="277">G167-M167</f>
        <v>0</v>
      </c>
      <c r="X167" s="610">
        <f t="shared" ref="X167" si="278">G167-P167</f>
        <v>0</v>
      </c>
      <c r="Y167" s="761">
        <f t="shared" ref="Y167" si="279">G167-S167</f>
        <v>0</v>
      </c>
      <c r="Z167" s="762">
        <f t="shared" ref="Z167" si="280">IF(G167&gt;0,ROUND((J167/G167),3),0)</f>
        <v>0</v>
      </c>
      <c r="AA167" s="763">
        <f t="shared" ref="AA167" si="281">IF(G167&gt;0,ROUND((M167/G167),3),0)</f>
        <v>0</v>
      </c>
      <c r="AB167" s="763">
        <f t="shared" ref="AB167" si="282">IF(G167&gt;0,ROUND((P167/G167),3),0)</f>
        <v>0</v>
      </c>
      <c r="AC167" s="764">
        <f t="shared" ref="AC167" si="283">IF(G167&gt;0,ROUND((S167/G167),3),0)</f>
        <v>0</v>
      </c>
    </row>
    <row r="168" spans="1:29" s="148" customFormat="1" ht="12" outlineLevel="1" x14ac:dyDescent="0.25">
      <c r="A168" s="879"/>
      <c r="B168" s="157"/>
      <c r="C168" s="150"/>
      <c r="D168" s="122" t="s">
        <v>90</v>
      </c>
      <c r="E168" s="140" t="s">
        <v>77</v>
      </c>
      <c r="F168" s="108" t="s">
        <v>28</v>
      </c>
      <c r="G168" s="593">
        <f>H168+I168</f>
        <v>0</v>
      </c>
      <c r="H168" s="594"/>
      <c r="I168" s="595"/>
      <c r="J168" s="593">
        <f>K168+L168</f>
        <v>0</v>
      </c>
      <c r="K168" s="594"/>
      <c r="L168" s="595"/>
      <c r="M168" s="593">
        <f>N168+O168</f>
        <v>0</v>
      </c>
      <c r="N168" s="594"/>
      <c r="O168" s="595"/>
      <c r="P168" s="593">
        <f>Q168+R168</f>
        <v>0</v>
      </c>
      <c r="Q168" s="594"/>
      <c r="R168" s="595"/>
      <c r="S168" s="593">
        <f>T168+U168</f>
        <v>0</v>
      </c>
      <c r="T168" s="594"/>
      <c r="U168" s="595"/>
      <c r="V168" s="1173" t="s">
        <v>27</v>
      </c>
      <c r="W168" s="744" t="s">
        <v>27</v>
      </c>
      <c r="X168" s="744" t="s">
        <v>27</v>
      </c>
      <c r="Y168" s="745" t="s">
        <v>27</v>
      </c>
      <c r="Z168" s="743" t="s">
        <v>27</v>
      </c>
      <c r="AA168" s="744" t="s">
        <v>27</v>
      </c>
      <c r="AB168" s="744" t="s">
        <v>27</v>
      </c>
      <c r="AC168" s="745" t="s">
        <v>27</v>
      </c>
    </row>
    <row r="169" spans="1:29" s="148" customFormat="1" ht="12" outlineLevel="1" x14ac:dyDescent="0.25">
      <c r="A169" s="879"/>
      <c r="B169" s="157"/>
      <c r="C169" s="150"/>
      <c r="D169" s="122" t="s">
        <v>90</v>
      </c>
      <c r="E169" s="140" t="s">
        <v>78</v>
      </c>
      <c r="F169" s="108" t="s">
        <v>54</v>
      </c>
      <c r="G169" s="612">
        <f>IF(I169+H169&gt;0,AVERAGE(H169:I169),0)</f>
        <v>0</v>
      </c>
      <c r="H169" s="613"/>
      <c r="I169" s="614"/>
      <c r="J169" s="612">
        <f>IF(L169+K169&gt;0,AVERAGE(K169:L169),0)</f>
        <v>0</v>
      </c>
      <c r="K169" s="613"/>
      <c r="L169" s="614"/>
      <c r="M169" s="612">
        <f>IF(O169+N169&gt;0,AVERAGE(N169:O169),0)</f>
        <v>0</v>
      </c>
      <c r="N169" s="613"/>
      <c r="O169" s="614"/>
      <c r="P169" s="612">
        <f>IF(R169+Q169&gt;0,AVERAGE(Q169:R169),0)</f>
        <v>0</v>
      </c>
      <c r="Q169" s="613"/>
      <c r="R169" s="614"/>
      <c r="S169" s="612">
        <f>IF(U169+T169&gt;0,AVERAGE(T169:U169),0)</f>
        <v>0</v>
      </c>
      <c r="T169" s="613"/>
      <c r="U169" s="614"/>
      <c r="V169" s="1173" t="s">
        <v>27</v>
      </c>
      <c r="W169" s="744" t="s">
        <v>27</v>
      </c>
      <c r="X169" s="744" t="s">
        <v>27</v>
      </c>
      <c r="Y169" s="745" t="s">
        <v>27</v>
      </c>
      <c r="Z169" s="743" t="s">
        <v>27</v>
      </c>
      <c r="AA169" s="744" t="s">
        <v>27</v>
      </c>
      <c r="AB169" s="744" t="s">
        <v>27</v>
      </c>
      <c r="AC169" s="745" t="s">
        <v>27</v>
      </c>
    </row>
    <row r="170" spans="1:29" s="131" customFormat="1" outlineLevel="1" x14ac:dyDescent="0.25">
      <c r="A170" s="377"/>
      <c r="B170" s="144" t="s">
        <v>370</v>
      </c>
      <c r="C170" s="145">
        <v>2210</v>
      </c>
      <c r="D170" s="146" t="s">
        <v>90</v>
      </c>
      <c r="E170" s="147" t="s">
        <v>113</v>
      </c>
      <c r="F170" s="145" t="s">
        <v>35</v>
      </c>
      <c r="G170" s="472">
        <f>H170+I170</f>
        <v>0</v>
      </c>
      <c r="H170" s="610">
        <f>ROUND(H171*H172/1000,1)</f>
        <v>0</v>
      </c>
      <c r="I170" s="611">
        <f>ROUND(I171*I172/1000,1)</f>
        <v>0</v>
      </c>
      <c r="J170" s="472">
        <f>K170+L170</f>
        <v>0</v>
      </c>
      <c r="K170" s="610">
        <f>ROUND(K171*K172/1000,1)</f>
        <v>0</v>
      </c>
      <c r="L170" s="611">
        <f>ROUND(L171*L172/1000,1)</f>
        <v>0</v>
      </c>
      <c r="M170" s="472">
        <f>N170+O170</f>
        <v>0</v>
      </c>
      <c r="N170" s="610">
        <f>ROUND(N171*N172/1000,1)</f>
        <v>0</v>
      </c>
      <c r="O170" s="611">
        <f>ROUND(O171*O172/1000,1)</f>
        <v>0</v>
      </c>
      <c r="P170" s="472">
        <f>Q170+R170</f>
        <v>0</v>
      </c>
      <c r="Q170" s="610">
        <f>ROUND(Q171*Q172/1000,1)</f>
        <v>0</v>
      </c>
      <c r="R170" s="611">
        <f>ROUND(R171*R172/1000,1)</f>
        <v>0</v>
      </c>
      <c r="S170" s="472">
        <f>T170+U170</f>
        <v>0</v>
      </c>
      <c r="T170" s="610">
        <f>ROUND(T171*T172/1000,1)</f>
        <v>0</v>
      </c>
      <c r="U170" s="611">
        <f>ROUND(U171*U172/1000,1)</f>
        <v>0</v>
      </c>
      <c r="V170" s="1175">
        <f t="shared" ref="V170" si="284">G170-J170</f>
        <v>0</v>
      </c>
      <c r="W170" s="591">
        <f t="shared" ref="W170" si="285">G170-M170</f>
        <v>0</v>
      </c>
      <c r="X170" s="591">
        <f t="shared" ref="X170" si="286">G170-P170</f>
        <v>0</v>
      </c>
      <c r="Y170" s="726">
        <f t="shared" ref="Y170" si="287">G170-S170</f>
        <v>0</v>
      </c>
      <c r="Z170" s="727">
        <f t="shared" ref="Z170" si="288">IF(G170&gt;0,ROUND((J170/G170),3),0)</f>
        <v>0</v>
      </c>
      <c r="AA170" s="728">
        <f t="shared" ref="AA170" si="289">IF(G170&gt;0,ROUND((M170/G170),3),0)</f>
        <v>0</v>
      </c>
      <c r="AB170" s="728">
        <f t="shared" ref="AB170" si="290">IF(G170&gt;0,ROUND((P170/G170),3),0)</f>
        <v>0</v>
      </c>
      <c r="AC170" s="729">
        <f t="shared" ref="AC170" si="291">IF(G170&gt;0,ROUND((S170/G170),3),0)</f>
        <v>0</v>
      </c>
    </row>
    <row r="171" spans="1:29" s="148" customFormat="1" ht="12" outlineLevel="1" x14ac:dyDescent="0.25">
      <c r="A171" s="879"/>
      <c r="B171" s="157"/>
      <c r="C171" s="150"/>
      <c r="D171" s="122" t="s">
        <v>90</v>
      </c>
      <c r="E171" s="140" t="s">
        <v>77</v>
      </c>
      <c r="F171" s="108" t="s">
        <v>28</v>
      </c>
      <c r="G171" s="593">
        <f>H171+I171</f>
        <v>0</v>
      </c>
      <c r="H171" s="594"/>
      <c r="I171" s="595"/>
      <c r="J171" s="593">
        <f>K171+L171</f>
        <v>0</v>
      </c>
      <c r="K171" s="594"/>
      <c r="L171" s="595"/>
      <c r="M171" s="593">
        <f>N171+O171</f>
        <v>0</v>
      </c>
      <c r="N171" s="594"/>
      <c r="O171" s="595"/>
      <c r="P171" s="593">
        <f>Q171+R171</f>
        <v>0</v>
      </c>
      <c r="Q171" s="594"/>
      <c r="R171" s="595"/>
      <c r="S171" s="593">
        <f>T171+U171</f>
        <v>0</v>
      </c>
      <c r="T171" s="594"/>
      <c r="U171" s="595"/>
      <c r="V171" s="1173" t="s">
        <v>27</v>
      </c>
      <c r="W171" s="744" t="s">
        <v>27</v>
      </c>
      <c r="X171" s="744" t="s">
        <v>27</v>
      </c>
      <c r="Y171" s="745" t="s">
        <v>27</v>
      </c>
      <c r="Z171" s="743" t="s">
        <v>27</v>
      </c>
      <c r="AA171" s="744" t="s">
        <v>27</v>
      </c>
      <c r="AB171" s="744" t="s">
        <v>27</v>
      </c>
      <c r="AC171" s="745" t="s">
        <v>27</v>
      </c>
    </row>
    <row r="172" spans="1:29" s="148" customFormat="1" ht="12" outlineLevel="1" x14ac:dyDescent="0.25">
      <c r="A172" s="879"/>
      <c r="B172" s="157"/>
      <c r="C172" s="150"/>
      <c r="D172" s="122" t="s">
        <v>90</v>
      </c>
      <c r="E172" s="140" t="s">
        <v>78</v>
      </c>
      <c r="F172" s="108" t="s">
        <v>54</v>
      </c>
      <c r="G172" s="612">
        <f>IF(I172+H172&gt;0,AVERAGE(H172:I172),0)</f>
        <v>0</v>
      </c>
      <c r="H172" s="613"/>
      <c r="I172" s="614"/>
      <c r="J172" s="612">
        <f>IF(L172+K172&gt;0,AVERAGE(K172:L172),0)</f>
        <v>0</v>
      </c>
      <c r="K172" s="613"/>
      <c r="L172" s="614"/>
      <c r="M172" s="612">
        <f>IF(O172+N172&gt;0,AVERAGE(N172:O172),0)</f>
        <v>0</v>
      </c>
      <c r="N172" s="613"/>
      <c r="O172" s="614"/>
      <c r="P172" s="612">
        <f>IF(R172+Q172&gt;0,AVERAGE(Q172:R172),0)</f>
        <v>0</v>
      </c>
      <c r="Q172" s="613"/>
      <c r="R172" s="614"/>
      <c r="S172" s="612">
        <f>IF(U172+T172&gt;0,AVERAGE(T172:U172),0)</f>
        <v>0</v>
      </c>
      <c r="T172" s="613"/>
      <c r="U172" s="614"/>
      <c r="V172" s="1178" t="s">
        <v>27</v>
      </c>
      <c r="W172" s="759" t="s">
        <v>27</v>
      </c>
      <c r="X172" s="759" t="s">
        <v>27</v>
      </c>
      <c r="Y172" s="760" t="s">
        <v>27</v>
      </c>
      <c r="Z172" s="758" t="s">
        <v>27</v>
      </c>
      <c r="AA172" s="759" t="s">
        <v>27</v>
      </c>
      <c r="AB172" s="759" t="s">
        <v>27</v>
      </c>
      <c r="AC172" s="760" t="s">
        <v>27</v>
      </c>
    </row>
    <row r="173" spans="1:29" s="131" customFormat="1" outlineLevel="1" x14ac:dyDescent="0.25">
      <c r="A173" s="377"/>
      <c r="B173" s="144" t="s">
        <v>371</v>
      </c>
      <c r="C173" s="145">
        <v>2210</v>
      </c>
      <c r="D173" s="146" t="s">
        <v>90</v>
      </c>
      <c r="E173" s="147" t="s">
        <v>115</v>
      </c>
      <c r="F173" s="145" t="s">
        <v>35</v>
      </c>
      <c r="G173" s="472">
        <f>H173+I173</f>
        <v>0</v>
      </c>
      <c r="H173" s="610">
        <f>ROUND(H174*H175/1000,1)</f>
        <v>0</v>
      </c>
      <c r="I173" s="611">
        <f>ROUND(I174*I175/1000,1)</f>
        <v>0</v>
      </c>
      <c r="J173" s="472">
        <f>K173+L173</f>
        <v>0</v>
      </c>
      <c r="K173" s="610">
        <f>ROUND(K174*K175/1000,1)</f>
        <v>0</v>
      </c>
      <c r="L173" s="611">
        <f>ROUND(L174*L175/1000,1)</f>
        <v>0</v>
      </c>
      <c r="M173" s="472">
        <f>N173+O173</f>
        <v>0</v>
      </c>
      <c r="N173" s="610">
        <f>ROUND(N174*N175/1000,1)</f>
        <v>0</v>
      </c>
      <c r="O173" s="611">
        <f>ROUND(O174*O175/1000,1)</f>
        <v>0</v>
      </c>
      <c r="P173" s="472">
        <f>Q173+R173</f>
        <v>0</v>
      </c>
      <c r="Q173" s="610">
        <f>ROUND(Q174*Q175/1000,1)</f>
        <v>0</v>
      </c>
      <c r="R173" s="611">
        <f>ROUND(R174*R175/1000,1)</f>
        <v>0</v>
      </c>
      <c r="S173" s="472">
        <f>T173+U173</f>
        <v>0</v>
      </c>
      <c r="T173" s="610">
        <f>ROUND(T174*T175/1000,1)</f>
        <v>0</v>
      </c>
      <c r="U173" s="611">
        <f>ROUND(U174*U175/1000,1)</f>
        <v>0</v>
      </c>
      <c r="V173" s="1179">
        <f t="shared" ref="V173" si="292">G173-J173</f>
        <v>0</v>
      </c>
      <c r="W173" s="610">
        <f t="shared" ref="W173" si="293">G173-M173</f>
        <v>0</v>
      </c>
      <c r="X173" s="610">
        <f t="shared" ref="X173" si="294">G173-P173</f>
        <v>0</v>
      </c>
      <c r="Y173" s="761">
        <f t="shared" ref="Y173" si="295">G173-S173</f>
        <v>0</v>
      </c>
      <c r="Z173" s="762">
        <f t="shared" ref="Z173" si="296">IF(G173&gt;0,ROUND((J173/G173),3),0)</f>
        <v>0</v>
      </c>
      <c r="AA173" s="763">
        <f t="shared" ref="AA173" si="297">IF(G173&gt;0,ROUND((M173/G173),3),0)</f>
        <v>0</v>
      </c>
      <c r="AB173" s="763">
        <f t="shared" ref="AB173" si="298">IF(G173&gt;0,ROUND((P173/G173),3),0)</f>
        <v>0</v>
      </c>
      <c r="AC173" s="764">
        <f t="shared" ref="AC173" si="299">IF(G173&gt;0,ROUND((S173/G173),3),0)</f>
        <v>0</v>
      </c>
    </row>
    <row r="174" spans="1:29" s="148" customFormat="1" ht="12" outlineLevel="1" x14ac:dyDescent="0.25">
      <c r="A174" s="879"/>
      <c r="B174" s="157"/>
      <c r="C174" s="150"/>
      <c r="D174" s="122" t="s">
        <v>90</v>
      </c>
      <c r="E174" s="140" t="s">
        <v>77</v>
      </c>
      <c r="F174" s="108" t="s">
        <v>28</v>
      </c>
      <c r="G174" s="593">
        <f>H174+I174</f>
        <v>0</v>
      </c>
      <c r="H174" s="594"/>
      <c r="I174" s="595"/>
      <c r="J174" s="593">
        <f>K174+L174</f>
        <v>0</v>
      </c>
      <c r="K174" s="594"/>
      <c r="L174" s="595"/>
      <c r="M174" s="593">
        <f>N174+O174</f>
        <v>0</v>
      </c>
      <c r="N174" s="594"/>
      <c r="O174" s="595"/>
      <c r="P174" s="593">
        <f>Q174+R174</f>
        <v>0</v>
      </c>
      <c r="Q174" s="594"/>
      <c r="R174" s="595"/>
      <c r="S174" s="593">
        <f>T174+U174</f>
        <v>0</v>
      </c>
      <c r="T174" s="594"/>
      <c r="U174" s="595"/>
      <c r="V174" s="1173" t="s">
        <v>27</v>
      </c>
      <c r="W174" s="744" t="s">
        <v>27</v>
      </c>
      <c r="X174" s="744" t="s">
        <v>27</v>
      </c>
      <c r="Y174" s="745" t="s">
        <v>27</v>
      </c>
      <c r="Z174" s="743" t="s">
        <v>27</v>
      </c>
      <c r="AA174" s="744" t="s">
        <v>27</v>
      </c>
      <c r="AB174" s="744" t="s">
        <v>27</v>
      </c>
      <c r="AC174" s="745" t="s">
        <v>27</v>
      </c>
    </row>
    <row r="175" spans="1:29" s="148" customFormat="1" ht="12" outlineLevel="1" x14ac:dyDescent="0.25">
      <c r="A175" s="879"/>
      <c r="B175" s="157"/>
      <c r="C175" s="150"/>
      <c r="D175" s="122" t="s">
        <v>90</v>
      </c>
      <c r="E175" s="140" t="s">
        <v>78</v>
      </c>
      <c r="F175" s="108" t="s">
        <v>54</v>
      </c>
      <c r="G175" s="612">
        <f>IF(I175+H175&gt;0,AVERAGE(H175:I175),0)</f>
        <v>0</v>
      </c>
      <c r="H175" s="613"/>
      <c r="I175" s="614"/>
      <c r="J175" s="612">
        <f>IF(L175+K175&gt;0,AVERAGE(K175:L175),0)</f>
        <v>0</v>
      </c>
      <c r="K175" s="613"/>
      <c r="L175" s="614"/>
      <c r="M175" s="612">
        <f>IF(O175+N175&gt;0,AVERAGE(N175:O175),0)</f>
        <v>0</v>
      </c>
      <c r="N175" s="613"/>
      <c r="O175" s="614"/>
      <c r="P175" s="612">
        <f>IF(R175+Q175&gt;0,AVERAGE(Q175:R175),0)</f>
        <v>0</v>
      </c>
      <c r="Q175" s="613"/>
      <c r="R175" s="614"/>
      <c r="S175" s="612">
        <f>IF(U175+T175&gt;0,AVERAGE(T175:U175),0)</f>
        <v>0</v>
      </c>
      <c r="T175" s="613"/>
      <c r="U175" s="614"/>
      <c r="V175" s="1173" t="s">
        <v>27</v>
      </c>
      <c r="W175" s="744" t="s">
        <v>27</v>
      </c>
      <c r="X175" s="744" t="s">
        <v>27</v>
      </c>
      <c r="Y175" s="745" t="s">
        <v>27</v>
      </c>
      <c r="Z175" s="743" t="s">
        <v>27</v>
      </c>
      <c r="AA175" s="744" t="s">
        <v>27</v>
      </c>
      <c r="AB175" s="744" t="s">
        <v>27</v>
      </c>
      <c r="AC175" s="745" t="s">
        <v>27</v>
      </c>
    </row>
    <row r="176" spans="1:29" s="131" customFormat="1" outlineLevel="1" x14ac:dyDescent="0.25">
      <c r="A176" s="377"/>
      <c r="B176" s="144" t="s">
        <v>372</v>
      </c>
      <c r="C176" s="145">
        <v>2210</v>
      </c>
      <c r="D176" s="146" t="s">
        <v>90</v>
      </c>
      <c r="E176" s="147" t="s">
        <v>116</v>
      </c>
      <c r="F176" s="117" t="s">
        <v>35</v>
      </c>
      <c r="G176" s="475">
        <f>H176+I176</f>
        <v>0</v>
      </c>
      <c r="H176" s="591">
        <f>ROUND(H177*H178/1000,1)</f>
        <v>0</v>
      </c>
      <c r="I176" s="592">
        <f>ROUND(I177*I178/1000,1)</f>
        <v>0</v>
      </c>
      <c r="J176" s="475">
        <f>K176+L176</f>
        <v>0</v>
      </c>
      <c r="K176" s="591">
        <f>ROUND(K177*K178/1000,1)</f>
        <v>0</v>
      </c>
      <c r="L176" s="592">
        <f>ROUND(L177*L178/1000,1)</f>
        <v>0</v>
      </c>
      <c r="M176" s="475">
        <f>N176+O176</f>
        <v>0</v>
      </c>
      <c r="N176" s="591">
        <f>ROUND(N177*N178/1000,1)</f>
        <v>0</v>
      </c>
      <c r="O176" s="592">
        <f>ROUND(O177*O178/1000,1)</f>
        <v>0</v>
      </c>
      <c r="P176" s="475">
        <f>Q176+R176</f>
        <v>0</v>
      </c>
      <c r="Q176" s="591">
        <f>ROUND(Q177*Q178/1000,1)</f>
        <v>0</v>
      </c>
      <c r="R176" s="592">
        <f>ROUND(R177*R178/1000,1)</f>
        <v>0</v>
      </c>
      <c r="S176" s="475">
        <f>T176+U176</f>
        <v>0</v>
      </c>
      <c r="T176" s="591">
        <f>ROUND(T177*T178/1000,1)</f>
        <v>0</v>
      </c>
      <c r="U176" s="592">
        <f>ROUND(U177*U178/1000,1)</f>
        <v>0</v>
      </c>
      <c r="V176" s="1175">
        <f t="shared" ref="V176" si="300">G176-J176</f>
        <v>0</v>
      </c>
      <c r="W176" s="591">
        <f t="shared" ref="W176" si="301">G176-M176</f>
        <v>0</v>
      </c>
      <c r="X176" s="591">
        <f t="shared" ref="X176" si="302">G176-P176</f>
        <v>0</v>
      </c>
      <c r="Y176" s="726">
        <f t="shared" ref="Y176" si="303">G176-S176</f>
        <v>0</v>
      </c>
      <c r="Z176" s="727">
        <f t="shared" ref="Z176" si="304">IF(G176&gt;0,ROUND((J176/G176),3),0)</f>
        <v>0</v>
      </c>
      <c r="AA176" s="728">
        <f t="shared" ref="AA176" si="305">IF(G176&gt;0,ROUND((M176/G176),3),0)</f>
        <v>0</v>
      </c>
      <c r="AB176" s="728">
        <f t="shared" ref="AB176" si="306">IF(G176&gt;0,ROUND((P176/G176),3),0)</f>
        <v>0</v>
      </c>
      <c r="AC176" s="729">
        <f t="shared" ref="AC176" si="307">IF(G176&gt;0,ROUND((S176/G176),3),0)</f>
        <v>0</v>
      </c>
    </row>
    <row r="177" spans="1:29" s="148" customFormat="1" ht="12" outlineLevel="1" x14ac:dyDescent="0.25">
      <c r="A177" s="879"/>
      <c r="B177" s="157"/>
      <c r="C177" s="150"/>
      <c r="D177" s="122" t="s">
        <v>90</v>
      </c>
      <c r="E177" s="140" t="s">
        <v>77</v>
      </c>
      <c r="F177" s="108" t="s">
        <v>28</v>
      </c>
      <c r="G177" s="593">
        <f>H177+I177</f>
        <v>0</v>
      </c>
      <c r="H177" s="594"/>
      <c r="I177" s="595"/>
      <c r="J177" s="593">
        <f>K177+L177</f>
        <v>0</v>
      </c>
      <c r="K177" s="594"/>
      <c r="L177" s="595"/>
      <c r="M177" s="593">
        <f>N177+O177</f>
        <v>0</v>
      </c>
      <c r="N177" s="594"/>
      <c r="O177" s="595"/>
      <c r="P177" s="593">
        <f>Q177+R177</f>
        <v>0</v>
      </c>
      <c r="Q177" s="594"/>
      <c r="R177" s="595"/>
      <c r="S177" s="593">
        <f>T177+U177</f>
        <v>0</v>
      </c>
      <c r="T177" s="594"/>
      <c r="U177" s="595"/>
      <c r="V177" s="1173" t="s">
        <v>27</v>
      </c>
      <c r="W177" s="744" t="s">
        <v>27</v>
      </c>
      <c r="X177" s="744" t="s">
        <v>27</v>
      </c>
      <c r="Y177" s="745" t="s">
        <v>27</v>
      </c>
      <c r="Z177" s="743" t="s">
        <v>27</v>
      </c>
      <c r="AA177" s="744" t="s">
        <v>27</v>
      </c>
      <c r="AB177" s="744" t="s">
        <v>27</v>
      </c>
      <c r="AC177" s="745" t="s">
        <v>27</v>
      </c>
    </row>
    <row r="178" spans="1:29" s="148" customFormat="1" ht="12.75" outlineLevel="1" thickBot="1" x14ac:dyDescent="0.3">
      <c r="A178" s="879"/>
      <c r="B178" s="158"/>
      <c r="C178" s="159"/>
      <c r="D178" s="113" t="s">
        <v>90</v>
      </c>
      <c r="E178" s="141" t="s">
        <v>78</v>
      </c>
      <c r="F178" s="112" t="s">
        <v>54</v>
      </c>
      <c r="G178" s="596">
        <f>IF(I178+H178&gt;0,AVERAGE(H178:I178),0)</f>
        <v>0</v>
      </c>
      <c r="H178" s="597"/>
      <c r="I178" s="598"/>
      <c r="J178" s="596">
        <f>IF(L178+K178&gt;0,AVERAGE(K178:L178),0)</f>
        <v>0</v>
      </c>
      <c r="K178" s="597"/>
      <c r="L178" s="598"/>
      <c r="M178" s="596">
        <f>IF(O178+N178&gt;0,AVERAGE(N178:O178),0)</f>
        <v>0</v>
      </c>
      <c r="N178" s="597"/>
      <c r="O178" s="598"/>
      <c r="P178" s="596">
        <f>IF(R178+Q178&gt;0,AVERAGE(Q178:R178),0)</f>
        <v>0</v>
      </c>
      <c r="Q178" s="597"/>
      <c r="R178" s="598"/>
      <c r="S178" s="596">
        <f>IF(U178+T178&gt;0,AVERAGE(T178:U178),0)</f>
        <v>0</v>
      </c>
      <c r="T178" s="597"/>
      <c r="U178" s="598"/>
      <c r="V178" s="1174" t="s">
        <v>27</v>
      </c>
      <c r="W178" s="747" t="s">
        <v>27</v>
      </c>
      <c r="X178" s="747" t="s">
        <v>27</v>
      </c>
      <c r="Y178" s="748" t="s">
        <v>27</v>
      </c>
      <c r="Z178" s="746" t="s">
        <v>27</v>
      </c>
      <c r="AA178" s="747" t="s">
        <v>27</v>
      </c>
      <c r="AB178" s="747" t="s">
        <v>27</v>
      </c>
      <c r="AC178" s="748" t="s">
        <v>27</v>
      </c>
    </row>
    <row r="179" spans="1:29" s="131" customFormat="1" ht="16.5" outlineLevel="1" thickTop="1" x14ac:dyDescent="0.25">
      <c r="A179" s="115"/>
      <c r="B179" s="128" t="s">
        <v>122</v>
      </c>
      <c r="C179" s="117">
        <v>2210</v>
      </c>
      <c r="D179" s="118" t="s">
        <v>118</v>
      </c>
      <c r="E179" s="129" t="s">
        <v>119</v>
      </c>
      <c r="F179" s="130" t="s">
        <v>35</v>
      </c>
      <c r="G179" s="475">
        <f>H179+I179</f>
        <v>9.5</v>
      </c>
      <c r="H179" s="591">
        <f>ROUND(H180*H181/1000,1)</f>
        <v>0</v>
      </c>
      <c r="I179" s="592">
        <f>ROUND(I180*I181/1000,1)</f>
        <v>9.5</v>
      </c>
      <c r="J179" s="475">
        <f>K179+L179</f>
        <v>0</v>
      </c>
      <c r="K179" s="591">
        <f>ROUND(K180*K181/1000,1)</f>
        <v>0</v>
      </c>
      <c r="L179" s="592">
        <f>ROUND(L180*L181/1000,1)</f>
        <v>0</v>
      </c>
      <c r="M179" s="475">
        <f>N179+O179</f>
        <v>0</v>
      </c>
      <c r="N179" s="591">
        <f>ROUND(N180*N181/1000,1)</f>
        <v>0</v>
      </c>
      <c r="O179" s="592">
        <f>ROUND(O180*O181/1000,1)</f>
        <v>0</v>
      </c>
      <c r="P179" s="475">
        <f>Q179+R179</f>
        <v>0</v>
      </c>
      <c r="Q179" s="591">
        <f>ROUND(Q180*Q181/1000,1)</f>
        <v>0</v>
      </c>
      <c r="R179" s="592">
        <f>ROUND(R180*R181/1000,1)</f>
        <v>0</v>
      </c>
      <c r="S179" s="475">
        <f>T179+U179</f>
        <v>9.5</v>
      </c>
      <c r="T179" s="591">
        <f>ROUND(T180*T181/1000,1)</f>
        <v>0</v>
      </c>
      <c r="U179" s="592">
        <f>ROUND(U180*U181/1000,1)</f>
        <v>9.5</v>
      </c>
      <c r="V179" s="1175">
        <f t="shared" ref="V179" si="308">G179-J179</f>
        <v>9.5</v>
      </c>
      <c r="W179" s="591">
        <f t="shared" ref="W179" si="309">G179-M179</f>
        <v>9.5</v>
      </c>
      <c r="X179" s="591">
        <f t="shared" ref="X179" si="310">G179-P179</f>
        <v>9.5</v>
      </c>
      <c r="Y179" s="726">
        <f t="shared" ref="Y179" si="311">G179-S179</f>
        <v>0</v>
      </c>
      <c r="Z179" s="727">
        <f t="shared" ref="Z179" si="312">IF(G179&gt;0,ROUND((J179/G179),3),0)</f>
        <v>0</v>
      </c>
      <c r="AA179" s="728">
        <f t="shared" ref="AA179" si="313">IF(G179&gt;0,ROUND((M179/G179),3),0)</f>
        <v>0</v>
      </c>
      <c r="AB179" s="728">
        <f t="shared" ref="AB179" si="314">IF(G179&gt;0,ROUND((P179/G179),3),0)</f>
        <v>0</v>
      </c>
      <c r="AC179" s="729">
        <f t="shared" ref="AC179" si="315">IF(G179&gt;0,ROUND((S179/G179),3),0)</f>
        <v>1</v>
      </c>
    </row>
    <row r="180" spans="1:29" s="120" customFormat="1" ht="12" outlineLevel="1" x14ac:dyDescent="0.25">
      <c r="A180" s="879"/>
      <c r="B180" s="121"/>
      <c r="C180" s="108"/>
      <c r="D180" s="122" t="s">
        <v>118</v>
      </c>
      <c r="E180" s="123" t="s">
        <v>120</v>
      </c>
      <c r="F180" s="124" t="s">
        <v>28</v>
      </c>
      <c r="G180" s="593">
        <f>H180+I180</f>
        <v>2300</v>
      </c>
      <c r="H180" s="594"/>
      <c r="I180" s="595">
        <v>2300</v>
      </c>
      <c r="J180" s="593">
        <f>K180+L180</f>
        <v>0</v>
      </c>
      <c r="K180" s="594"/>
      <c r="L180" s="595"/>
      <c r="M180" s="593">
        <f>N180+O180</f>
        <v>0</v>
      </c>
      <c r="N180" s="594"/>
      <c r="O180" s="595"/>
      <c r="P180" s="593">
        <f>Q180+R180</f>
        <v>0</v>
      </c>
      <c r="Q180" s="594"/>
      <c r="R180" s="595"/>
      <c r="S180" s="593">
        <f>T180+U180</f>
        <v>2300</v>
      </c>
      <c r="T180" s="594"/>
      <c r="U180" s="595">
        <v>2300</v>
      </c>
      <c r="V180" s="1173" t="s">
        <v>27</v>
      </c>
      <c r="W180" s="744" t="s">
        <v>27</v>
      </c>
      <c r="X180" s="744" t="s">
        <v>27</v>
      </c>
      <c r="Y180" s="745" t="s">
        <v>27</v>
      </c>
      <c r="Z180" s="743" t="s">
        <v>27</v>
      </c>
      <c r="AA180" s="744" t="s">
        <v>27</v>
      </c>
      <c r="AB180" s="744" t="s">
        <v>27</v>
      </c>
      <c r="AC180" s="745" t="s">
        <v>27</v>
      </c>
    </row>
    <row r="181" spans="1:29" s="120" customFormat="1" ht="12.75" outlineLevel="1" thickBot="1" x14ac:dyDescent="0.3">
      <c r="A181" s="879"/>
      <c r="B181" s="125"/>
      <c r="C181" s="112"/>
      <c r="D181" s="113" t="s">
        <v>118</v>
      </c>
      <c r="E181" s="126" t="s">
        <v>121</v>
      </c>
      <c r="F181" s="127" t="s">
        <v>54</v>
      </c>
      <c r="G181" s="596">
        <f>IF(I181+H181&gt;0,AVERAGE(H181:I181),0)</f>
        <v>4.1500000000000004</v>
      </c>
      <c r="H181" s="597"/>
      <c r="I181" s="598">
        <v>4.1500000000000004</v>
      </c>
      <c r="J181" s="596">
        <f>IF(L181+K181&gt;0,AVERAGE(K181:L181),0)</f>
        <v>0</v>
      </c>
      <c r="K181" s="597"/>
      <c r="L181" s="598"/>
      <c r="M181" s="596">
        <f>IF(O181+N181&gt;0,AVERAGE(N181:O181),0)</f>
        <v>0</v>
      </c>
      <c r="N181" s="597"/>
      <c r="O181" s="598"/>
      <c r="P181" s="596">
        <f>IF(R181+Q181&gt;0,AVERAGE(Q181:R181),0)</f>
        <v>0</v>
      </c>
      <c r="Q181" s="597"/>
      <c r="R181" s="598"/>
      <c r="S181" s="596">
        <f>IF(U181+T181&gt;0,AVERAGE(T181:U181),0)</f>
        <v>4.1500000000000004</v>
      </c>
      <c r="T181" s="597"/>
      <c r="U181" s="598">
        <v>4.1500000000000004</v>
      </c>
      <c r="V181" s="1174" t="s">
        <v>27</v>
      </c>
      <c r="W181" s="747" t="s">
        <v>27</v>
      </c>
      <c r="X181" s="747" t="s">
        <v>27</v>
      </c>
      <c r="Y181" s="748" t="s">
        <v>27</v>
      </c>
      <c r="Z181" s="746" t="s">
        <v>27</v>
      </c>
      <c r="AA181" s="747" t="s">
        <v>27</v>
      </c>
      <c r="AB181" s="747" t="s">
        <v>27</v>
      </c>
      <c r="AC181" s="748" t="s">
        <v>27</v>
      </c>
    </row>
    <row r="182" spans="1:29" s="131" customFormat="1" ht="16.5" outlineLevel="1" thickTop="1" x14ac:dyDescent="0.25">
      <c r="A182" s="115"/>
      <c r="B182" s="128" t="s">
        <v>126</v>
      </c>
      <c r="C182" s="117">
        <v>2210</v>
      </c>
      <c r="D182" s="118" t="s">
        <v>118</v>
      </c>
      <c r="E182" s="129" t="s">
        <v>123</v>
      </c>
      <c r="F182" s="130" t="s">
        <v>35</v>
      </c>
      <c r="G182" s="475">
        <f>H182+I182</f>
        <v>0</v>
      </c>
      <c r="H182" s="591">
        <f>ROUND(H183*H184/1000,1)</f>
        <v>0</v>
      </c>
      <c r="I182" s="592">
        <f>ROUND(I183*I184/1000,1)</f>
        <v>0</v>
      </c>
      <c r="J182" s="475">
        <f>K182+L182</f>
        <v>0</v>
      </c>
      <c r="K182" s="591">
        <f>ROUND(K183*K184/1000,1)</f>
        <v>0</v>
      </c>
      <c r="L182" s="592">
        <f>ROUND(L183*L184/1000,1)</f>
        <v>0</v>
      </c>
      <c r="M182" s="475">
        <f>N182+O182</f>
        <v>0</v>
      </c>
      <c r="N182" s="591">
        <f>ROUND(N183*N184/1000,1)</f>
        <v>0</v>
      </c>
      <c r="O182" s="592">
        <f>ROUND(O183*O184/1000,1)</f>
        <v>0</v>
      </c>
      <c r="P182" s="475">
        <f>Q182+R182</f>
        <v>0</v>
      </c>
      <c r="Q182" s="591">
        <f>ROUND(Q183*Q184/1000,1)</f>
        <v>0</v>
      </c>
      <c r="R182" s="592">
        <f>ROUND(R183*R184/1000,1)</f>
        <v>0</v>
      </c>
      <c r="S182" s="475">
        <f>T182+U182</f>
        <v>0</v>
      </c>
      <c r="T182" s="591">
        <f>ROUND(T183*T184/1000,1)</f>
        <v>0</v>
      </c>
      <c r="U182" s="592">
        <f>ROUND(U183*U184/1000,1)</f>
        <v>0</v>
      </c>
      <c r="V182" s="1175">
        <f t="shared" ref="V182" si="316">G182-J182</f>
        <v>0</v>
      </c>
      <c r="W182" s="591">
        <f t="shared" ref="W182" si="317">G182-M182</f>
        <v>0</v>
      </c>
      <c r="X182" s="591">
        <f t="shared" ref="X182" si="318">G182-P182</f>
        <v>0</v>
      </c>
      <c r="Y182" s="726">
        <f t="shared" ref="Y182" si="319">G182-S182</f>
        <v>0</v>
      </c>
      <c r="Z182" s="727">
        <f t="shared" ref="Z182" si="320">IF(G182&gt;0,ROUND((J182/G182),3),0)</f>
        <v>0</v>
      </c>
      <c r="AA182" s="728">
        <f t="shared" ref="AA182" si="321">IF(G182&gt;0,ROUND((M182/G182),3),0)</f>
        <v>0</v>
      </c>
      <c r="AB182" s="728">
        <f t="shared" ref="AB182" si="322">IF(G182&gt;0,ROUND((P182/G182),3),0)</f>
        <v>0</v>
      </c>
      <c r="AC182" s="729">
        <f t="shared" ref="AC182" si="323">IF(G182&gt;0,ROUND((S182/G182),3),0)</f>
        <v>0</v>
      </c>
    </row>
    <row r="183" spans="1:29" s="120" customFormat="1" ht="12" outlineLevel="1" x14ac:dyDescent="0.25">
      <c r="A183" s="879"/>
      <c r="B183" s="121"/>
      <c r="C183" s="124"/>
      <c r="D183" s="138" t="s">
        <v>118</v>
      </c>
      <c r="E183" s="123" t="s">
        <v>124</v>
      </c>
      <c r="F183" s="124" t="s">
        <v>28</v>
      </c>
      <c r="G183" s="593">
        <f>H183+I183</f>
        <v>0</v>
      </c>
      <c r="H183" s="594"/>
      <c r="I183" s="595"/>
      <c r="J183" s="593">
        <f>K183+L183</f>
        <v>0</v>
      </c>
      <c r="K183" s="594"/>
      <c r="L183" s="595"/>
      <c r="M183" s="593">
        <f>N183+O183</f>
        <v>0</v>
      </c>
      <c r="N183" s="594"/>
      <c r="O183" s="595"/>
      <c r="P183" s="593">
        <f>Q183+R183</f>
        <v>0</v>
      </c>
      <c r="Q183" s="594"/>
      <c r="R183" s="595"/>
      <c r="S183" s="593">
        <f>T183+U183</f>
        <v>0</v>
      </c>
      <c r="T183" s="594"/>
      <c r="U183" s="595"/>
      <c r="V183" s="1173" t="s">
        <v>27</v>
      </c>
      <c r="W183" s="744" t="s">
        <v>27</v>
      </c>
      <c r="X183" s="744" t="s">
        <v>27</v>
      </c>
      <c r="Y183" s="745" t="s">
        <v>27</v>
      </c>
      <c r="Z183" s="743" t="s">
        <v>27</v>
      </c>
      <c r="AA183" s="744" t="s">
        <v>27</v>
      </c>
      <c r="AB183" s="744" t="s">
        <v>27</v>
      </c>
      <c r="AC183" s="745" t="s">
        <v>27</v>
      </c>
    </row>
    <row r="184" spans="1:29" s="120" customFormat="1" ht="12.75" outlineLevel="1" thickBot="1" x14ac:dyDescent="0.3">
      <c r="A184" s="879"/>
      <c r="B184" s="125"/>
      <c r="C184" s="127"/>
      <c r="D184" s="161" t="s">
        <v>118</v>
      </c>
      <c r="E184" s="126" t="s">
        <v>125</v>
      </c>
      <c r="F184" s="127" t="s">
        <v>54</v>
      </c>
      <c r="G184" s="596">
        <f>IF(I184+H184&gt;0,AVERAGE(H184:I184),0)</f>
        <v>0</v>
      </c>
      <c r="H184" s="597"/>
      <c r="I184" s="598"/>
      <c r="J184" s="596">
        <f>IF(L184+K184&gt;0,AVERAGE(K184:L184),0)</f>
        <v>0</v>
      </c>
      <c r="K184" s="597"/>
      <c r="L184" s="598"/>
      <c r="M184" s="596">
        <f>IF(O184+N184&gt;0,AVERAGE(N184:O184),0)</f>
        <v>0</v>
      </c>
      <c r="N184" s="597"/>
      <c r="O184" s="598"/>
      <c r="P184" s="596">
        <f>IF(R184+Q184&gt;0,AVERAGE(Q184:R184),0)</f>
        <v>0</v>
      </c>
      <c r="Q184" s="597"/>
      <c r="R184" s="598"/>
      <c r="S184" s="596">
        <f>IF(U184+T184&gt;0,AVERAGE(T184:U184),0)</f>
        <v>0</v>
      </c>
      <c r="T184" s="597"/>
      <c r="U184" s="598"/>
      <c r="V184" s="1174" t="s">
        <v>27</v>
      </c>
      <c r="W184" s="747" t="s">
        <v>27</v>
      </c>
      <c r="X184" s="747" t="s">
        <v>27</v>
      </c>
      <c r="Y184" s="748" t="s">
        <v>27</v>
      </c>
      <c r="Z184" s="746" t="s">
        <v>27</v>
      </c>
      <c r="AA184" s="747" t="s">
        <v>27</v>
      </c>
      <c r="AB184" s="747" t="s">
        <v>27</v>
      </c>
      <c r="AC184" s="748" t="s">
        <v>27</v>
      </c>
    </row>
    <row r="185" spans="1:29" s="119" customFormat="1" ht="27" outlineLevel="1" thickTop="1" thickBot="1" x14ac:dyDescent="0.3">
      <c r="B185" s="142" t="s">
        <v>128</v>
      </c>
      <c r="C185" s="133">
        <v>2210</v>
      </c>
      <c r="D185" s="134" t="s">
        <v>118</v>
      </c>
      <c r="E185" s="162" t="s">
        <v>127</v>
      </c>
      <c r="F185" s="133" t="s">
        <v>35</v>
      </c>
      <c r="G185" s="604">
        <f>G186+G189</f>
        <v>0</v>
      </c>
      <c r="H185" s="605">
        <f t="shared" ref="H185:I185" si="324">H186+H189</f>
        <v>0</v>
      </c>
      <c r="I185" s="606">
        <f t="shared" si="324"/>
        <v>0</v>
      </c>
      <c r="J185" s="604">
        <f>J186+J189</f>
        <v>0</v>
      </c>
      <c r="K185" s="605">
        <f t="shared" ref="K185:L185" si="325">K186+K189</f>
        <v>0</v>
      </c>
      <c r="L185" s="606">
        <f t="shared" si="325"/>
        <v>0</v>
      </c>
      <c r="M185" s="604">
        <f>M186+M189</f>
        <v>0</v>
      </c>
      <c r="N185" s="605">
        <f t="shared" ref="N185:O185" si="326">N186+N189</f>
        <v>0</v>
      </c>
      <c r="O185" s="606">
        <f t="shared" si="326"/>
        <v>0</v>
      </c>
      <c r="P185" s="604">
        <f>P186+P189</f>
        <v>0</v>
      </c>
      <c r="Q185" s="605">
        <f t="shared" ref="Q185:R185" si="327">Q186+Q189</f>
        <v>0</v>
      </c>
      <c r="R185" s="606">
        <f t="shared" si="327"/>
        <v>0</v>
      </c>
      <c r="S185" s="604">
        <f>S186+S189</f>
        <v>0</v>
      </c>
      <c r="T185" s="605">
        <f t="shared" ref="T185:U185" si="328">T186+T189</f>
        <v>0</v>
      </c>
      <c r="U185" s="606">
        <f t="shared" si="328"/>
        <v>0</v>
      </c>
      <c r="V185" s="1177">
        <f t="shared" ref="V185:V186" si="329">G185-J185</f>
        <v>0</v>
      </c>
      <c r="W185" s="623">
        <f t="shared" ref="W185:W186" si="330">G185-M185</f>
        <v>0</v>
      </c>
      <c r="X185" s="623">
        <f t="shared" ref="X185:X186" si="331">G185-P185</f>
        <v>0</v>
      </c>
      <c r="Y185" s="754">
        <f t="shared" ref="Y185:Y186" si="332">G185-S185</f>
        <v>0</v>
      </c>
      <c r="Z185" s="755">
        <f t="shared" ref="Z185:Z186" si="333">IF(G185&gt;0,ROUND((J185/G185),3),0)</f>
        <v>0</v>
      </c>
      <c r="AA185" s="756">
        <f t="shared" ref="AA185:AA186" si="334">IF(G185&gt;0,ROUND((M185/G185),3),0)</f>
        <v>0</v>
      </c>
      <c r="AB185" s="756">
        <f t="shared" ref="AB185:AB186" si="335">IF(G185&gt;0,ROUND((P185/G185),3),0)</f>
        <v>0</v>
      </c>
      <c r="AC185" s="757">
        <f t="shared" ref="AC185:AC186" si="336">IF(G185&gt;0,ROUND((S185/G185),3),0)</f>
        <v>0</v>
      </c>
    </row>
    <row r="186" spans="1:29" s="131" customFormat="1" ht="37.5" outlineLevel="1" thickTop="1" x14ac:dyDescent="0.25">
      <c r="A186" s="377"/>
      <c r="B186" s="153" t="s">
        <v>667</v>
      </c>
      <c r="C186" s="68">
        <v>2210</v>
      </c>
      <c r="D186" s="163" t="s">
        <v>118</v>
      </c>
      <c r="E186" s="147" t="s">
        <v>557</v>
      </c>
      <c r="F186" s="68" t="s">
        <v>35</v>
      </c>
      <c r="G186" s="475">
        <f>H186+I186</f>
        <v>0</v>
      </c>
      <c r="H186" s="591">
        <f>ROUND(H187*H188/1000,1)</f>
        <v>0</v>
      </c>
      <c r="I186" s="592">
        <f>ROUND(I187*I188/1000,1)</f>
        <v>0</v>
      </c>
      <c r="J186" s="475">
        <f>K186+L186</f>
        <v>0</v>
      </c>
      <c r="K186" s="591">
        <f>ROUND(K187*K188/1000,1)</f>
        <v>0</v>
      </c>
      <c r="L186" s="592">
        <f>ROUND(L187*L188/1000,1)</f>
        <v>0</v>
      </c>
      <c r="M186" s="475">
        <f>N186+O186</f>
        <v>0</v>
      </c>
      <c r="N186" s="591">
        <f>ROUND(N187*N188/1000,1)</f>
        <v>0</v>
      </c>
      <c r="O186" s="592">
        <f>ROUND(O187*O188/1000,1)</f>
        <v>0</v>
      </c>
      <c r="P186" s="475">
        <f>Q186+R186</f>
        <v>0</v>
      </c>
      <c r="Q186" s="591">
        <f>ROUND(Q187*Q188/1000,1)</f>
        <v>0</v>
      </c>
      <c r="R186" s="592">
        <f>ROUND(R187*R188/1000,1)</f>
        <v>0</v>
      </c>
      <c r="S186" s="475">
        <f>T186+U186</f>
        <v>0</v>
      </c>
      <c r="T186" s="591">
        <f>ROUND(T187*T188/1000,1)</f>
        <v>0</v>
      </c>
      <c r="U186" s="592">
        <f>ROUND(U187*U188/1000,1)</f>
        <v>0</v>
      </c>
      <c r="V186" s="1175">
        <f t="shared" si="329"/>
        <v>0</v>
      </c>
      <c r="W186" s="591">
        <f t="shared" si="330"/>
        <v>0</v>
      </c>
      <c r="X186" s="591">
        <f t="shared" si="331"/>
        <v>0</v>
      </c>
      <c r="Y186" s="726">
        <f t="shared" si="332"/>
        <v>0</v>
      </c>
      <c r="Z186" s="727">
        <f t="shared" si="333"/>
        <v>0</v>
      </c>
      <c r="AA186" s="728">
        <f t="shared" si="334"/>
        <v>0</v>
      </c>
      <c r="AB186" s="728">
        <f t="shared" si="335"/>
        <v>0</v>
      </c>
      <c r="AC186" s="729">
        <f t="shared" si="336"/>
        <v>0</v>
      </c>
    </row>
    <row r="187" spans="1:29" s="164" customFormat="1" ht="12" outlineLevel="1" x14ac:dyDescent="0.25">
      <c r="A187" s="879"/>
      <c r="B187" s="165"/>
      <c r="C187" s="166"/>
      <c r="D187" s="138" t="s">
        <v>118</v>
      </c>
      <c r="E187" s="140" t="s">
        <v>77</v>
      </c>
      <c r="F187" s="124" t="s">
        <v>28</v>
      </c>
      <c r="G187" s="593">
        <f>H187+I187</f>
        <v>0</v>
      </c>
      <c r="H187" s="594"/>
      <c r="I187" s="595"/>
      <c r="J187" s="593">
        <f>K187+L187</f>
        <v>0</v>
      </c>
      <c r="K187" s="594"/>
      <c r="L187" s="595"/>
      <c r="M187" s="593">
        <f>N187+O187</f>
        <v>0</v>
      </c>
      <c r="N187" s="594"/>
      <c r="O187" s="595"/>
      <c r="P187" s="593">
        <f>Q187+R187</f>
        <v>0</v>
      </c>
      <c r="Q187" s="594"/>
      <c r="R187" s="595"/>
      <c r="S187" s="593">
        <f>T187+U187</f>
        <v>0</v>
      </c>
      <c r="T187" s="594"/>
      <c r="U187" s="595"/>
      <c r="V187" s="1173" t="s">
        <v>27</v>
      </c>
      <c r="W187" s="744" t="s">
        <v>27</v>
      </c>
      <c r="X187" s="744" t="s">
        <v>27</v>
      </c>
      <c r="Y187" s="745" t="s">
        <v>27</v>
      </c>
      <c r="Z187" s="743" t="s">
        <v>27</v>
      </c>
      <c r="AA187" s="744" t="s">
        <v>27</v>
      </c>
      <c r="AB187" s="744" t="s">
        <v>27</v>
      </c>
      <c r="AC187" s="745" t="s">
        <v>27</v>
      </c>
    </row>
    <row r="188" spans="1:29" s="164" customFormat="1" ht="12" outlineLevel="1" x14ac:dyDescent="0.25">
      <c r="A188" s="879"/>
      <c r="B188" s="165"/>
      <c r="C188" s="166"/>
      <c r="D188" s="138" t="s">
        <v>118</v>
      </c>
      <c r="E188" s="140" t="s">
        <v>78</v>
      </c>
      <c r="F188" s="124" t="s">
        <v>54</v>
      </c>
      <c r="G188" s="612">
        <f>IF(I188+H188&gt;0,AVERAGE(H188:I188),0)</f>
        <v>0</v>
      </c>
      <c r="H188" s="613"/>
      <c r="I188" s="614"/>
      <c r="J188" s="612">
        <f>IF(L188+K188&gt;0,AVERAGE(K188:L188),0)</f>
        <v>0</v>
      </c>
      <c r="K188" s="613"/>
      <c r="L188" s="614"/>
      <c r="M188" s="612">
        <f>IF(O188+N188&gt;0,AVERAGE(N188:O188),0)</f>
        <v>0</v>
      </c>
      <c r="N188" s="613"/>
      <c r="O188" s="614"/>
      <c r="P188" s="612">
        <f>IF(R188+Q188&gt;0,AVERAGE(Q188:R188),0)</f>
        <v>0</v>
      </c>
      <c r="Q188" s="613"/>
      <c r="R188" s="614"/>
      <c r="S188" s="612">
        <f>IF(U188+T188&gt;0,AVERAGE(T188:U188),0)</f>
        <v>0</v>
      </c>
      <c r="T188" s="613"/>
      <c r="U188" s="614"/>
      <c r="V188" s="1173" t="s">
        <v>27</v>
      </c>
      <c r="W188" s="744" t="s">
        <v>27</v>
      </c>
      <c r="X188" s="744" t="s">
        <v>27</v>
      </c>
      <c r="Y188" s="745" t="s">
        <v>27</v>
      </c>
      <c r="Z188" s="743" t="s">
        <v>27</v>
      </c>
      <c r="AA188" s="744" t="s">
        <v>27</v>
      </c>
      <c r="AB188" s="744" t="s">
        <v>27</v>
      </c>
      <c r="AC188" s="745" t="s">
        <v>27</v>
      </c>
    </row>
    <row r="189" spans="1:29" s="131" customFormat="1" ht="25.5" outlineLevel="1" x14ac:dyDescent="0.25">
      <c r="A189" s="377"/>
      <c r="B189" s="153" t="s">
        <v>668</v>
      </c>
      <c r="C189" s="68">
        <v>2210</v>
      </c>
      <c r="D189" s="163" t="s">
        <v>118</v>
      </c>
      <c r="E189" s="147" t="s">
        <v>782</v>
      </c>
      <c r="F189" s="68" t="s">
        <v>35</v>
      </c>
      <c r="G189" s="472">
        <f>H189+I189</f>
        <v>0</v>
      </c>
      <c r="H189" s="610">
        <f>ROUND(H190*H191/1000,1)</f>
        <v>0</v>
      </c>
      <c r="I189" s="611">
        <f>ROUND(I190*I191/1000,1)</f>
        <v>0</v>
      </c>
      <c r="J189" s="472">
        <f>K189+L189</f>
        <v>0</v>
      </c>
      <c r="K189" s="610">
        <f>ROUND(K190*K191/1000,1)</f>
        <v>0</v>
      </c>
      <c r="L189" s="611">
        <f>ROUND(L190*L191/1000,1)</f>
        <v>0</v>
      </c>
      <c r="M189" s="472">
        <f>N189+O189</f>
        <v>0</v>
      </c>
      <c r="N189" s="610">
        <f>ROUND(N190*N191/1000,1)</f>
        <v>0</v>
      </c>
      <c r="O189" s="611">
        <f>ROUND(O190*O191/1000,1)</f>
        <v>0</v>
      </c>
      <c r="P189" s="472">
        <f>Q189+R189</f>
        <v>0</v>
      </c>
      <c r="Q189" s="610">
        <f>ROUND(Q190*Q191/1000,1)</f>
        <v>0</v>
      </c>
      <c r="R189" s="611">
        <f>ROUND(R190*R191/1000,1)</f>
        <v>0</v>
      </c>
      <c r="S189" s="472">
        <f>T189+U189</f>
        <v>0</v>
      </c>
      <c r="T189" s="610">
        <f>ROUND(T190*T191/1000,1)</f>
        <v>0</v>
      </c>
      <c r="U189" s="611">
        <f>ROUND(U190*U191/1000,1)</f>
        <v>0</v>
      </c>
      <c r="V189" s="1175">
        <f t="shared" ref="V189" si="337">G189-J189</f>
        <v>0</v>
      </c>
      <c r="W189" s="591">
        <f t="shared" ref="W189" si="338">G189-M189</f>
        <v>0</v>
      </c>
      <c r="X189" s="591">
        <f t="shared" ref="X189" si="339">G189-P189</f>
        <v>0</v>
      </c>
      <c r="Y189" s="726">
        <f t="shared" ref="Y189" si="340">G189-S189</f>
        <v>0</v>
      </c>
      <c r="Z189" s="727">
        <f t="shared" ref="Z189" si="341">IF(G189&gt;0,ROUND((J189/G189),3),0)</f>
        <v>0</v>
      </c>
      <c r="AA189" s="728">
        <f t="shared" ref="AA189" si="342">IF(G189&gt;0,ROUND((M189/G189),3),0)</f>
        <v>0</v>
      </c>
      <c r="AB189" s="728">
        <f t="shared" ref="AB189" si="343">IF(G189&gt;0,ROUND((P189/G189),3),0)</f>
        <v>0</v>
      </c>
      <c r="AC189" s="729">
        <f t="shared" ref="AC189" si="344">IF(G189&gt;0,ROUND((S189/G189),3),0)</f>
        <v>0</v>
      </c>
    </row>
    <row r="190" spans="1:29" s="164" customFormat="1" ht="12" outlineLevel="1" x14ac:dyDescent="0.25">
      <c r="A190" s="879"/>
      <c r="B190" s="165"/>
      <c r="C190" s="166"/>
      <c r="D190" s="138" t="s">
        <v>118</v>
      </c>
      <c r="E190" s="140" t="s">
        <v>77</v>
      </c>
      <c r="F190" s="124" t="s">
        <v>28</v>
      </c>
      <c r="G190" s="593">
        <f>H190+I190</f>
        <v>0</v>
      </c>
      <c r="H190" s="594"/>
      <c r="I190" s="595"/>
      <c r="J190" s="593">
        <f>K190+L190</f>
        <v>0</v>
      </c>
      <c r="K190" s="594"/>
      <c r="L190" s="595"/>
      <c r="M190" s="593">
        <f>N190+O190</f>
        <v>0</v>
      </c>
      <c r="N190" s="594"/>
      <c r="O190" s="595"/>
      <c r="P190" s="593">
        <f>Q190+R190</f>
        <v>0</v>
      </c>
      <c r="Q190" s="594"/>
      <c r="R190" s="595"/>
      <c r="S190" s="593">
        <f>T190+U190</f>
        <v>0</v>
      </c>
      <c r="T190" s="594"/>
      <c r="U190" s="595"/>
      <c r="V190" s="1173" t="s">
        <v>27</v>
      </c>
      <c r="W190" s="744" t="s">
        <v>27</v>
      </c>
      <c r="X190" s="744" t="s">
        <v>27</v>
      </c>
      <c r="Y190" s="745" t="s">
        <v>27</v>
      </c>
      <c r="Z190" s="743" t="s">
        <v>27</v>
      </c>
      <c r="AA190" s="744" t="s">
        <v>27</v>
      </c>
      <c r="AB190" s="744" t="s">
        <v>27</v>
      </c>
      <c r="AC190" s="745" t="s">
        <v>27</v>
      </c>
    </row>
    <row r="191" spans="1:29" s="164" customFormat="1" ht="12.75" outlineLevel="1" thickBot="1" x14ac:dyDescent="0.3">
      <c r="A191" s="879"/>
      <c r="B191" s="167"/>
      <c r="C191" s="168"/>
      <c r="D191" s="161" t="s">
        <v>118</v>
      </c>
      <c r="E191" s="141" t="s">
        <v>78</v>
      </c>
      <c r="F191" s="127" t="s">
        <v>54</v>
      </c>
      <c r="G191" s="596">
        <f>IF(I191+H191&gt;0,AVERAGE(H191:I191),0)</f>
        <v>0</v>
      </c>
      <c r="H191" s="597"/>
      <c r="I191" s="598"/>
      <c r="J191" s="596">
        <f>IF(L191+K191&gt;0,AVERAGE(K191:L191),0)</f>
        <v>0</v>
      </c>
      <c r="K191" s="597"/>
      <c r="L191" s="598"/>
      <c r="M191" s="596">
        <f>IF(O191+N191&gt;0,AVERAGE(N191:O191),0)</f>
        <v>0</v>
      </c>
      <c r="N191" s="597"/>
      <c r="O191" s="598"/>
      <c r="P191" s="596">
        <f>IF(R191+Q191&gt;0,AVERAGE(Q191:R191),0)</f>
        <v>0</v>
      </c>
      <c r="Q191" s="597"/>
      <c r="R191" s="598"/>
      <c r="S191" s="596">
        <f>IF(U191+T191&gt;0,AVERAGE(T191:U191),0)</f>
        <v>0</v>
      </c>
      <c r="T191" s="597"/>
      <c r="U191" s="598"/>
      <c r="V191" s="1174" t="s">
        <v>27</v>
      </c>
      <c r="W191" s="747" t="s">
        <v>27</v>
      </c>
      <c r="X191" s="747" t="s">
        <v>27</v>
      </c>
      <c r="Y191" s="748" t="s">
        <v>27</v>
      </c>
      <c r="Z191" s="746" t="s">
        <v>27</v>
      </c>
      <c r="AA191" s="747" t="s">
        <v>27</v>
      </c>
      <c r="AB191" s="747" t="s">
        <v>27</v>
      </c>
      <c r="AC191" s="748" t="s">
        <v>27</v>
      </c>
    </row>
    <row r="192" spans="1:29" s="119" customFormat="1" ht="17.25" outlineLevel="1" thickTop="1" thickBot="1" x14ac:dyDescent="0.3">
      <c r="A192" s="115"/>
      <c r="B192" s="142" t="s">
        <v>373</v>
      </c>
      <c r="C192" s="133">
        <v>2210</v>
      </c>
      <c r="D192" s="134" t="s">
        <v>118</v>
      </c>
      <c r="E192" s="162" t="s">
        <v>129</v>
      </c>
      <c r="F192" s="133" t="s">
        <v>35</v>
      </c>
      <c r="G192" s="604">
        <f>G193+G196</f>
        <v>0</v>
      </c>
      <c r="H192" s="605">
        <f t="shared" ref="H192:I192" si="345">H193+H196</f>
        <v>0</v>
      </c>
      <c r="I192" s="606">
        <f t="shared" si="345"/>
        <v>0</v>
      </c>
      <c r="J192" s="604">
        <f>J193+J196</f>
        <v>0</v>
      </c>
      <c r="K192" s="605">
        <f t="shared" ref="K192:L192" si="346">K193+K196</f>
        <v>0</v>
      </c>
      <c r="L192" s="606">
        <f t="shared" si="346"/>
        <v>0</v>
      </c>
      <c r="M192" s="604">
        <f>M193+M196</f>
        <v>0</v>
      </c>
      <c r="N192" s="605">
        <f t="shared" ref="N192:O192" si="347">N193+N196</f>
        <v>0</v>
      </c>
      <c r="O192" s="606">
        <f t="shared" si="347"/>
        <v>0</v>
      </c>
      <c r="P192" s="604">
        <f>P193+P196</f>
        <v>0</v>
      </c>
      <c r="Q192" s="605">
        <f t="shared" ref="Q192:R192" si="348">Q193+Q196</f>
        <v>0</v>
      </c>
      <c r="R192" s="606">
        <f t="shared" si="348"/>
        <v>0</v>
      </c>
      <c r="S192" s="604">
        <f>S193+S196</f>
        <v>0</v>
      </c>
      <c r="T192" s="605">
        <f t="shared" ref="T192:U192" si="349">T193+T196</f>
        <v>0</v>
      </c>
      <c r="U192" s="606">
        <f t="shared" si="349"/>
        <v>0</v>
      </c>
      <c r="V192" s="1177">
        <f t="shared" ref="V192:V193" si="350">G192-J192</f>
        <v>0</v>
      </c>
      <c r="W192" s="623">
        <f t="shared" ref="W192:W193" si="351">G192-M192</f>
        <v>0</v>
      </c>
      <c r="X192" s="623">
        <f t="shared" ref="X192:X193" si="352">G192-P192</f>
        <v>0</v>
      </c>
      <c r="Y192" s="754">
        <f t="shared" ref="Y192:Y193" si="353">G192-S192</f>
        <v>0</v>
      </c>
      <c r="Z192" s="755">
        <f t="shared" ref="Z192:Z193" si="354">IF(G192&gt;0,ROUND((J192/G192),3),0)</f>
        <v>0</v>
      </c>
      <c r="AA192" s="756">
        <f t="shared" ref="AA192:AA193" si="355">IF(G192&gt;0,ROUND((M192/G192),3),0)</f>
        <v>0</v>
      </c>
      <c r="AB192" s="756">
        <f t="shared" ref="AB192:AB193" si="356">IF(G192&gt;0,ROUND((P192/G192),3),0)</f>
        <v>0</v>
      </c>
      <c r="AC192" s="757">
        <f t="shared" ref="AC192:AC193" si="357">IF(G192&gt;0,ROUND((S192/G192),3),0)</f>
        <v>0</v>
      </c>
    </row>
    <row r="193" spans="1:29" s="131" customFormat="1" ht="27.75" outlineLevel="1" thickTop="1" x14ac:dyDescent="0.25">
      <c r="A193" s="377"/>
      <c r="B193" s="153" t="s">
        <v>374</v>
      </c>
      <c r="C193" s="68">
        <v>2210</v>
      </c>
      <c r="D193" s="163" t="s">
        <v>118</v>
      </c>
      <c r="E193" s="169" t="s">
        <v>558</v>
      </c>
      <c r="F193" s="68" t="s">
        <v>35</v>
      </c>
      <c r="G193" s="475">
        <f>H193+I193</f>
        <v>0</v>
      </c>
      <c r="H193" s="591">
        <f>ROUND(H194*H195/1000,1)</f>
        <v>0</v>
      </c>
      <c r="I193" s="592">
        <f>ROUND(I194*I195/1000,1)</f>
        <v>0</v>
      </c>
      <c r="J193" s="475">
        <f>K193+L193</f>
        <v>0</v>
      </c>
      <c r="K193" s="591">
        <f>ROUND(K194*K195/1000,1)</f>
        <v>0</v>
      </c>
      <c r="L193" s="592">
        <f>ROUND(L194*L195/1000,1)</f>
        <v>0</v>
      </c>
      <c r="M193" s="475">
        <f>N193+O193</f>
        <v>0</v>
      </c>
      <c r="N193" s="591">
        <f>ROUND(N194*N195/1000,1)</f>
        <v>0</v>
      </c>
      <c r="O193" s="592">
        <f>ROUND(O194*O195/1000,1)</f>
        <v>0</v>
      </c>
      <c r="P193" s="475">
        <f>Q193+R193</f>
        <v>0</v>
      </c>
      <c r="Q193" s="591">
        <f>ROUND(Q194*Q195/1000,1)</f>
        <v>0</v>
      </c>
      <c r="R193" s="592">
        <f>ROUND(R194*R195/1000,1)</f>
        <v>0</v>
      </c>
      <c r="S193" s="475">
        <f>T193+U193</f>
        <v>0</v>
      </c>
      <c r="T193" s="591">
        <f>ROUND(T194*T195/1000,1)</f>
        <v>0</v>
      </c>
      <c r="U193" s="592">
        <f>ROUND(U194*U195/1000,1)</f>
        <v>0</v>
      </c>
      <c r="V193" s="1175">
        <f t="shared" si="350"/>
        <v>0</v>
      </c>
      <c r="W193" s="591">
        <f t="shared" si="351"/>
        <v>0</v>
      </c>
      <c r="X193" s="591">
        <f t="shared" si="352"/>
        <v>0</v>
      </c>
      <c r="Y193" s="726">
        <f t="shared" si="353"/>
        <v>0</v>
      </c>
      <c r="Z193" s="727">
        <f t="shared" si="354"/>
        <v>0</v>
      </c>
      <c r="AA193" s="728">
        <f t="shared" si="355"/>
        <v>0</v>
      </c>
      <c r="AB193" s="728">
        <f t="shared" si="356"/>
        <v>0</v>
      </c>
      <c r="AC193" s="729">
        <f t="shared" si="357"/>
        <v>0</v>
      </c>
    </row>
    <row r="194" spans="1:29" s="164" customFormat="1" ht="12" outlineLevel="1" x14ac:dyDescent="0.25">
      <c r="A194" s="879"/>
      <c r="B194" s="165"/>
      <c r="C194" s="166"/>
      <c r="D194" s="138" t="s">
        <v>118</v>
      </c>
      <c r="E194" s="140" t="s">
        <v>77</v>
      </c>
      <c r="F194" s="124" t="s">
        <v>28</v>
      </c>
      <c r="G194" s="593">
        <f>H194+I194</f>
        <v>0</v>
      </c>
      <c r="H194" s="594"/>
      <c r="I194" s="595"/>
      <c r="J194" s="593">
        <f>K194+L194</f>
        <v>0</v>
      </c>
      <c r="K194" s="594"/>
      <c r="L194" s="595"/>
      <c r="M194" s="593">
        <f>N194+O194</f>
        <v>0</v>
      </c>
      <c r="N194" s="594"/>
      <c r="O194" s="595"/>
      <c r="P194" s="593">
        <f>Q194+R194</f>
        <v>0</v>
      </c>
      <c r="Q194" s="594"/>
      <c r="R194" s="595"/>
      <c r="S194" s="593">
        <f>T194+U194</f>
        <v>0</v>
      </c>
      <c r="T194" s="594"/>
      <c r="U194" s="595"/>
      <c r="V194" s="1173" t="s">
        <v>27</v>
      </c>
      <c r="W194" s="744" t="s">
        <v>27</v>
      </c>
      <c r="X194" s="744" t="s">
        <v>27</v>
      </c>
      <c r="Y194" s="745" t="s">
        <v>27</v>
      </c>
      <c r="Z194" s="743" t="s">
        <v>27</v>
      </c>
      <c r="AA194" s="744" t="s">
        <v>27</v>
      </c>
      <c r="AB194" s="744" t="s">
        <v>27</v>
      </c>
      <c r="AC194" s="745" t="s">
        <v>27</v>
      </c>
    </row>
    <row r="195" spans="1:29" s="164" customFormat="1" ht="12" outlineLevel="1" x14ac:dyDescent="0.25">
      <c r="A195" s="879"/>
      <c r="B195" s="165"/>
      <c r="C195" s="166"/>
      <c r="D195" s="138" t="s">
        <v>118</v>
      </c>
      <c r="E195" s="155" t="s">
        <v>78</v>
      </c>
      <c r="F195" s="124" t="s">
        <v>54</v>
      </c>
      <c r="G195" s="612">
        <f>IF(I195+H195&gt;0,AVERAGE(H195:I195),0)</f>
        <v>0</v>
      </c>
      <c r="H195" s="613"/>
      <c r="I195" s="614"/>
      <c r="J195" s="612">
        <f>IF(L195+K195&gt;0,AVERAGE(K195:L195),0)</f>
        <v>0</v>
      </c>
      <c r="K195" s="613"/>
      <c r="L195" s="614"/>
      <c r="M195" s="612">
        <f>IF(O195+N195&gt;0,AVERAGE(N195:O195),0)</f>
        <v>0</v>
      </c>
      <c r="N195" s="613"/>
      <c r="O195" s="614"/>
      <c r="P195" s="612">
        <f>IF(R195+Q195&gt;0,AVERAGE(Q195:R195),0)</f>
        <v>0</v>
      </c>
      <c r="Q195" s="613"/>
      <c r="R195" s="614"/>
      <c r="S195" s="612">
        <f>IF(U195+T195&gt;0,AVERAGE(T195:U195),0)</f>
        <v>0</v>
      </c>
      <c r="T195" s="613"/>
      <c r="U195" s="614"/>
      <c r="V195" s="1173" t="s">
        <v>27</v>
      </c>
      <c r="W195" s="744" t="s">
        <v>27</v>
      </c>
      <c r="X195" s="744" t="s">
        <v>27</v>
      </c>
      <c r="Y195" s="745" t="s">
        <v>27</v>
      </c>
      <c r="Z195" s="743" t="s">
        <v>27</v>
      </c>
      <c r="AA195" s="744" t="s">
        <v>27</v>
      </c>
      <c r="AB195" s="744" t="s">
        <v>27</v>
      </c>
      <c r="AC195" s="745" t="s">
        <v>27</v>
      </c>
    </row>
    <row r="196" spans="1:29" s="131" customFormat="1" ht="24.75" outlineLevel="1" x14ac:dyDescent="0.25">
      <c r="A196" s="377"/>
      <c r="B196" s="153" t="s">
        <v>375</v>
      </c>
      <c r="C196" s="68">
        <v>2210</v>
      </c>
      <c r="D196" s="163" t="s">
        <v>118</v>
      </c>
      <c r="E196" s="170" t="s">
        <v>559</v>
      </c>
      <c r="F196" s="130" t="s">
        <v>35</v>
      </c>
      <c r="G196" s="475">
        <f>H196+I196</f>
        <v>0</v>
      </c>
      <c r="H196" s="591">
        <f>ROUND(H197*H198/1000,1)</f>
        <v>0</v>
      </c>
      <c r="I196" s="592">
        <f>ROUND(I197*I198/1000,1)</f>
        <v>0</v>
      </c>
      <c r="J196" s="475">
        <f>K196+L196</f>
        <v>0</v>
      </c>
      <c r="K196" s="591">
        <f>ROUND(K197*K198/1000,1)</f>
        <v>0</v>
      </c>
      <c r="L196" s="592">
        <f>ROUND(L197*L198/1000,1)</f>
        <v>0</v>
      </c>
      <c r="M196" s="475">
        <f>N196+O196</f>
        <v>0</v>
      </c>
      <c r="N196" s="591">
        <f>ROUND(N197*N198/1000,1)</f>
        <v>0</v>
      </c>
      <c r="O196" s="592">
        <f>ROUND(O197*O198/1000,1)</f>
        <v>0</v>
      </c>
      <c r="P196" s="475">
        <f>Q196+R196</f>
        <v>0</v>
      </c>
      <c r="Q196" s="591">
        <f>ROUND(Q197*Q198/1000,1)</f>
        <v>0</v>
      </c>
      <c r="R196" s="592">
        <f>ROUND(R197*R198/1000,1)</f>
        <v>0</v>
      </c>
      <c r="S196" s="475">
        <f>T196+U196</f>
        <v>0</v>
      </c>
      <c r="T196" s="591">
        <f>ROUND(T197*T198/1000,1)</f>
        <v>0</v>
      </c>
      <c r="U196" s="592">
        <f>ROUND(U197*U198/1000,1)</f>
        <v>0</v>
      </c>
      <c r="V196" s="1175">
        <f t="shared" ref="V196" si="358">G196-J196</f>
        <v>0</v>
      </c>
      <c r="W196" s="591">
        <f t="shared" ref="W196" si="359">G196-M196</f>
        <v>0</v>
      </c>
      <c r="X196" s="591">
        <f t="shared" ref="X196" si="360">G196-P196</f>
        <v>0</v>
      </c>
      <c r="Y196" s="726">
        <f t="shared" ref="Y196" si="361">G196-S196</f>
        <v>0</v>
      </c>
      <c r="Z196" s="727">
        <f t="shared" ref="Z196" si="362">IF(G196&gt;0,ROUND((J196/G196),3),0)</f>
        <v>0</v>
      </c>
      <c r="AA196" s="728">
        <f t="shared" ref="AA196" si="363">IF(G196&gt;0,ROUND((M196/G196),3),0)</f>
        <v>0</v>
      </c>
      <c r="AB196" s="728">
        <f t="shared" ref="AB196" si="364">IF(G196&gt;0,ROUND((P196/G196),3),0)</f>
        <v>0</v>
      </c>
      <c r="AC196" s="729">
        <f t="shared" ref="AC196" si="365">IF(G196&gt;0,ROUND((S196/G196),3),0)</f>
        <v>0</v>
      </c>
    </row>
    <row r="197" spans="1:29" s="164" customFormat="1" ht="12" outlineLevel="1" x14ac:dyDescent="0.25">
      <c r="A197" s="879"/>
      <c r="B197" s="165"/>
      <c r="C197" s="166"/>
      <c r="D197" s="138" t="s">
        <v>118</v>
      </c>
      <c r="E197" s="140" t="s">
        <v>77</v>
      </c>
      <c r="F197" s="124" t="s">
        <v>28</v>
      </c>
      <c r="G197" s="593">
        <f>H197+I197</f>
        <v>0</v>
      </c>
      <c r="H197" s="594"/>
      <c r="I197" s="595"/>
      <c r="J197" s="593">
        <f>K197+L197</f>
        <v>0</v>
      </c>
      <c r="K197" s="594"/>
      <c r="L197" s="595"/>
      <c r="M197" s="593">
        <f>N197+O197</f>
        <v>0</v>
      </c>
      <c r="N197" s="594"/>
      <c r="O197" s="595"/>
      <c r="P197" s="593">
        <f>Q197+R197</f>
        <v>0</v>
      </c>
      <c r="Q197" s="594"/>
      <c r="R197" s="595"/>
      <c r="S197" s="593">
        <f>T197+U197</f>
        <v>0</v>
      </c>
      <c r="T197" s="594"/>
      <c r="U197" s="595"/>
      <c r="V197" s="1173" t="s">
        <v>27</v>
      </c>
      <c r="W197" s="744" t="s">
        <v>27</v>
      </c>
      <c r="X197" s="744" t="s">
        <v>27</v>
      </c>
      <c r="Y197" s="745" t="s">
        <v>27</v>
      </c>
      <c r="Z197" s="743" t="s">
        <v>27</v>
      </c>
      <c r="AA197" s="744" t="s">
        <v>27</v>
      </c>
      <c r="AB197" s="744" t="s">
        <v>27</v>
      </c>
      <c r="AC197" s="745" t="s">
        <v>27</v>
      </c>
    </row>
    <row r="198" spans="1:29" s="164" customFormat="1" ht="12.75" outlineLevel="1" thickBot="1" x14ac:dyDescent="0.3">
      <c r="A198" s="879"/>
      <c r="B198" s="167"/>
      <c r="C198" s="168"/>
      <c r="D198" s="161" t="s">
        <v>118</v>
      </c>
      <c r="E198" s="141" t="s">
        <v>78</v>
      </c>
      <c r="F198" s="127" t="s">
        <v>54</v>
      </c>
      <c r="G198" s="596">
        <f>IF(I198+H198&gt;0,AVERAGE(H198:I198),0)</f>
        <v>0</v>
      </c>
      <c r="H198" s="597"/>
      <c r="I198" s="598"/>
      <c r="J198" s="596">
        <f>IF(L198+K198&gt;0,AVERAGE(K198:L198),0)</f>
        <v>0</v>
      </c>
      <c r="K198" s="597"/>
      <c r="L198" s="598"/>
      <c r="M198" s="596">
        <f>IF(O198+N198&gt;0,AVERAGE(N198:O198),0)</f>
        <v>0</v>
      </c>
      <c r="N198" s="597"/>
      <c r="O198" s="598"/>
      <c r="P198" s="596">
        <f>IF(R198+Q198&gt;0,AVERAGE(Q198:R198),0)</f>
        <v>0</v>
      </c>
      <c r="Q198" s="597"/>
      <c r="R198" s="598"/>
      <c r="S198" s="596">
        <f>IF(U198+T198&gt;0,AVERAGE(T198:U198),0)</f>
        <v>0</v>
      </c>
      <c r="T198" s="597"/>
      <c r="U198" s="598"/>
      <c r="V198" s="1174" t="s">
        <v>27</v>
      </c>
      <c r="W198" s="747" t="s">
        <v>27</v>
      </c>
      <c r="X198" s="747" t="s">
        <v>27</v>
      </c>
      <c r="Y198" s="748" t="s">
        <v>27</v>
      </c>
      <c r="Z198" s="746" t="s">
        <v>27</v>
      </c>
      <c r="AA198" s="747" t="s">
        <v>27</v>
      </c>
      <c r="AB198" s="747" t="s">
        <v>27</v>
      </c>
      <c r="AC198" s="748" t="s">
        <v>27</v>
      </c>
    </row>
    <row r="199" spans="1:29" s="20" customFormat="1" ht="17.25" outlineLevel="1" thickTop="1" thickBot="1" x14ac:dyDescent="0.3">
      <c r="A199" s="115"/>
      <c r="B199" s="171" t="s">
        <v>376</v>
      </c>
      <c r="C199" s="172">
        <v>2210</v>
      </c>
      <c r="D199" s="173" t="s">
        <v>130</v>
      </c>
      <c r="E199" s="135" t="s">
        <v>131</v>
      </c>
      <c r="F199" s="172" t="s">
        <v>35</v>
      </c>
      <c r="G199" s="536">
        <f>H199+I199</f>
        <v>13.84</v>
      </c>
      <c r="H199" s="599"/>
      <c r="I199" s="600">
        <v>13.84</v>
      </c>
      <c r="J199" s="536">
        <f>K199+L199</f>
        <v>0</v>
      </c>
      <c r="K199" s="599"/>
      <c r="L199" s="600"/>
      <c r="M199" s="536">
        <f>N199+O199</f>
        <v>0</v>
      </c>
      <c r="N199" s="599"/>
      <c r="O199" s="600"/>
      <c r="P199" s="536">
        <f>Q199+R199</f>
        <v>8.2996200000000009</v>
      </c>
      <c r="Q199" s="599"/>
      <c r="R199" s="600">
        <v>8.2996200000000009</v>
      </c>
      <c r="S199" s="536">
        <f>T199+U199</f>
        <v>13.84</v>
      </c>
      <c r="T199" s="599"/>
      <c r="U199" s="600">
        <v>13.84</v>
      </c>
      <c r="V199" s="1177">
        <f t="shared" ref="V199:V201" si="366">G199-J199</f>
        <v>13.84</v>
      </c>
      <c r="W199" s="623">
        <f t="shared" ref="W199:W201" si="367">G199-M199</f>
        <v>13.84</v>
      </c>
      <c r="X199" s="623">
        <f t="shared" ref="X199:X201" si="368">G199-P199</f>
        <v>5.540379999999999</v>
      </c>
      <c r="Y199" s="754">
        <f t="shared" ref="Y199:Y201" si="369">G199-S199</f>
        <v>0</v>
      </c>
      <c r="Z199" s="755">
        <f t="shared" ref="Z199:Z201" si="370">IF(G199&gt;0,ROUND((J199/G199),3),0)</f>
        <v>0</v>
      </c>
      <c r="AA199" s="756">
        <f t="shared" ref="AA199:AA201" si="371">IF(G199&gt;0,ROUND((M199/G199),3),0)</f>
        <v>0</v>
      </c>
      <c r="AB199" s="756">
        <f t="shared" ref="AB199:AB201" si="372">IF(G199&gt;0,ROUND((P199/G199),3),0)</f>
        <v>0.6</v>
      </c>
      <c r="AC199" s="757">
        <f t="shared" ref="AC199:AC201" si="373">IF(G199&gt;0,ROUND((S199/G199),3),0)</f>
        <v>1</v>
      </c>
    </row>
    <row r="200" spans="1:29" s="131" customFormat="1" ht="17.25" outlineLevel="1" thickTop="1" thickBot="1" x14ac:dyDescent="0.3">
      <c r="A200" s="115"/>
      <c r="B200" s="132" t="s">
        <v>136</v>
      </c>
      <c r="C200" s="136">
        <v>2210</v>
      </c>
      <c r="D200" s="174" t="s">
        <v>132</v>
      </c>
      <c r="E200" s="135" t="s">
        <v>133</v>
      </c>
      <c r="F200" s="136" t="s">
        <v>35</v>
      </c>
      <c r="G200" s="604">
        <f t="shared" ref="G200:I200" si="374">ROUND(G201+G204+G207+G210,1)</f>
        <v>0</v>
      </c>
      <c r="H200" s="605">
        <f t="shared" si="374"/>
        <v>0</v>
      </c>
      <c r="I200" s="606">
        <f t="shared" si="374"/>
        <v>0</v>
      </c>
      <c r="J200" s="604">
        <f t="shared" ref="J200:U200" si="375">ROUND(J201+J204+J207+J210,1)</f>
        <v>0</v>
      </c>
      <c r="K200" s="605">
        <f t="shared" si="375"/>
        <v>0</v>
      </c>
      <c r="L200" s="606">
        <f t="shared" si="375"/>
        <v>0</v>
      </c>
      <c r="M200" s="604">
        <f t="shared" si="375"/>
        <v>0</v>
      </c>
      <c r="N200" s="605">
        <f t="shared" si="375"/>
        <v>0</v>
      </c>
      <c r="O200" s="606">
        <f t="shared" si="375"/>
        <v>0</v>
      </c>
      <c r="P200" s="604">
        <f t="shared" si="375"/>
        <v>0</v>
      </c>
      <c r="Q200" s="605">
        <f t="shared" si="375"/>
        <v>0</v>
      </c>
      <c r="R200" s="606">
        <f t="shared" si="375"/>
        <v>0</v>
      </c>
      <c r="S200" s="604">
        <f t="shared" si="375"/>
        <v>0</v>
      </c>
      <c r="T200" s="605">
        <f t="shared" si="375"/>
        <v>0</v>
      </c>
      <c r="U200" s="606">
        <f t="shared" si="375"/>
        <v>0</v>
      </c>
      <c r="V200" s="1176">
        <f t="shared" si="366"/>
        <v>0</v>
      </c>
      <c r="W200" s="749">
        <f t="shared" si="367"/>
        <v>0</v>
      </c>
      <c r="X200" s="749">
        <f t="shared" si="368"/>
        <v>0</v>
      </c>
      <c r="Y200" s="750">
        <f t="shared" si="369"/>
        <v>0</v>
      </c>
      <c r="Z200" s="751">
        <f t="shared" si="370"/>
        <v>0</v>
      </c>
      <c r="AA200" s="752">
        <f t="shared" si="371"/>
        <v>0</v>
      </c>
      <c r="AB200" s="752">
        <f t="shared" si="372"/>
        <v>0</v>
      </c>
      <c r="AC200" s="753">
        <f t="shared" si="373"/>
        <v>0</v>
      </c>
    </row>
    <row r="201" spans="1:29" s="131" customFormat="1" ht="15.75" outlineLevel="1" thickTop="1" x14ac:dyDescent="0.25">
      <c r="A201" s="377"/>
      <c r="B201" s="153" t="s">
        <v>377</v>
      </c>
      <c r="C201" s="68">
        <v>2210</v>
      </c>
      <c r="D201" s="163" t="s">
        <v>132</v>
      </c>
      <c r="E201" s="147" t="s">
        <v>134</v>
      </c>
      <c r="F201" s="68" t="s">
        <v>35</v>
      </c>
      <c r="G201" s="475">
        <f>H201+I201</f>
        <v>0</v>
      </c>
      <c r="H201" s="591">
        <f>ROUND(H202*H203/1000,1)</f>
        <v>0</v>
      </c>
      <c r="I201" s="592">
        <f>ROUND(I202*I203/1000,1)</f>
        <v>0</v>
      </c>
      <c r="J201" s="475">
        <f>K201+L201</f>
        <v>0</v>
      </c>
      <c r="K201" s="591">
        <f>ROUND(K202*K203/1000,1)</f>
        <v>0</v>
      </c>
      <c r="L201" s="592">
        <f>ROUND(L202*L203/1000,1)</f>
        <v>0</v>
      </c>
      <c r="M201" s="475">
        <f>N201+O201</f>
        <v>0</v>
      </c>
      <c r="N201" s="591">
        <f>ROUND(N202*N203/1000,1)</f>
        <v>0</v>
      </c>
      <c r="O201" s="592">
        <f>ROUND(O202*O203/1000,1)</f>
        <v>0</v>
      </c>
      <c r="P201" s="475">
        <f>Q201+R201</f>
        <v>0</v>
      </c>
      <c r="Q201" s="591">
        <f>ROUND(Q202*Q203/1000,1)</f>
        <v>0</v>
      </c>
      <c r="R201" s="592">
        <f>ROUND(R202*R203/1000,1)</f>
        <v>0</v>
      </c>
      <c r="S201" s="475">
        <f>T201+U201</f>
        <v>0</v>
      </c>
      <c r="T201" s="591">
        <f>ROUND(T202*T203/1000,1)</f>
        <v>0</v>
      </c>
      <c r="U201" s="592">
        <f>ROUND(U202*U203/1000,1)</f>
        <v>0</v>
      </c>
      <c r="V201" s="1175">
        <f t="shared" si="366"/>
        <v>0</v>
      </c>
      <c r="W201" s="591">
        <f t="shared" si="367"/>
        <v>0</v>
      </c>
      <c r="X201" s="591">
        <f t="shared" si="368"/>
        <v>0</v>
      </c>
      <c r="Y201" s="726">
        <f t="shared" si="369"/>
        <v>0</v>
      </c>
      <c r="Z201" s="727">
        <f t="shared" si="370"/>
        <v>0</v>
      </c>
      <c r="AA201" s="728">
        <f t="shared" si="371"/>
        <v>0</v>
      </c>
      <c r="AB201" s="728">
        <f t="shared" si="372"/>
        <v>0</v>
      </c>
      <c r="AC201" s="729">
        <f t="shared" si="373"/>
        <v>0</v>
      </c>
    </row>
    <row r="202" spans="1:29" s="148" customFormat="1" ht="12" outlineLevel="1" x14ac:dyDescent="0.25">
      <c r="A202" s="879"/>
      <c r="B202" s="149"/>
      <c r="C202" s="175"/>
      <c r="D202" s="138" t="s">
        <v>132</v>
      </c>
      <c r="E202" s="140" t="s">
        <v>77</v>
      </c>
      <c r="F202" s="124" t="s">
        <v>28</v>
      </c>
      <c r="G202" s="593">
        <f>H202+I202</f>
        <v>0</v>
      </c>
      <c r="H202" s="594"/>
      <c r="I202" s="595"/>
      <c r="J202" s="593">
        <f>K202+L202</f>
        <v>0</v>
      </c>
      <c r="K202" s="594"/>
      <c r="L202" s="595"/>
      <c r="M202" s="593">
        <f>N202+O202</f>
        <v>0</v>
      </c>
      <c r="N202" s="594"/>
      <c r="O202" s="595"/>
      <c r="P202" s="593">
        <f>Q202+R202</f>
        <v>0</v>
      </c>
      <c r="Q202" s="594"/>
      <c r="R202" s="595"/>
      <c r="S202" s="593">
        <f>T202+U202</f>
        <v>0</v>
      </c>
      <c r="T202" s="594"/>
      <c r="U202" s="595"/>
      <c r="V202" s="1173" t="s">
        <v>27</v>
      </c>
      <c r="W202" s="744" t="s">
        <v>27</v>
      </c>
      <c r="X202" s="744" t="s">
        <v>27</v>
      </c>
      <c r="Y202" s="745" t="s">
        <v>27</v>
      </c>
      <c r="Z202" s="743" t="s">
        <v>27</v>
      </c>
      <c r="AA202" s="744" t="s">
        <v>27</v>
      </c>
      <c r="AB202" s="744" t="s">
        <v>27</v>
      </c>
      <c r="AC202" s="745" t="s">
        <v>27</v>
      </c>
    </row>
    <row r="203" spans="1:29" s="148" customFormat="1" ht="12" outlineLevel="1" x14ac:dyDescent="0.25">
      <c r="A203" s="879"/>
      <c r="B203" s="149"/>
      <c r="C203" s="175"/>
      <c r="D203" s="138" t="s">
        <v>132</v>
      </c>
      <c r="E203" s="140" t="s">
        <v>78</v>
      </c>
      <c r="F203" s="124" t="s">
        <v>54</v>
      </c>
      <c r="G203" s="607">
        <f>IF(I203+H203&gt;0,AVERAGE(H203:I203),0)</f>
        <v>0</v>
      </c>
      <c r="H203" s="608"/>
      <c r="I203" s="609"/>
      <c r="J203" s="607">
        <f>IF(L203+K203&gt;0,AVERAGE(K203:L203),0)</f>
        <v>0</v>
      </c>
      <c r="K203" s="608"/>
      <c r="L203" s="609"/>
      <c r="M203" s="607">
        <f>IF(O203+N203&gt;0,AVERAGE(N203:O203),0)</f>
        <v>0</v>
      </c>
      <c r="N203" s="608"/>
      <c r="O203" s="609"/>
      <c r="P203" s="607">
        <f>IF(R203+Q203&gt;0,AVERAGE(Q203:R203),0)</f>
        <v>0</v>
      </c>
      <c r="Q203" s="608"/>
      <c r="R203" s="609"/>
      <c r="S203" s="607">
        <f>IF(U203+T203&gt;0,AVERAGE(T203:U203),0)</f>
        <v>0</v>
      </c>
      <c r="T203" s="608"/>
      <c r="U203" s="609"/>
      <c r="V203" s="1178" t="s">
        <v>27</v>
      </c>
      <c r="W203" s="759" t="s">
        <v>27</v>
      </c>
      <c r="X203" s="759" t="s">
        <v>27</v>
      </c>
      <c r="Y203" s="760" t="s">
        <v>27</v>
      </c>
      <c r="Z203" s="758" t="s">
        <v>27</v>
      </c>
      <c r="AA203" s="759" t="s">
        <v>27</v>
      </c>
      <c r="AB203" s="759" t="s">
        <v>27</v>
      </c>
      <c r="AC203" s="760" t="s">
        <v>27</v>
      </c>
    </row>
    <row r="204" spans="1:29" s="131" customFormat="1" outlineLevel="1" x14ac:dyDescent="0.25">
      <c r="A204" s="377"/>
      <c r="B204" s="153" t="s">
        <v>378</v>
      </c>
      <c r="C204" s="68">
        <v>2210</v>
      </c>
      <c r="D204" s="163" t="s">
        <v>132</v>
      </c>
      <c r="E204" s="147" t="s">
        <v>135</v>
      </c>
      <c r="F204" s="68" t="s">
        <v>35</v>
      </c>
      <c r="G204" s="472">
        <f>H204+I204</f>
        <v>0</v>
      </c>
      <c r="H204" s="610">
        <f>ROUND(H205*H206/1000,1)</f>
        <v>0</v>
      </c>
      <c r="I204" s="611">
        <f>ROUND(I205*I206/1000,1)</f>
        <v>0</v>
      </c>
      <c r="J204" s="472">
        <f>K204+L204</f>
        <v>0</v>
      </c>
      <c r="K204" s="610">
        <f>ROUND(K205*K206/1000,1)</f>
        <v>0</v>
      </c>
      <c r="L204" s="611">
        <f>ROUND(L205*L206/1000,1)</f>
        <v>0</v>
      </c>
      <c r="M204" s="472">
        <f>N204+O204</f>
        <v>0</v>
      </c>
      <c r="N204" s="610">
        <f>ROUND(N205*N206/1000,1)</f>
        <v>0</v>
      </c>
      <c r="O204" s="611">
        <f>ROUND(O205*O206/1000,1)</f>
        <v>0</v>
      </c>
      <c r="P204" s="472">
        <f>Q204+R204</f>
        <v>0</v>
      </c>
      <c r="Q204" s="610">
        <f>ROUND(Q205*Q206/1000,1)</f>
        <v>0</v>
      </c>
      <c r="R204" s="611">
        <f>ROUND(R205*R206/1000,1)</f>
        <v>0</v>
      </c>
      <c r="S204" s="472">
        <f>T204+U204</f>
        <v>0</v>
      </c>
      <c r="T204" s="610">
        <f>ROUND(T205*T206/1000,1)</f>
        <v>0</v>
      </c>
      <c r="U204" s="611">
        <f>ROUND(U205*U206/1000,1)</f>
        <v>0</v>
      </c>
      <c r="V204" s="1179">
        <f t="shared" ref="V204" si="376">G204-J204</f>
        <v>0</v>
      </c>
      <c r="W204" s="610">
        <f t="shared" ref="W204" si="377">G204-M204</f>
        <v>0</v>
      </c>
      <c r="X204" s="610">
        <f t="shared" ref="X204" si="378">G204-P204</f>
        <v>0</v>
      </c>
      <c r="Y204" s="761">
        <f t="shared" ref="Y204" si="379">G204-S204</f>
        <v>0</v>
      </c>
      <c r="Z204" s="762">
        <f t="shared" ref="Z204" si="380">IF(G204&gt;0,ROUND((J204/G204),3),0)</f>
        <v>0</v>
      </c>
      <c r="AA204" s="763">
        <f t="shared" ref="AA204" si="381">IF(G204&gt;0,ROUND((M204/G204),3),0)</f>
        <v>0</v>
      </c>
      <c r="AB204" s="763">
        <f t="shared" ref="AB204" si="382">IF(G204&gt;0,ROUND((P204/G204),3),0)</f>
        <v>0</v>
      </c>
      <c r="AC204" s="764">
        <f t="shared" ref="AC204" si="383">IF(G204&gt;0,ROUND((S204/G204),3),0)</f>
        <v>0</v>
      </c>
    </row>
    <row r="205" spans="1:29" s="148" customFormat="1" ht="12" outlineLevel="1" x14ac:dyDescent="0.25">
      <c r="A205" s="879"/>
      <c r="B205" s="149"/>
      <c r="C205" s="175"/>
      <c r="D205" s="138" t="s">
        <v>132</v>
      </c>
      <c r="E205" s="140" t="s">
        <v>77</v>
      </c>
      <c r="F205" s="124" t="s">
        <v>28</v>
      </c>
      <c r="G205" s="593">
        <f>H205+I205</f>
        <v>0</v>
      </c>
      <c r="H205" s="594"/>
      <c r="I205" s="595"/>
      <c r="J205" s="593">
        <f>K205+L205</f>
        <v>0</v>
      </c>
      <c r="K205" s="594"/>
      <c r="L205" s="595"/>
      <c r="M205" s="593">
        <f>N205+O205</f>
        <v>0</v>
      </c>
      <c r="N205" s="594"/>
      <c r="O205" s="595"/>
      <c r="P205" s="593">
        <f>Q205+R205</f>
        <v>0</v>
      </c>
      <c r="Q205" s="594"/>
      <c r="R205" s="595"/>
      <c r="S205" s="593">
        <f>T205+U205</f>
        <v>0</v>
      </c>
      <c r="T205" s="594"/>
      <c r="U205" s="595"/>
      <c r="V205" s="1173" t="s">
        <v>27</v>
      </c>
      <c r="W205" s="744" t="s">
        <v>27</v>
      </c>
      <c r="X205" s="744" t="s">
        <v>27</v>
      </c>
      <c r="Y205" s="745" t="s">
        <v>27</v>
      </c>
      <c r="Z205" s="743" t="s">
        <v>27</v>
      </c>
      <c r="AA205" s="744" t="s">
        <v>27</v>
      </c>
      <c r="AB205" s="744" t="s">
        <v>27</v>
      </c>
      <c r="AC205" s="745" t="s">
        <v>27</v>
      </c>
    </row>
    <row r="206" spans="1:29" s="148" customFormat="1" ht="12" outlineLevel="1" x14ac:dyDescent="0.25">
      <c r="A206" s="879"/>
      <c r="B206" s="149"/>
      <c r="C206" s="175"/>
      <c r="D206" s="138" t="s">
        <v>132</v>
      </c>
      <c r="E206" s="140" t="s">
        <v>78</v>
      </c>
      <c r="F206" s="124" t="s">
        <v>54</v>
      </c>
      <c r="G206" s="612">
        <f>IF(I206+H206&gt;0,AVERAGE(H206:I206),0)</f>
        <v>0</v>
      </c>
      <c r="H206" s="613"/>
      <c r="I206" s="614"/>
      <c r="J206" s="612">
        <f>IF(L206+K206&gt;0,AVERAGE(K206:L206),0)</f>
        <v>0</v>
      </c>
      <c r="K206" s="613"/>
      <c r="L206" s="614"/>
      <c r="M206" s="612">
        <f>IF(O206+N206&gt;0,AVERAGE(N206:O206),0)</f>
        <v>0</v>
      </c>
      <c r="N206" s="613"/>
      <c r="O206" s="614"/>
      <c r="P206" s="612">
        <f>IF(R206+Q206&gt;0,AVERAGE(Q206:R206),0)</f>
        <v>0</v>
      </c>
      <c r="Q206" s="613"/>
      <c r="R206" s="614"/>
      <c r="S206" s="612">
        <f>IF(U206+T206&gt;0,AVERAGE(T206:U206),0)</f>
        <v>0</v>
      </c>
      <c r="T206" s="613"/>
      <c r="U206" s="614"/>
      <c r="V206" s="1173" t="s">
        <v>27</v>
      </c>
      <c r="W206" s="744" t="s">
        <v>27</v>
      </c>
      <c r="X206" s="744" t="s">
        <v>27</v>
      </c>
      <c r="Y206" s="745" t="s">
        <v>27</v>
      </c>
      <c r="Z206" s="743" t="s">
        <v>27</v>
      </c>
      <c r="AA206" s="744" t="s">
        <v>27</v>
      </c>
      <c r="AB206" s="744" t="s">
        <v>27</v>
      </c>
      <c r="AC206" s="745" t="s">
        <v>27</v>
      </c>
    </row>
    <row r="207" spans="1:29" s="131" customFormat="1" ht="26.25" customHeight="1" outlineLevel="1" x14ac:dyDescent="0.25">
      <c r="A207" s="377"/>
      <c r="B207" s="153" t="s">
        <v>379</v>
      </c>
      <c r="C207" s="68">
        <v>2210</v>
      </c>
      <c r="D207" s="163" t="s">
        <v>132</v>
      </c>
      <c r="E207" s="147" t="s">
        <v>711</v>
      </c>
      <c r="F207" s="68" t="s">
        <v>35</v>
      </c>
      <c r="G207" s="472">
        <f>H207+I207</f>
        <v>0</v>
      </c>
      <c r="H207" s="610">
        <f>ROUND(H208*H209/1000,1)</f>
        <v>0</v>
      </c>
      <c r="I207" s="611">
        <f>ROUND(I208*I209/1000,1)</f>
        <v>0</v>
      </c>
      <c r="J207" s="472">
        <f>K207+L207</f>
        <v>0</v>
      </c>
      <c r="K207" s="610">
        <f>ROUND(K208*K209/1000,1)</f>
        <v>0</v>
      </c>
      <c r="L207" s="611">
        <f>ROUND(L208*L209/1000,1)</f>
        <v>0</v>
      </c>
      <c r="M207" s="472">
        <f>N207+O207</f>
        <v>0</v>
      </c>
      <c r="N207" s="610">
        <f>ROUND(N208*N209/1000,1)</f>
        <v>0</v>
      </c>
      <c r="O207" s="611">
        <f>ROUND(O208*O209/1000,1)</f>
        <v>0</v>
      </c>
      <c r="P207" s="472">
        <f>Q207+R207</f>
        <v>0</v>
      </c>
      <c r="Q207" s="610">
        <f>ROUND(Q208*Q209/1000,1)</f>
        <v>0</v>
      </c>
      <c r="R207" s="611">
        <f>ROUND(R208*R209/1000,1)</f>
        <v>0</v>
      </c>
      <c r="S207" s="472">
        <f>T207+U207</f>
        <v>0</v>
      </c>
      <c r="T207" s="610">
        <f>ROUND(T208*T209/1000,1)</f>
        <v>0</v>
      </c>
      <c r="U207" s="611">
        <f>ROUND(U208*U209/1000,1)</f>
        <v>0</v>
      </c>
      <c r="V207" s="1175">
        <f t="shared" ref="V207" si="384">G207-J207</f>
        <v>0</v>
      </c>
      <c r="W207" s="591">
        <f t="shared" ref="W207" si="385">G207-M207</f>
        <v>0</v>
      </c>
      <c r="X207" s="591">
        <f t="shared" ref="X207" si="386">G207-P207</f>
        <v>0</v>
      </c>
      <c r="Y207" s="726">
        <f t="shared" ref="Y207" si="387">G207-S207</f>
        <v>0</v>
      </c>
      <c r="Z207" s="727">
        <f t="shared" ref="Z207" si="388">IF(G207&gt;0,ROUND((J207/G207),3),0)</f>
        <v>0</v>
      </c>
      <c r="AA207" s="728">
        <f t="shared" ref="AA207" si="389">IF(G207&gt;0,ROUND((M207/G207),3),0)</f>
        <v>0</v>
      </c>
      <c r="AB207" s="728">
        <f t="shared" ref="AB207" si="390">IF(G207&gt;0,ROUND((P207/G207),3),0)</f>
        <v>0</v>
      </c>
      <c r="AC207" s="729">
        <f t="shared" ref="AC207" si="391">IF(G207&gt;0,ROUND((S207/G207),3),0)</f>
        <v>0</v>
      </c>
    </row>
    <row r="208" spans="1:29" s="148" customFormat="1" ht="12" outlineLevel="1" x14ac:dyDescent="0.25">
      <c r="A208" s="879"/>
      <c r="B208" s="149"/>
      <c r="C208" s="175"/>
      <c r="D208" s="138" t="s">
        <v>132</v>
      </c>
      <c r="E208" s="140" t="s">
        <v>77</v>
      </c>
      <c r="F208" s="124" t="s">
        <v>28</v>
      </c>
      <c r="G208" s="593">
        <f>H208+I208</f>
        <v>0</v>
      </c>
      <c r="H208" s="594"/>
      <c r="I208" s="595"/>
      <c r="J208" s="593">
        <f>K208+L208</f>
        <v>0</v>
      </c>
      <c r="K208" s="594"/>
      <c r="L208" s="595"/>
      <c r="M208" s="593">
        <f>N208+O208</f>
        <v>0</v>
      </c>
      <c r="N208" s="594"/>
      <c r="O208" s="595"/>
      <c r="P208" s="593">
        <f>Q208+R208</f>
        <v>0</v>
      </c>
      <c r="Q208" s="594"/>
      <c r="R208" s="595"/>
      <c r="S208" s="593">
        <f>T208+U208</f>
        <v>0</v>
      </c>
      <c r="T208" s="594"/>
      <c r="U208" s="595"/>
      <c r="V208" s="1173" t="s">
        <v>27</v>
      </c>
      <c r="W208" s="744" t="s">
        <v>27</v>
      </c>
      <c r="X208" s="744" t="s">
        <v>27</v>
      </c>
      <c r="Y208" s="745" t="s">
        <v>27</v>
      </c>
      <c r="Z208" s="743" t="s">
        <v>27</v>
      </c>
      <c r="AA208" s="744" t="s">
        <v>27</v>
      </c>
      <c r="AB208" s="744" t="s">
        <v>27</v>
      </c>
      <c r="AC208" s="745" t="s">
        <v>27</v>
      </c>
    </row>
    <row r="209" spans="1:30" s="148" customFormat="1" ht="12" outlineLevel="1" x14ac:dyDescent="0.25">
      <c r="A209" s="879"/>
      <c r="B209" s="149"/>
      <c r="C209" s="175"/>
      <c r="D209" s="138" t="s">
        <v>132</v>
      </c>
      <c r="E209" s="140" t="s">
        <v>78</v>
      </c>
      <c r="F209" s="124" t="s">
        <v>54</v>
      </c>
      <c r="G209" s="612">
        <f>IF(I209+H209&gt;0,AVERAGE(H209:I209),0)</f>
        <v>0</v>
      </c>
      <c r="H209" s="613"/>
      <c r="I209" s="614"/>
      <c r="J209" s="612">
        <f>IF(L209+K209&gt;0,AVERAGE(K209:L209),0)</f>
        <v>0</v>
      </c>
      <c r="K209" s="613"/>
      <c r="L209" s="614"/>
      <c r="M209" s="612">
        <f>IF(O209+N209&gt;0,AVERAGE(N209:O209),0)</f>
        <v>0</v>
      </c>
      <c r="N209" s="613"/>
      <c r="O209" s="614"/>
      <c r="P209" s="612">
        <f>IF(R209+Q209&gt;0,AVERAGE(Q209:R209),0)</f>
        <v>0</v>
      </c>
      <c r="Q209" s="613"/>
      <c r="R209" s="614"/>
      <c r="S209" s="612">
        <f>IF(U209+T209&gt;0,AVERAGE(T209:U209),0)</f>
        <v>0</v>
      </c>
      <c r="T209" s="613"/>
      <c r="U209" s="614"/>
      <c r="V209" s="1173" t="s">
        <v>27</v>
      </c>
      <c r="W209" s="744" t="s">
        <v>27</v>
      </c>
      <c r="X209" s="744" t="s">
        <v>27</v>
      </c>
      <c r="Y209" s="745" t="s">
        <v>27</v>
      </c>
      <c r="Z209" s="743" t="s">
        <v>27</v>
      </c>
      <c r="AA209" s="744" t="s">
        <v>27</v>
      </c>
      <c r="AB209" s="744" t="s">
        <v>27</v>
      </c>
      <c r="AC209" s="745" t="s">
        <v>27</v>
      </c>
    </row>
    <row r="210" spans="1:30" s="131" customFormat="1" ht="27" customHeight="1" outlineLevel="1" x14ac:dyDescent="0.25">
      <c r="A210" s="377"/>
      <c r="B210" s="153" t="s">
        <v>380</v>
      </c>
      <c r="C210" s="68">
        <v>2210</v>
      </c>
      <c r="D210" s="163" t="s">
        <v>132</v>
      </c>
      <c r="E210" s="147" t="s">
        <v>712</v>
      </c>
      <c r="F210" s="68" t="s">
        <v>35</v>
      </c>
      <c r="G210" s="475">
        <f>H210+I210</f>
        <v>0</v>
      </c>
      <c r="H210" s="591">
        <f>ROUND(H211*H212/1000,1)</f>
        <v>0</v>
      </c>
      <c r="I210" s="592">
        <f>ROUND(I211*I212/1000,1)</f>
        <v>0</v>
      </c>
      <c r="J210" s="475">
        <f>K210+L210</f>
        <v>0</v>
      </c>
      <c r="K210" s="591">
        <f>ROUND(K211*K212/1000,1)</f>
        <v>0</v>
      </c>
      <c r="L210" s="592">
        <f>ROUND(L211*L212/1000,1)</f>
        <v>0</v>
      </c>
      <c r="M210" s="475">
        <f>N210+O210</f>
        <v>0</v>
      </c>
      <c r="N210" s="591">
        <f>ROUND(N211*N212/1000,1)</f>
        <v>0</v>
      </c>
      <c r="O210" s="592">
        <f>ROUND(O211*O212/1000,1)</f>
        <v>0</v>
      </c>
      <c r="P210" s="475">
        <f>Q210+R210</f>
        <v>0</v>
      </c>
      <c r="Q210" s="591">
        <f>ROUND(Q211*Q212/1000,1)</f>
        <v>0</v>
      </c>
      <c r="R210" s="592">
        <f>ROUND(R211*R212/1000,1)</f>
        <v>0</v>
      </c>
      <c r="S210" s="475">
        <f>T210+U210</f>
        <v>0</v>
      </c>
      <c r="T210" s="591">
        <f>ROUND(T211*T212/1000,1)</f>
        <v>0</v>
      </c>
      <c r="U210" s="592">
        <f>ROUND(U211*U212/1000,1)</f>
        <v>0</v>
      </c>
      <c r="V210" s="1179">
        <f t="shared" ref="V210" si="392">G210-J210</f>
        <v>0</v>
      </c>
      <c r="W210" s="610">
        <f t="shared" ref="W210" si="393">G210-M210</f>
        <v>0</v>
      </c>
      <c r="X210" s="610">
        <f t="shared" ref="X210" si="394">G210-P210</f>
        <v>0</v>
      </c>
      <c r="Y210" s="761">
        <f t="shared" ref="Y210" si="395">G210-S210</f>
        <v>0</v>
      </c>
      <c r="Z210" s="762">
        <f t="shared" ref="Z210" si="396">IF(G210&gt;0,ROUND((J210/G210),3),0)</f>
        <v>0</v>
      </c>
      <c r="AA210" s="763">
        <f t="shared" ref="AA210" si="397">IF(G210&gt;0,ROUND((M210/G210),3),0)</f>
        <v>0</v>
      </c>
      <c r="AB210" s="763">
        <f t="shared" ref="AB210" si="398">IF(G210&gt;0,ROUND((P210/G210),3),0)</f>
        <v>0</v>
      </c>
      <c r="AC210" s="764">
        <f t="shared" ref="AC210" si="399">IF(G210&gt;0,ROUND((S210/G210),3),0)</f>
        <v>0</v>
      </c>
    </row>
    <row r="211" spans="1:30" s="148" customFormat="1" ht="12" outlineLevel="1" x14ac:dyDescent="0.25">
      <c r="A211" s="879"/>
      <c r="B211" s="149"/>
      <c r="C211" s="175"/>
      <c r="D211" s="138" t="s">
        <v>132</v>
      </c>
      <c r="E211" s="140" t="s">
        <v>77</v>
      </c>
      <c r="F211" s="124" t="s">
        <v>28</v>
      </c>
      <c r="G211" s="593">
        <f>H211+I211</f>
        <v>0</v>
      </c>
      <c r="H211" s="594"/>
      <c r="I211" s="595"/>
      <c r="J211" s="593">
        <f>K211+L211</f>
        <v>0</v>
      </c>
      <c r="K211" s="594"/>
      <c r="L211" s="595"/>
      <c r="M211" s="593">
        <f>N211+O211</f>
        <v>0</v>
      </c>
      <c r="N211" s="594"/>
      <c r="O211" s="595"/>
      <c r="P211" s="593">
        <f>Q211+R211</f>
        <v>0</v>
      </c>
      <c r="Q211" s="594"/>
      <c r="R211" s="595"/>
      <c r="S211" s="593">
        <f>T211+U211</f>
        <v>0</v>
      </c>
      <c r="T211" s="594"/>
      <c r="U211" s="595"/>
      <c r="V211" s="1173" t="s">
        <v>27</v>
      </c>
      <c r="W211" s="744" t="s">
        <v>27</v>
      </c>
      <c r="X211" s="744" t="s">
        <v>27</v>
      </c>
      <c r="Y211" s="745" t="s">
        <v>27</v>
      </c>
      <c r="Z211" s="743" t="s">
        <v>27</v>
      </c>
      <c r="AA211" s="744" t="s">
        <v>27</v>
      </c>
      <c r="AB211" s="744" t="s">
        <v>27</v>
      </c>
      <c r="AC211" s="745" t="s">
        <v>27</v>
      </c>
    </row>
    <row r="212" spans="1:30" s="148" customFormat="1" ht="12.75" outlineLevel="1" thickBot="1" x14ac:dyDescent="0.3">
      <c r="A212" s="879"/>
      <c r="B212" s="160"/>
      <c r="C212" s="977"/>
      <c r="D212" s="161" t="s">
        <v>132</v>
      </c>
      <c r="E212" s="141" t="s">
        <v>78</v>
      </c>
      <c r="F212" s="127" t="s">
        <v>54</v>
      </c>
      <c r="G212" s="596">
        <f>IF(I212+H212&gt;0,AVERAGE(H212:I212),0)</f>
        <v>0</v>
      </c>
      <c r="H212" s="597"/>
      <c r="I212" s="598"/>
      <c r="J212" s="596">
        <f>IF(L212+K212&gt;0,AVERAGE(K212:L212),0)</f>
        <v>0</v>
      </c>
      <c r="K212" s="597"/>
      <c r="L212" s="598"/>
      <c r="M212" s="596">
        <f>IF(O212+N212&gt;0,AVERAGE(N212:O212),0)</f>
        <v>0</v>
      </c>
      <c r="N212" s="597"/>
      <c r="O212" s="598"/>
      <c r="P212" s="596">
        <f>IF(R212+Q212&gt;0,AVERAGE(Q212:R212),0)</f>
        <v>0</v>
      </c>
      <c r="Q212" s="597"/>
      <c r="R212" s="598"/>
      <c r="S212" s="596">
        <f>IF(U212+T212&gt;0,AVERAGE(T212:U212),0)</f>
        <v>0</v>
      </c>
      <c r="T212" s="597"/>
      <c r="U212" s="598"/>
      <c r="V212" s="1174" t="s">
        <v>27</v>
      </c>
      <c r="W212" s="747" t="s">
        <v>27</v>
      </c>
      <c r="X212" s="747" t="s">
        <v>27</v>
      </c>
      <c r="Y212" s="748" t="s">
        <v>27</v>
      </c>
      <c r="Z212" s="746" t="s">
        <v>27</v>
      </c>
      <c r="AA212" s="747" t="s">
        <v>27</v>
      </c>
      <c r="AB212" s="747" t="s">
        <v>27</v>
      </c>
      <c r="AC212" s="748" t="s">
        <v>27</v>
      </c>
    </row>
    <row r="213" spans="1:30" s="131" customFormat="1" ht="16.5" outlineLevel="1" thickTop="1" x14ac:dyDescent="0.25">
      <c r="A213" s="115"/>
      <c r="B213" s="116" t="s">
        <v>381</v>
      </c>
      <c r="C213" s="117">
        <v>2210</v>
      </c>
      <c r="D213" s="118" t="s">
        <v>137</v>
      </c>
      <c r="E213" s="129" t="s">
        <v>138</v>
      </c>
      <c r="F213" s="130" t="s">
        <v>35</v>
      </c>
      <c r="G213" s="475">
        <f>H213+I213</f>
        <v>51</v>
      </c>
      <c r="H213" s="591">
        <f>ROUND(H214*H215/1000,1)</f>
        <v>0</v>
      </c>
      <c r="I213" s="592">
        <f>ROUND(I214*I215/1000,1)</f>
        <v>51</v>
      </c>
      <c r="J213" s="475">
        <f>K213+L213</f>
        <v>0</v>
      </c>
      <c r="K213" s="591">
        <f>ROUND(K214*K215/1000,1)</f>
        <v>0</v>
      </c>
      <c r="L213" s="592">
        <f>ROUND(L214*L215/1000,1)</f>
        <v>0</v>
      </c>
      <c r="M213" s="475">
        <f>N213+O213</f>
        <v>0</v>
      </c>
      <c r="N213" s="591">
        <f>ROUND(N214*N215/1000,1)</f>
        <v>0</v>
      </c>
      <c r="O213" s="592">
        <f>ROUND(O214*O215/1000,1)</f>
        <v>0</v>
      </c>
      <c r="P213" s="475">
        <f>Q213+R213</f>
        <v>0</v>
      </c>
      <c r="Q213" s="591">
        <f>ROUND(Q214*Q215/1000,1)</f>
        <v>0</v>
      </c>
      <c r="R213" s="592">
        <f>ROUND(R214*R215/1000,1)</f>
        <v>0</v>
      </c>
      <c r="S213" s="475">
        <f>T213+U213</f>
        <v>51</v>
      </c>
      <c r="T213" s="591">
        <f>ROUND(T214*T215/1000,1)</f>
        <v>0</v>
      </c>
      <c r="U213" s="592">
        <f>ROUND(U214*U215/1000,1)</f>
        <v>51</v>
      </c>
      <c r="V213" s="1175">
        <f t="shared" ref="V213" si="400">G213-J213</f>
        <v>51</v>
      </c>
      <c r="W213" s="591">
        <f t="shared" ref="W213" si="401">G213-M213</f>
        <v>51</v>
      </c>
      <c r="X213" s="591">
        <f t="shared" ref="X213" si="402">G213-P213</f>
        <v>51</v>
      </c>
      <c r="Y213" s="726">
        <f t="shared" ref="Y213" si="403">G213-S213</f>
        <v>0</v>
      </c>
      <c r="Z213" s="727">
        <f t="shared" ref="Z213" si="404">IF(G213&gt;0,ROUND((J213/G213),3),0)</f>
        <v>0</v>
      </c>
      <c r="AA213" s="728">
        <f t="shared" ref="AA213" si="405">IF(G213&gt;0,ROUND((M213/G213),3),0)</f>
        <v>0</v>
      </c>
      <c r="AB213" s="728">
        <f t="shared" ref="AB213" si="406">IF(G213&gt;0,ROUND((P213/G213),3),0)</f>
        <v>0</v>
      </c>
      <c r="AC213" s="729">
        <f t="shared" ref="AC213" si="407">IF(G213&gt;0,ROUND((S213/G213),3),0)</f>
        <v>1</v>
      </c>
    </row>
    <row r="214" spans="1:30" s="120" customFormat="1" ht="12" outlineLevel="1" x14ac:dyDescent="0.25">
      <c r="A214" s="879"/>
      <c r="B214" s="107"/>
      <c r="C214" s="124"/>
      <c r="D214" s="138" t="s">
        <v>137</v>
      </c>
      <c r="E214" s="123" t="s">
        <v>139</v>
      </c>
      <c r="F214" s="124" t="s">
        <v>140</v>
      </c>
      <c r="G214" s="593">
        <f>H214+I214</f>
        <v>2000</v>
      </c>
      <c r="H214" s="594"/>
      <c r="I214" s="595">
        <v>2000</v>
      </c>
      <c r="J214" s="593">
        <f>K214+L214</f>
        <v>0</v>
      </c>
      <c r="K214" s="594"/>
      <c r="L214" s="595"/>
      <c r="M214" s="593">
        <f>N214+O214</f>
        <v>0</v>
      </c>
      <c r="N214" s="594"/>
      <c r="O214" s="595"/>
      <c r="P214" s="593">
        <f>Q214+R214</f>
        <v>0</v>
      </c>
      <c r="Q214" s="594"/>
      <c r="R214" s="595"/>
      <c r="S214" s="593">
        <f>T214+U214</f>
        <v>2000</v>
      </c>
      <c r="T214" s="594"/>
      <c r="U214" s="595">
        <v>2000</v>
      </c>
      <c r="V214" s="1173" t="s">
        <v>27</v>
      </c>
      <c r="W214" s="744" t="s">
        <v>27</v>
      </c>
      <c r="X214" s="744" t="s">
        <v>27</v>
      </c>
      <c r="Y214" s="745" t="s">
        <v>27</v>
      </c>
      <c r="Z214" s="743" t="s">
        <v>27</v>
      </c>
      <c r="AA214" s="744" t="s">
        <v>27</v>
      </c>
      <c r="AB214" s="744" t="s">
        <v>27</v>
      </c>
      <c r="AC214" s="745" t="s">
        <v>27</v>
      </c>
    </row>
    <row r="215" spans="1:30" s="120" customFormat="1" ht="12.75" outlineLevel="1" thickBot="1" x14ac:dyDescent="0.3">
      <c r="A215" s="879"/>
      <c r="B215" s="111"/>
      <c r="C215" s="127"/>
      <c r="D215" s="161" t="s">
        <v>137</v>
      </c>
      <c r="E215" s="126" t="s">
        <v>141</v>
      </c>
      <c r="F215" s="127" t="s">
        <v>54</v>
      </c>
      <c r="G215" s="596">
        <f>IF(I215+H215&gt;0,AVERAGE(H215:I215),0)</f>
        <v>25.49</v>
      </c>
      <c r="H215" s="597"/>
      <c r="I215" s="598">
        <v>25.49</v>
      </c>
      <c r="J215" s="596">
        <f>IF(L215+K215&gt;0,AVERAGE(K215:L215),0)</f>
        <v>0</v>
      </c>
      <c r="K215" s="597"/>
      <c r="L215" s="598"/>
      <c r="M215" s="596">
        <f>IF(O215+N215&gt;0,AVERAGE(N215:O215),0)</f>
        <v>0</v>
      </c>
      <c r="N215" s="597"/>
      <c r="O215" s="598"/>
      <c r="P215" s="596">
        <f>IF(R215+Q215&gt;0,AVERAGE(Q215:R215),0)</f>
        <v>0</v>
      </c>
      <c r="Q215" s="597"/>
      <c r="R215" s="598"/>
      <c r="S215" s="596">
        <f>IF(U215+T215&gt;0,AVERAGE(T215:U215),0)</f>
        <v>25.49</v>
      </c>
      <c r="T215" s="597"/>
      <c r="U215" s="598">
        <v>25.49</v>
      </c>
      <c r="V215" s="1174" t="s">
        <v>27</v>
      </c>
      <c r="W215" s="747" t="s">
        <v>27</v>
      </c>
      <c r="X215" s="747" t="s">
        <v>27</v>
      </c>
      <c r="Y215" s="748" t="s">
        <v>27</v>
      </c>
      <c r="Z215" s="746" t="s">
        <v>27</v>
      </c>
      <c r="AA215" s="747" t="s">
        <v>27</v>
      </c>
      <c r="AB215" s="747" t="s">
        <v>27</v>
      </c>
      <c r="AC215" s="748" t="s">
        <v>27</v>
      </c>
    </row>
    <row r="216" spans="1:30" s="120" customFormat="1" ht="27" outlineLevel="1" thickTop="1" thickBot="1" x14ac:dyDescent="0.3">
      <c r="A216" s="879"/>
      <c r="B216" s="235" t="s">
        <v>461</v>
      </c>
      <c r="C216" s="176">
        <v>2210</v>
      </c>
      <c r="D216" s="824" t="s">
        <v>188</v>
      </c>
      <c r="E216" s="178" t="s">
        <v>382</v>
      </c>
      <c r="F216" s="825" t="s">
        <v>35</v>
      </c>
      <c r="G216" s="536">
        <f>H216+I216</f>
        <v>11.18</v>
      </c>
      <c r="H216" s="599"/>
      <c r="I216" s="600">
        <v>11.18</v>
      </c>
      <c r="J216" s="536">
        <f>K216+L216</f>
        <v>0</v>
      </c>
      <c r="K216" s="599"/>
      <c r="L216" s="600"/>
      <c r="M216" s="536">
        <f>N216+O216</f>
        <v>11.18</v>
      </c>
      <c r="N216" s="599"/>
      <c r="O216" s="600">
        <v>11.18</v>
      </c>
      <c r="P216" s="536">
        <f>Q216+R216</f>
        <v>11.18</v>
      </c>
      <c r="Q216" s="599"/>
      <c r="R216" s="600">
        <v>11.18</v>
      </c>
      <c r="S216" s="536">
        <f>T216+U216</f>
        <v>11.18</v>
      </c>
      <c r="T216" s="599"/>
      <c r="U216" s="600">
        <v>11.18</v>
      </c>
      <c r="V216" s="1176">
        <f t="shared" ref="V216:V234" si="408">G216-J216</f>
        <v>11.18</v>
      </c>
      <c r="W216" s="749">
        <f t="shared" ref="W216:W234" si="409">G216-M216</f>
        <v>0</v>
      </c>
      <c r="X216" s="749">
        <f t="shared" ref="X216:X234" si="410">G216-P216</f>
        <v>0</v>
      </c>
      <c r="Y216" s="750">
        <f t="shared" ref="Y216:Y234" si="411">G216-S216</f>
        <v>0</v>
      </c>
      <c r="Z216" s="751">
        <f>IF(G216&gt;0,ROUND((J216/G216),3),0)</f>
        <v>0</v>
      </c>
      <c r="AA216" s="752">
        <f t="shared" ref="AA216:AA234" si="412">IF(G216&gt;0,ROUND((M216/G216),3),0)</f>
        <v>1</v>
      </c>
      <c r="AB216" s="752">
        <f t="shared" ref="AB216:AB234" si="413">IF(G216&gt;0,ROUND((P216/G216),3),0)</f>
        <v>1</v>
      </c>
      <c r="AC216" s="753">
        <f t="shared" ref="AC216:AC227" si="414">IF(G216&gt;0,ROUND((S216/G216),3),0)</f>
        <v>1</v>
      </c>
      <c r="AD216" s="131"/>
    </row>
    <row r="217" spans="1:30" s="120" customFormat="1" ht="16.5" outlineLevel="1" thickTop="1" thickBot="1" x14ac:dyDescent="0.3">
      <c r="A217" s="377"/>
      <c r="B217" s="235" t="s">
        <v>425</v>
      </c>
      <c r="C217" s="176">
        <v>2210</v>
      </c>
      <c r="D217" s="824"/>
      <c r="E217" s="178" t="s">
        <v>661</v>
      </c>
      <c r="F217" s="179" t="s">
        <v>35</v>
      </c>
      <c r="G217" s="536">
        <f t="shared" ref="G217" si="415">H217+I217</f>
        <v>0</v>
      </c>
      <c r="H217" s="749"/>
      <c r="I217" s="1081"/>
      <c r="J217" s="536">
        <f t="shared" ref="J217" si="416">K217+L217</f>
        <v>0</v>
      </c>
      <c r="K217" s="749"/>
      <c r="L217" s="1081"/>
      <c r="M217" s="536">
        <f t="shared" ref="M217" si="417">N217+O217</f>
        <v>0</v>
      </c>
      <c r="N217" s="749"/>
      <c r="O217" s="1081"/>
      <c r="P217" s="536">
        <f t="shared" ref="P217" si="418">Q217+R217</f>
        <v>0</v>
      </c>
      <c r="Q217" s="749"/>
      <c r="R217" s="1081"/>
      <c r="S217" s="536">
        <f t="shared" ref="S217" si="419">T217+U217</f>
        <v>0</v>
      </c>
      <c r="T217" s="749"/>
      <c r="U217" s="1081"/>
      <c r="V217" s="1176">
        <f t="shared" ref="V217" si="420">G217-J217</f>
        <v>0</v>
      </c>
      <c r="W217" s="749">
        <f t="shared" ref="W217" si="421">G217-M217</f>
        <v>0</v>
      </c>
      <c r="X217" s="749">
        <f t="shared" ref="X217" si="422">G217-P217</f>
        <v>0</v>
      </c>
      <c r="Y217" s="750">
        <f t="shared" ref="Y217" si="423">G217-S217</f>
        <v>0</v>
      </c>
      <c r="Z217" s="751">
        <f t="shared" ref="Z217" si="424">IF(G217&gt;0,ROUND((J217/G217),3),0)</f>
        <v>0</v>
      </c>
      <c r="AA217" s="752">
        <f t="shared" ref="AA217" si="425">IF(G217&gt;0,ROUND((M217/G217),3),0)</f>
        <v>0</v>
      </c>
      <c r="AB217" s="752">
        <f t="shared" ref="AB217" si="426">IF(G217&gt;0,ROUND((P217/G217),3),0)</f>
        <v>0</v>
      </c>
      <c r="AC217" s="753">
        <f t="shared" ref="AC217" si="427">IF(G217&gt;0,ROUND((S217/G217),3),0)</f>
        <v>0</v>
      </c>
      <c r="AD217" s="131"/>
    </row>
    <row r="218" spans="1:30" s="131" customFormat="1" ht="17.25" outlineLevel="1" thickTop="1" thickBot="1" x14ac:dyDescent="0.3">
      <c r="A218" s="115"/>
      <c r="B218" s="231" t="s">
        <v>675</v>
      </c>
      <c r="C218" s="176">
        <v>2210</v>
      </c>
      <c r="D218" s="177"/>
      <c r="E218" s="178" t="s">
        <v>462</v>
      </c>
      <c r="F218" s="179" t="s">
        <v>35</v>
      </c>
      <c r="G218" s="604">
        <f>G219+G220+G221</f>
        <v>0</v>
      </c>
      <c r="H218" s="605">
        <f t="shared" ref="H218:I218" si="428">H219+H220+H221</f>
        <v>0</v>
      </c>
      <c r="I218" s="606">
        <f t="shared" si="428"/>
        <v>0</v>
      </c>
      <c r="J218" s="604">
        <f>J219+J220+J221</f>
        <v>0</v>
      </c>
      <c r="K218" s="605">
        <f t="shared" ref="K218:L218" si="429">K219+K220+K221</f>
        <v>0</v>
      </c>
      <c r="L218" s="606">
        <f t="shared" si="429"/>
        <v>0</v>
      </c>
      <c r="M218" s="604">
        <f>M219+M220+M221</f>
        <v>0</v>
      </c>
      <c r="N218" s="605">
        <f t="shared" ref="N218:O218" si="430">N219+N220+N221</f>
        <v>0</v>
      </c>
      <c r="O218" s="606">
        <f t="shared" si="430"/>
        <v>0</v>
      </c>
      <c r="P218" s="604">
        <f>P219+P220+P221</f>
        <v>0</v>
      </c>
      <c r="Q218" s="605">
        <f t="shared" ref="Q218:R218" si="431">Q219+Q220+Q221</f>
        <v>0</v>
      </c>
      <c r="R218" s="606">
        <f t="shared" si="431"/>
        <v>0</v>
      </c>
      <c r="S218" s="604">
        <f>S219+S220+S221</f>
        <v>0</v>
      </c>
      <c r="T218" s="605">
        <f t="shared" ref="T218:U218" si="432">T219+T220+T221</f>
        <v>0</v>
      </c>
      <c r="U218" s="606">
        <f t="shared" si="432"/>
        <v>0</v>
      </c>
      <c r="V218" s="1177">
        <f t="shared" si="408"/>
        <v>0</v>
      </c>
      <c r="W218" s="623">
        <f t="shared" si="409"/>
        <v>0</v>
      </c>
      <c r="X218" s="623">
        <f t="shared" si="410"/>
        <v>0</v>
      </c>
      <c r="Y218" s="754">
        <f t="shared" si="411"/>
        <v>0</v>
      </c>
      <c r="Z218" s="755">
        <f t="shared" ref="Z218:Z234" si="433">IF(G218&gt;0,ROUND((J218/G218),3),0)</f>
        <v>0</v>
      </c>
      <c r="AA218" s="756">
        <f t="shared" si="412"/>
        <v>0</v>
      </c>
      <c r="AB218" s="756">
        <f t="shared" si="413"/>
        <v>0</v>
      </c>
      <c r="AC218" s="757">
        <f t="shared" si="414"/>
        <v>0</v>
      </c>
    </row>
    <row r="219" spans="1:30" s="131" customFormat="1" ht="26.25" outlineLevel="1" thickTop="1" x14ac:dyDescent="0.25">
      <c r="A219" s="115"/>
      <c r="B219" s="486" t="s">
        <v>676</v>
      </c>
      <c r="C219" s="180">
        <v>2210</v>
      </c>
      <c r="D219" s="181"/>
      <c r="E219" s="182" t="s">
        <v>142</v>
      </c>
      <c r="F219" s="183" t="s">
        <v>35</v>
      </c>
      <c r="G219" s="615">
        <f t="shared" ref="G219:G221" si="434">H219+I219</f>
        <v>0</v>
      </c>
      <c r="H219" s="785"/>
      <c r="I219" s="1082"/>
      <c r="J219" s="615">
        <f t="shared" ref="J219:J228" si="435">K219+L219</f>
        <v>0</v>
      </c>
      <c r="K219" s="785"/>
      <c r="L219" s="1082"/>
      <c r="M219" s="615">
        <f t="shared" ref="M219:M228" si="436">N219+O219</f>
        <v>0</v>
      </c>
      <c r="N219" s="785"/>
      <c r="O219" s="1082"/>
      <c r="P219" s="615">
        <f t="shared" ref="P219:P228" si="437">Q219+R219</f>
        <v>0</v>
      </c>
      <c r="Q219" s="785"/>
      <c r="R219" s="1082"/>
      <c r="S219" s="615">
        <f t="shared" ref="S219:S228" si="438">T219+U219</f>
        <v>0</v>
      </c>
      <c r="T219" s="785"/>
      <c r="U219" s="1082"/>
      <c r="V219" s="1114">
        <f t="shared" si="408"/>
        <v>0</v>
      </c>
      <c r="W219" s="765">
        <f t="shared" si="409"/>
        <v>0</v>
      </c>
      <c r="X219" s="765">
        <f t="shared" si="410"/>
        <v>0</v>
      </c>
      <c r="Y219" s="766">
        <f t="shared" si="411"/>
        <v>0</v>
      </c>
      <c r="Z219" s="767">
        <f t="shared" si="433"/>
        <v>0</v>
      </c>
      <c r="AA219" s="768">
        <f t="shared" si="412"/>
        <v>0</v>
      </c>
      <c r="AB219" s="768">
        <f t="shared" si="413"/>
        <v>0</v>
      </c>
      <c r="AC219" s="769">
        <f t="shared" si="414"/>
        <v>0</v>
      </c>
    </row>
    <row r="220" spans="1:30" s="131" customFormat="1" ht="63.75" outlineLevel="1" x14ac:dyDescent="0.25">
      <c r="A220" s="115"/>
      <c r="B220" s="484" t="s">
        <v>677</v>
      </c>
      <c r="C220" s="184">
        <v>2210</v>
      </c>
      <c r="D220" s="185"/>
      <c r="E220" s="147" t="s">
        <v>552</v>
      </c>
      <c r="F220" s="68" t="s">
        <v>35</v>
      </c>
      <c r="G220" s="472">
        <f t="shared" si="434"/>
        <v>0</v>
      </c>
      <c r="H220" s="610"/>
      <c r="I220" s="611"/>
      <c r="J220" s="472">
        <f t="shared" si="435"/>
        <v>0</v>
      </c>
      <c r="K220" s="610"/>
      <c r="L220" s="611"/>
      <c r="M220" s="472">
        <f t="shared" si="436"/>
        <v>0</v>
      </c>
      <c r="N220" s="610"/>
      <c r="O220" s="611"/>
      <c r="P220" s="472">
        <f t="shared" si="437"/>
        <v>0</v>
      </c>
      <c r="Q220" s="610"/>
      <c r="R220" s="611"/>
      <c r="S220" s="472">
        <f t="shared" si="438"/>
        <v>0</v>
      </c>
      <c r="T220" s="610"/>
      <c r="U220" s="611"/>
      <c r="V220" s="1179">
        <f t="shared" si="408"/>
        <v>0</v>
      </c>
      <c r="W220" s="610">
        <f t="shared" si="409"/>
        <v>0</v>
      </c>
      <c r="X220" s="610">
        <f t="shared" si="410"/>
        <v>0</v>
      </c>
      <c r="Y220" s="761">
        <f t="shared" si="411"/>
        <v>0</v>
      </c>
      <c r="Z220" s="762">
        <f t="shared" si="433"/>
        <v>0</v>
      </c>
      <c r="AA220" s="763">
        <f t="shared" si="412"/>
        <v>0</v>
      </c>
      <c r="AB220" s="763">
        <f t="shared" si="413"/>
        <v>0</v>
      </c>
      <c r="AC220" s="764">
        <f t="shared" si="414"/>
        <v>0</v>
      </c>
    </row>
    <row r="221" spans="1:30" s="131" customFormat="1" ht="16.5" outlineLevel="1" thickBot="1" x14ac:dyDescent="0.3">
      <c r="A221" s="115"/>
      <c r="B221" s="328" t="s">
        <v>678</v>
      </c>
      <c r="C221" s="186">
        <v>2210</v>
      </c>
      <c r="D221" s="187"/>
      <c r="E221" s="188" t="s">
        <v>455</v>
      </c>
      <c r="F221" s="133" t="s">
        <v>35</v>
      </c>
      <c r="G221" s="618">
        <f t="shared" si="434"/>
        <v>0</v>
      </c>
      <c r="H221" s="1083"/>
      <c r="I221" s="1084"/>
      <c r="J221" s="618">
        <f t="shared" si="435"/>
        <v>0</v>
      </c>
      <c r="K221" s="1083"/>
      <c r="L221" s="1084"/>
      <c r="M221" s="618">
        <f t="shared" si="436"/>
        <v>0</v>
      </c>
      <c r="N221" s="1083"/>
      <c r="O221" s="1084"/>
      <c r="P221" s="618">
        <f t="shared" si="437"/>
        <v>0</v>
      </c>
      <c r="Q221" s="1083"/>
      <c r="R221" s="1084"/>
      <c r="S221" s="618">
        <f t="shared" si="438"/>
        <v>0</v>
      </c>
      <c r="T221" s="1083"/>
      <c r="U221" s="1084"/>
      <c r="V221" s="1176">
        <f t="shared" si="408"/>
        <v>0</v>
      </c>
      <c r="W221" s="749">
        <f t="shared" si="409"/>
        <v>0</v>
      </c>
      <c r="X221" s="749">
        <f t="shared" si="410"/>
        <v>0</v>
      </c>
      <c r="Y221" s="750">
        <f t="shared" si="411"/>
        <v>0</v>
      </c>
      <c r="Z221" s="751">
        <f t="shared" si="433"/>
        <v>0</v>
      </c>
      <c r="AA221" s="752">
        <f t="shared" si="412"/>
        <v>0</v>
      </c>
      <c r="AB221" s="752">
        <f t="shared" si="413"/>
        <v>0</v>
      </c>
      <c r="AC221" s="753">
        <f t="shared" si="414"/>
        <v>0</v>
      </c>
    </row>
    <row r="222" spans="1:30" s="131" customFormat="1" ht="16.5" customHeight="1" outlineLevel="1" thickTop="1" thickBot="1" x14ac:dyDescent="0.3">
      <c r="A222" s="115"/>
      <c r="B222" s="237" t="s">
        <v>679</v>
      </c>
      <c r="C222" s="514">
        <v>2210</v>
      </c>
      <c r="D222" s="1023"/>
      <c r="E222" s="1141" t="s">
        <v>713</v>
      </c>
      <c r="F222" s="1140" t="s">
        <v>35</v>
      </c>
      <c r="G222" s="532">
        <f>H222+I222</f>
        <v>0</v>
      </c>
      <c r="H222" s="780">
        <f>ROUND(H223*H224/1000,1)</f>
        <v>0</v>
      </c>
      <c r="I222" s="1085">
        <f>ROUND(I223*I224/1000,1)</f>
        <v>0</v>
      </c>
      <c r="J222" s="532">
        <f>K222+L222</f>
        <v>0</v>
      </c>
      <c r="K222" s="780">
        <f>ROUND(K223*K224/1000,1)</f>
        <v>0</v>
      </c>
      <c r="L222" s="1085">
        <f>ROUND(L223*L224/1000,1)</f>
        <v>0</v>
      </c>
      <c r="M222" s="532">
        <f>N222+O222</f>
        <v>0</v>
      </c>
      <c r="N222" s="780">
        <f>ROUND(N223*N224/1000,1)</f>
        <v>0</v>
      </c>
      <c r="O222" s="1085">
        <f>ROUND(O223*O224/1000,1)</f>
        <v>0</v>
      </c>
      <c r="P222" s="532">
        <f>Q222+R222</f>
        <v>0</v>
      </c>
      <c r="Q222" s="780">
        <f>ROUND(Q223*Q224/1000,1)</f>
        <v>0</v>
      </c>
      <c r="R222" s="1085">
        <f>ROUND(R223*R224/1000,1)</f>
        <v>0</v>
      </c>
      <c r="S222" s="532">
        <f>T222+U222</f>
        <v>0</v>
      </c>
      <c r="T222" s="780">
        <f>ROUND(T223*T224/1000,1)</f>
        <v>0</v>
      </c>
      <c r="U222" s="1085">
        <f>ROUND(U223*U224/1000,1)</f>
        <v>0</v>
      </c>
      <c r="V222" s="1176"/>
      <c r="W222" s="749"/>
      <c r="X222" s="749"/>
      <c r="Y222" s="750"/>
      <c r="Z222" s="751"/>
      <c r="AA222" s="752"/>
      <c r="AB222" s="752"/>
      <c r="AC222" s="753"/>
    </row>
    <row r="223" spans="1:30" s="131" customFormat="1" ht="11.25" customHeight="1" outlineLevel="1" thickTop="1" thickBot="1" x14ac:dyDescent="0.3">
      <c r="A223" s="115"/>
      <c r="B223" s="144"/>
      <c r="C223" s="184"/>
      <c r="D223" s="185"/>
      <c r="E223" s="1142" t="s">
        <v>714</v>
      </c>
      <c r="F223" s="124" t="s">
        <v>28</v>
      </c>
      <c r="G223" s="1145">
        <f>H223+I223</f>
        <v>0</v>
      </c>
      <c r="H223" s="1146"/>
      <c r="I223" s="1147"/>
      <c r="J223" s="1145">
        <f>K223+L223</f>
        <v>0</v>
      </c>
      <c r="K223" s="1146"/>
      <c r="L223" s="1147"/>
      <c r="M223" s="1145">
        <f>N223+O223</f>
        <v>0</v>
      </c>
      <c r="N223" s="1146"/>
      <c r="O223" s="1147"/>
      <c r="P223" s="1145">
        <f>Q223+R223</f>
        <v>0</v>
      </c>
      <c r="Q223" s="1146"/>
      <c r="R223" s="1147"/>
      <c r="S223" s="1145">
        <f>T223+U223</f>
        <v>0</v>
      </c>
      <c r="T223" s="1146"/>
      <c r="U223" s="1147"/>
      <c r="V223" s="1176"/>
      <c r="W223" s="749"/>
      <c r="X223" s="749"/>
      <c r="Y223" s="750"/>
      <c r="Z223" s="751"/>
      <c r="AA223" s="752"/>
      <c r="AB223" s="752"/>
      <c r="AC223" s="753"/>
    </row>
    <row r="224" spans="1:30" s="131" customFormat="1" ht="11.25" customHeight="1" outlineLevel="1" thickTop="1" thickBot="1" x14ac:dyDescent="0.3">
      <c r="A224" s="115"/>
      <c r="B224" s="142"/>
      <c r="C224" s="186"/>
      <c r="D224" s="187"/>
      <c r="E224" s="1143" t="s">
        <v>715</v>
      </c>
      <c r="F224" s="127" t="s">
        <v>54</v>
      </c>
      <c r="G224" s="1144">
        <f>IF(I224+H224&gt;0,AVERAGE(H224:I224),0)</f>
        <v>0</v>
      </c>
      <c r="H224" s="1086"/>
      <c r="I224" s="1087"/>
      <c r="J224" s="1144">
        <f>IF(L224+K224&gt;0,AVERAGE(K224:L224),0)</f>
        <v>0</v>
      </c>
      <c r="K224" s="1086"/>
      <c r="L224" s="1087"/>
      <c r="M224" s="1144">
        <f>IF(O224+N224&gt;0,AVERAGE(N224:O224),0)</f>
        <v>0</v>
      </c>
      <c r="N224" s="1086"/>
      <c r="O224" s="1087"/>
      <c r="P224" s="1144">
        <f>IF(R224+Q224&gt;0,AVERAGE(Q224:R224),0)</f>
        <v>0</v>
      </c>
      <c r="Q224" s="1086"/>
      <c r="R224" s="1087"/>
      <c r="S224" s="1144">
        <f>IF(U224+T224&gt;0,AVERAGE(T224:U224),0)</f>
        <v>0</v>
      </c>
      <c r="T224" s="1086"/>
      <c r="U224" s="1087"/>
      <c r="V224" s="1176"/>
      <c r="W224" s="749"/>
      <c r="X224" s="749"/>
      <c r="Y224" s="750"/>
      <c r="Z224" s="751"/>
      <c r="AA224" s="752"/>
      <c r="AB224" s="752"/>
      <c r="AC224" s="753"/>
    </row>
    <row r="225" spans="1:29" s="131" customFormat="1" ht="26.25" outlineLevel="1" thickTop="1" thickBot="1" x14ac:dyDescent="0.3">
      <c r="A225" s="119"/>
      <c r="B225" s="142" t="s">
        <v>666</v>
      </c>
      <c r="C225" s="136">
        <v>2210</v>
      </c>
      <c r="D225" s="174"/>
      <c r="E225" s="135" t="s">
        <v>383</v>
      </c>
      <c r="F225" s="136" t="s">
        <v>35</v>
      </c>
      <c r="G225" s="536">
        <f t="shared" ref="G225:G228" si="439">H225+I225</f>
        <v>0.59499999999999997</v>
      </c>
      <c r="H225" s="599"/>
      <c r="I225" s="600">
        <v>0.59499999999999997</v>
      </c>
      <c r="J225" s="536">
        <f t="shared" si="435"/>
        <v>0</v>
      </c>
      <c r="K225" s="599"/>
      <c r="L225" s="600"/>
      <c r="M225" s="536">
        <f t="shared" si="436"/>
        <v>0</v>
      </c>
      <c r="N225" s="599"/>
      <c r="O225" s="600"/>
      <c r="P225" s="536">
        <f t="shared" si="437"/>
        <v>0</v>
      </c>
      <c r="Q225" s="599"/>
      <c r="R225" s="600"/>
      <c r="S225" s="536">
        <f t="shared" si="438"/>
        <v>0.59499999999999997</v>
      </c>
      <c r="T225" s="599"/>
      <c r="U225" s="600">
        <v>0.59499999999999997</v>
      </c>
      <c r="V225" s="1177">
        <f t="shared" si="408"/>
        <v>0.59499999999999997</v>
      </c>
      <c r="W225" s="623">
        <f t="shared" si="409"/>
        <v>0.59499999999999997</v>
      </c>
      <c r="X225" s="623">
        <f t="shared" si="410"/>
        <v>0.59499999999999997</v>
      </c>
      <c r="Y225" s="754">
        <f t="shared" si="411"/>
        <v>0</v>
      </c>
      <c r="Z225" s="755">
        <f t="shared" si="433"/>
        <v>0</v>
      </c>
      <c r="AA225" s="756">
        <f t="shared" si="412"/>
        <v>0</v>
      </c>
      <c r="AB225" s="756">
        <f t="shared" si="413"/>
        <v>0</v>
      </c>
      <c r="AC225" s="757">
        <f t="shared" si="414"/>
        <v>1</v>
      </c>
    </row>
    <row r="226" spans="1:29" s="131" customFormat="1" ht="42.75" customHeight="1" outlineLevel="1" thickTop="1" thickBot="1" x14ac:dyDescent="0.3">
      <c r="A226" s="119"/>
      <c r="B226" s="142" t="s">
        <v>426</v>
      </c>
      <c r="C226" s="136">
        <v>2210</v>
      </c>
      <c r="D226" s="983"/>
      <c r="E226" s="197" t="s">
        <v>772</v>
      </c>
      <c r="F226" s="136" t="s">
        <v>35</v>
      </c>
      <c r="G226" s="478">
        <f t="shared" si="439"/>
        <v>0</v>
      </c>
      <c r="H226" s="479"/>
      <c r="I226" s="480"/>
      <c r="J226" s="478">
        <f t="shared" si="435"/>
        <v>0</v>
      </c>
      <c r="K226" s="479"/>
      <c r="L226" s="480"/>
      <c r="M226" s="478">
        <f t="shared" si="436"/>
        <v>0</v>
      </c>
      <c r="N226" s="479"/>
      <c r="O226" s="480"/>
      <c r="P226" s="478">
        <f t="shared" si="437"/>
        <v>0</v>
      </c>
      <c r="Q226" s="479"/>
      <c r="R226" s="480"/>
      <c r="S226" s="478">
        <f t="shared" si="438"/>
        <v>0</v>
      </c>
      <c r="T226" s="479"/>
      <c r="U226" s="480"/>
      <c r="V226" s="1114"/>
      <c r="W226" s="765"/>
      <c r="X226" s="765"/>
      <c r="Y226" s="766"/>
      <c r="Z226" s="767"/>
      <c r="AA226" s="768"/>
      <c r="AB226" s="768"/>
      <c r="AC226" s="769"/>
    </row>
    <row r="227" spans="1:29" s="131" customFormat="1" ht="27" outlineLevel="1" thickTop="1" thickBot="1" x14ac:dyDescent="0.3">
      <c r="A227" s="119"/>
      <c r="B227" s="487" t="s">
        <v>773</v>
      </c>
      <c r="C227" s="189">
        <v>2210</v>
      </c>
      <c r="D227" s="190"/>
      <c r="E227" s="191" t="s">
        <v>143</v>
      </c>
      <c r="F227" s="189" t="s">
        <v>35</v>
      </c>
      <c r="G227" s="615">
        <f t="shared" si="439"/>
        <v>0</v>
      </c>
      <c r="H227" s="616"/>
      <c r="I227" s="617"/>
      <c r="J227" s="615">
        <f t="shared" si="435"/>
        <v>0</v>
      </c>
      <c r="K227" s="616"/>
      <c r="L227" s="617"/>
      <c r="M227" s="615">
        <f t="shared" si="436"/>
        <v>0</v>
      </c>
      <c r="N227" s="616"/>
      <c r="O227" s="617"/>
      <c r="P227" s="615">
        <f t="shared" si="437"/>
        <v>0</v>
      </c>
      <c r="Q227" s="616"/>
      <c r="R227" s="617"/>
      <c r="S227" s="615">
        <f t="shared" si="438"/>
        <v>0</v>
      </c>
      <c r="T227" s="616"/>
      <c r="U227" s="617"/>
      <c r="V227" s="1175">
        <f t="shared" si="408"/>
        <v>0</v>
      </c>
      <c r="W227" s="591">
        <f t="shared" si="409"/>
        <v>0</v>
      </c>
      <c r="X227" s="591">
        <f t="shared" si="410"/>
        <v>0</v>
      </c>
      <c r="Y227" s="726">
        <f t="shared" si="411"/>
        <v>0</v>
      </c>
      <c r="Z227" s="727">
        <f t="shared" si="433"/>
        <v>0</v>
      </c>
      <c r="AA227" s="728">
        <f t="shared" si="412"/>
        <v>0</v>
      </c>
      <c r="AB227" s="728">
        <f t="shared" si="413"/>
        <v>0</v>
      </c>
      <c r="AC227" s="729">
        <f t="shared" si="414"/>
        <v>0</v>
      </c>
    </row>
    <row r="228" spans="1:29" s="131" customFormat="1" ht="27" customHeight="1" thickBot="1" x14ac:dyDescent="0.3">
      <c r="A228" s="119"/>
      <c r="B228" s="94" t="s">
        <v>144</v>
      </c>
      <c r="C228" s="1115">
        <v>2220</v>
      </c>
      <c r="D228" s="1116"/>
      <c r="E228" s="1117" t="s">
        <v>660</v>
      </c>
      <c r="F228" s="101" t="s">
        <v>35</v>
      </c>
      <c r="G228" s="1118">
        <f t="shared" si="439"/>
        <v>0</v>
      </c>
      <c r="H228" s="1218"/>
      <c r="I228" s="1218"/>
      <c r="J228" s="1118">
        <f t="shared" si="435"/>
        <v>0</v>
      </c>
      <c r="K228" s="1218"/>
      <c r="L228" s="1218"/>
      <c r="M228" s="1118">
        <f t="shared" si="436"/>
        <v>0</v>
      </c>
      <c r="N228" s="1218"/>
      <c r="O228" s="1218"/>
      <c r="P228" s="1118">
        <f t="shared" si="437"/>
        <v>0</v>
      </c>
      <c r="Q228" s="1218"/>
      <c r="R228" s="1218"/>
      <c r="S228" s="1118">
        <f t="shared" si="438"/>
        <v>0</v>
      </c>
      <c r="T228" s="1218"/>
      <c r="U228" s="1219"/>
      <c r="V228" s="1114"/>
      <c r="W228" s="765"/>
      <c r="X228" s="765"/>
      <c r="Y228" s="1114"/>
      <c r="Z228" s="767"/>
      <c r="AA228" s="768"/>
      <c r="AB228" s="768"/>
      <c r="AC228" s="769"/>
    </row>
    <row r="229" spans="1:29" s="91" customFormat="1" ht="19.5" thickBot="1" x14ac:dyDescent="0.3">
      <c r="A229" s="878"/>
      <c r="B229" s="94" t="s">
        <v>220</v>
      </c>
      <c r="C229" s="192" t="s">
        <v>145</v>
      </c>
      <c r="D229" s="96"/>
      <c r="E229" s="193" t="s">
        <v>146</v>
      </c>
      <c r="F229" s="101" t="s">
        <v>35</v>
      </c>
      <c r="G229" s="588">
        <f t="shared" ref="G229:U229" si="440">G230+G233+G246+G277+G281+G282+G283+G284+G285+G288+G291+G294+G298+G301+G304+G307+G310+G311+G312+G343+G346+G347+G348+G349+G350+G358+G359+G360</f>
        <v>934.83100000000013</v>
      </c>
      <c r="H229" s="589">
        <f t="shared" si="440"/>
        <v>352.77700000000004</v>
      </c>
      <c r="I229" s="590">
        <f t="shared" si="440"/>
        <v>582.05400000000009</v>
      </c>
      <c r="J229" s="588">
        <f t="shared" si="440"/>
        <v>144.88928000000004</v>
      </c>
      <c r="K229" s="589">
        <f t="shared" si="440"/>
        <v>0</v>
      </c>
      <c r="L229" s="590">
        <f t="shared" si="440"/>
        <v>144.88928000000004</v>
      </c>
      <c r="M229" s="588">
        <f t="shared" si="440"/>
        <v>273.97935000000001</v>
      </c>
      <c r="N229" s="589">
        <f t="shared" si="440"/>
        <v>0</v>
      </c>
      <c r="O229" s="590">
        <f t="shared" si="440"/>
        <v>273.97935000000001</v>
      </c>
      <c r="P229" s="588">
        <f t="shared" si="440"/>
        <v>610.92999999999984</v>
      </c>
      <c r="Q229" s="589">
        <f t="shared" si="440"/>
        <v>231.53</v>
      </c>
      <c r="R229" s="590">
        <f t="shared" si="440"/>
        <v>379.4</v>
      </c>
      <c r="S229" s="588">
        <f t="shared" si="440"/>
        <v>934.83100000000013</v>
      </c>
      <c r="T229" s="589">
        <f t="shared" si="440"/>
        <v>352.77700000000004</v>
      </c>
      <c r="U229" s="590">
        <f t="shared" si="440"/>
        <v>582.05400000000009</v>
      </c>
      <c r="V229" s="722">
        <f t="shared" si="408"/>
        <v>789.94172000000003</v>
      </c>
      <c r="W229" s="721">
        <f t="shared" si="409"/>
        <v>660.85165000000006</v>
      </c>
      <c r="X229" s="721">
        <f t="shared" si="410"/>
        <v>323.90100000000029</v>
      </c>
      <c r="Y229" s="722">
        <f t="shared" si="411"/>
        <v>0</v>
      </c>
      <c r="Z229" s="723">
        <f t="shared" si="433"/>
        <v>0.155</v>
      </c>
      <c r="AA229" s="724">
        <f t="shared" si="412"/>
        <v>0.29299999999999998</v>
      </c>
      <c r="AB229" s="724">
        <f t="shared" si="413"/>
        <v>0.65400000000000003</v>
      </c>
      <c r="AC229" s="725">
        <f>IF(G229&gt;0,ROUND((S229/G229),3),0)</f>
        <v>1</v>
      </c>
    </row>
    <row r="230" spans="1:29" s="131" customFormat="1" ht="81" outlineLevel="1" thickBot="1" x14ac:dyDescent="0.3">
      <c r="A230" s="119"/>
      <c r="B230" s="1096" t="s">
        <v>576</v>
      </c>
      <c r="C230" s="958">
        <v>2240</v>
      </c>
      <c r="D230" s="1097" t="s">
        <v>147</v>
      </c>
      <c r="E230" s="687" t="s">
        <v>562</v>
      </c>
      <c r="F230" s="1098" t="s">
        <v>35</v>
      </c>
      <c r="G230" s="604">
        <f t="shared" ref="G230:I230" si="441">G231+G232</f>
        <v>527.27100000000007</v>
      </c>
      <c r="H230" s="605">
        <f t="shared" si="441"/>
        <v>174.87700000000001</v>
      </c>
      <c r="I230" s="606">
        <f t="shared" si="441"/>
        <v>352.39400000000001</v>
      </c>
      <c r="J230" s="604">
        <f t="shared" ref="J230:U230" si="442">J231+J232</f>
        <v>105.74348000000001</v>
      </c>
      <c r="K230" s="605">
        <f t="shared" si="442"/>
        <v>0</v>
      </c>
      <c r="L230" s="606">
        <f t="shared" si="442"/>
        <v>105.74348000000001</v>
      </c>
      <c r="M230" s="604">
        <f t="shared" si="442"/>
        <v>202.18176</v>
      </c>
      <c r="N230" s="605">
        <f t="shared" si="442"/>
        <v>0</v>
      </c>
      <c r="O230" s="606">
        <f t="shared" si="442"/>
        <v>202.18176</v>
      </c>
      <c r="P230" s="604">
        <f t="shared" si="442"/>
        <v>336.53</v>
      </c>
      <c r="Q230" s="605">
        <f t="shared" si="442"/>
        <v>59.63</v>
      </c>
      <c r="R230" s="606">
        <f t="shared" si="442"/>
        <v>276.89999999999998</v>
      </c>
      <c r="S230" s="604">
        <f t="shared" si="442"/>
        <v>527.27100000000007</v>
      </c>
      <c r="T230" s="605">
        <f t="shared" si="442"/>
        <v>174.87700000000001</v>
      </c>
      <c r="U230" s="606">
        <f t="shared" si="442"/>
        <v>352.39400000000001</v>
      </c>
      <c r="V230" s="1175">
        <f t="shared" si="408"/>
        <v>421.5275200000001</v>
      </c>
      <c r="W230" s="591">
        <f t="shared" si="409"/>
        <v>325.08924000000007</v>
      </c>
      <c r="X230" s="591">
        <f t="shared" si="410"/>
        <v>190.7410000000001</v>
      </c>
      <c r="Y230" s="726">
        <f t="shared" si="411"/>
        <v>0</v>
      </c>
      <c r="Z230" s="727">
        <f t="shared" si="433"/>
        <v>0.20100000000000001</v>
      </c>
      <c r="AA230" s="728">
        <f t="shared" si="412"/>
        <v>0.38300000000000001</v>
      </c>
      <c r="AB230" s="728">
        <f t="shared" si="413"/>
        <v>0.63800000000000001</v>
      </c>
      <c r="AC230" s="729">
        <f t="shared" ref="AC230:AC232" si="443">IF(G230&gt;0,ROUND((S230/G230),3),0)</f>
        <v>1</v>
      </c>
    </row>
    <row r="231" spans="1:29" s="131" customFormat="1" ht="23.25" outlineLevel="1" thickTop="1" x14ac:dyDescent="0.25">
      <c r="A231" s="119"/>
      <c r="B231" s="128" t="s">
        <v>577</v>
      </c>
      <c r="C231" s="199">
        <v>2240</v>
      </c>
      <c r="D231" s="195" t="s">
        <v>147</v>
      </c>
      <c r="E231" s="1095" t="s">
        <v>564</v>
      </c>
      <c r="F231" s="189" t="s">
        <v>35</v>
      </c>
      <c r="G231" s="615">
        <f>H231+I231</f>
        <v>377.90700000000004</v>
      </c>
      <c r="H231" s="616">
        <v>174.87700000000001</v>
      </c>
      <c r="I231" s="617">
        <v>203.03</v>
      </c>
      <c r="J231" s="615">
        <f>K231+L231</f>
        <v>74.910480000000007</v>
      </c>
      <c r="K231" s="616"/>
      <c r="L231" s="617">
        <v>74.910480000000007</v>
      </c>
      <c r="M231" s="615">
        <f>N231+O231</f>
        <v>133.60776000000001</v>
      </c>
      <c r="N231" s="616"/>
      <c r="O231" s="617">
        <v>133.60776000000001</v>
      </c>
      <c r="P231" s="615">
        <f>Q231+R231</f>
        <v>232.32999999999998</v>
      </c>
      <c r="Q231" s="616">
        <v>59.63</v>
      </c>
      <c r="R231" s="617">
        <v>172.7</v>
      </c>
      <c r="S231" s="615">
        <f>T231+U231</f>
        <v>377.90700000000004</v>
      </c>
      <c r="T231" s="616">
        <v>174.87700000000001</v>
      </c>
      <c r="U231" s="617">
        <v>203.03</v>
      </c>
      <c r="V231" s="1180">
        <f t="shared" si="408"/>
        <v>302.99652000000003</v>
      </c>
      <c r="W231" s="785">
        <f t="shared" si="409"/>
        <v>244.29924000000003</v>
      </c>
      <c r="X231" s="785">
        <f t="shared" si="410"/>
        <v>145.57700000000006</v>
      </c>
      <c r="Y231" s="786">
        <f t="shared" si="411"/>
        <v>0</v>
      </c>
      <c r="Z231" s="787">
        <f t="shared" si="433"/>
        <v>0.19800000000000001</v>
      </c>
      <c r="AA231" s="788">
        <f t="shared" si="412"/>
        <v>0.35399999999999998</v>
      </c>
      <c r="AB231" s="788">
        <f t="shared" si="413"/>
        <v>0.61499999999999999</v>
      </c>
      <c r="AC231" s="789">
        <f t="shared" si="443"/>
        <v>1</v>
      </c>
    </row>
    <row r="232" spans="1:29" s="131" customFormat="1" ht="23.25" outlineLevel="1" thickBot="1" x14ac:dyDescent="0.3">
      <c r="A232" s="119"/>
      <c r="B232" s="128" t="s">
        <v>578</v>
      </c>
      <c r="C232" s="187">
        <v>2240</v>
      </c>
      <c r="D232" s="1090" t="s">
        <v>147</v>
      </c>
      <c r="E232" s="147" t="s">
        <v>563</v>
      </c>
      <c r="F232" s="68" t="s">
        <v>35</v>
      </c>
      <c r="G232" s="472">
        <f>H232+I232</f>
        <v>149.364</v>
      </c>
      <c r="H232" s="473"/>
      <c r="I232" s="474">
        <v>149.364</v>
      </c>
      <c r="J232" s="472">
        <f>K232+L232</f>
        <v>30.832999999999998</v>
      </c>
      <c r="K232" s="473"/>
      <c r="L232" s="474">
        <v>30.832999999999998</v>
      </c>
      <c r="M232" s="472">
        <f>N232+O232</f>
        <v>68.573999999999998</v>
      </c>
      <c r="N232" s="473"/>
      <c r="O232" s="474">
        <v>68.573999999999998</v>
      </c>
      <c r="P232" s="472">
        <f>Q232+R232</f>
        <v>104.2</v>
      </c>
      <c r="Q232" s="473"/>
      <c r="R232" s="474">
        <v>104.2</v>
      </c>
      <c r="S232" s="472">
        <f>T232+U232</f>
        <v>149.364</v>
      </c>
      <c r="T232" s="619"/>
      <c r="U232" s="620">
        <v>149.364</v>
      </c>
      <c r="V232" s="1181">
        <f t="shared" si="408"/>
        <v>118.53100000000001</v>
      </c>
      <c r="W232" s="1083">
        <f t="shared" si="409"/>
        <v>80.790000000000006</v>
      </c>
      <c r="X232" s="1083">
        <f t="shared" si="410"/>
        <v>45.164000000000001</v>
      </c>
      <c r="Y232" s="1091">
        <f t="shared" si="411"/>
        <v>0</v>
      </c>
      <c r="Z232" s="1092">
        <f t="shared" si="433"/>
        <v>0.20599999999999999</v>
      </c>
      <c r="AA232" s="1093">
        <f t="shared" si="412"/>
        <v>0.45900000000000002</v>
      </c>
      <c r="AB232" s="1093">
        <f t="shared" si="413"/>
        <v>0.69799999999999995</v>
      </c>
      <c r="AC232" s="1094">
        <f t="shared" si="443"/>
        <v>1</v>
      </c>
    </row>
    <row r="233" spans="1:29" s="20" customFormat="1" ht="38.25" outlineLevel="1" thickTop="1" thickBot="1" x14ac:dyDescent="0.3">
      <c r="A233" s="119"/>
      <c r="B233" s="196" t="s">
        <v>579</v>
      </c>
      <c r="C233" s="176">
        <v>2240</v>
      </c>
      <c r="D233" s="177" t="s">
        <v>49</v>
      </c>
      <c r="E233" s="197" t="s">
        <v>148</v>
      </c>
      <c r="F233" s="198" t="s">
        <v>35</v>
      </c>
      <c r="G233" s="601">
        <f>G234+G238+G242</f>
        <v>0</v>
      </c>
      <c r="H233" s="623">
        <f t="shared" ref="H233" si="444">H234+H238+H242</f>
        <v>0</v>
      </c>
      <c r="I233" s="624">
        <f>I234+I238+I242</f>
        <v>0</v>
      </c>
      <c r="J233" s="601">
        <f>J234+J238+J242</f>
        <v>0</v>
      </c>
      <c r="K233" s="623">
        <f t="shared" ref="K233" si="445">K234+K238+K242</f>
        <v>0</v>
      </c>
      <c r="L233" s="624">
        <f>L234+L238+L242</f>
        <v>0</v>
      </c>
      <c r="M233" s="601">
        <f>M234+M238+M242</f>
        <v>0</v>
      </c>
      <c r="N233" s="623">
        <f t="shared" ref="N233" si="446">N234+N238+N242</f>
        <v>0</v>
      </c>
      <c r="O233" s="624">
        <f>O234+O238+O242</f>
        <v>0</v>
      </c>
      <c r="P233" s="601">
        <f>P234+P238+P242</f>
        <v>0</v>
      </c>
      <c r="Q233" s="623">
        <f t="shared" ref="Q233" si="447">Q234+Q238+Q242</f>
        <v>0</v>
      </c>
      <c r="R233" s="624">
        <f>R234+R238+R242</f>
        <v>0</v>
      </c>
      <c r="S233" s="601">
        <f>S234+S238+S242</f>
        <v>0</v>
      </c>
      <c r="T233" s="749">
        <f t="shared" ref="T233" si="448">T234+T238+T242</f>
        <v>0</v>
      </c>
      <c r="U233" s="1081">
        <f>U234+U238+U242</f>
        <v>0</v>
      </c>
      <c r="V233" s="1176">
        <f t="shared" si="408"/>
        <v>0</v>
      </c>
      <c r="W233" s="749">
        <f t="shared" si="409"/>
        <v>0</v>
      </c>
      <c r="X233" s="749">
        <f t="shared" si="410"/>
        <v>0</v>
      </c>
      <c r="Y233" s="750">
        <f t="shared" si="411"/>
        <v>0</v>
      </c>
      <c r="Z233" s="751">
        <f t="shared" si="433"/>
        <v>0</v>
      </c>
      <c r="AA233" s="752">
        <f t="shared" si="412"/>
        <v>0</v>
      </c>
      <c r="AB233" s="752">
        <f t="shared" si="413"/>
        <v>0</v>
      </c>
      <c r="AC233" s="753">
        <f t="shared" ref="AC233:AC234" si="449">IF(G233&gt;0,ROUND((S233/G233),3),0)</f>
        <v>0</v>
      </c>
    </row>
    <row r="234" spans="1:29" s="20" customFormat="1" ht="26.25" outlineLevel="1" thickTop="1" x14ac:dyDescent="0.25">
      <c r="A234" s="119"/>
      <c r="B234" s="144" t="s">
        <v>580</v>
      </c>
      <c r="C234" s="194">
        <v>2240</v>
      </c>
      <c r="D234" s="199" t="s">
        <v>49</v>
      </c>
      <c r="E234" s="170" t="s">
        <v>414</v>
      </c>
      <c r="F234" s="103" t="s">
        <v>35</v>
      </c>
      <c r="G234" s="475">
        <f>H234+I234</f>
        <v>0</v>
      </c>
      <c r="H234" s="591">
        <f>ROUND(H236*40%*H237/1000,1)</f>
        <v>0</v>
      </c>
      <c r="I234" s="592">
        <f>ROUND(I236*40%*I237/1000,1)</f>
        <v>0</v>
      </c>
      <c r="J234" s="475">
        <f>K234+L234</f>
        <v>0</v>
      </c>
      <c r="K234" s="591">
        <f>ROUND(K236*40%*K237/1000,1)</f>
        <v>0</v>
      </c>
      <c r="L234" s="592">
        <f>ROUND(L236*40%*L237/1000,1)</f>
        <v>0</v>
      </c>
      <c r="M234" s="475">
        <f>N234+O234</f>
        <v>0</v>
      </c>
      <c r="N234" s="591">
        <f>ROUND(N236*40%*N237/1000,1)</f>
        <v>0</v>
      </c>
      <c r="O234" s="592">
        <f>ROUND(O236*40%*O237/1000,1)</f>
        <v>0</v>
      </c>
      <c r="P234" s="475">
        <f>Q234+R234</f>
        <v>0</v>
      </c>
      <c r="Q234" s="591">
        <f>ROUND(Q236*40%*Q237/1000,1)</f>
        <v>0</v>
      </c>
      <c r="R234" s="592">
        <f>ROUND(R236*40%*R237/1000,1)</f>
        <v>0</v>
      </c>
      <c r="S234" s="475">
        <f>T234+U234</f>
        <v>0</v>
      </c>
      <c r="T234" s="591">
        <f>ROUND(T236*40%*T237/1000,1)</f>
        <v>0</v>
      </c>
      <c r="U234" s="592">
        <f>ROUND(U236*40%*U237/1000,1)</f>
        <v>0</v>
      </c>
      <c r="V234" s="1175">
        <f t="shared" si="408"/>
        <v>0</v>
      </c>
      <c r="W234" s="591">
        <f t="shared" si="409"/>
        <v>0</v>
      </c>
      <c r="X234" s="591">
        <f t="shared" si="410"/>
        <v>0</v>
      </c>
      <c r="Y234" s="726">
        <f t="shared" si="411"/>
        <v>0</v>
      </c>
      <c r="Z234" s="727">
        <f t="shared" si="433"/>
        <v>0</v>
      </c>
      <c r="AA234" s="728">
        <f t="shared" si="412"/>
        <v>0</v>
      </c>
      <c r="AB234" s="728">
        <f t="shared" si="413"/>
        <v>0</v>
      </c>
      <c r="AC234" s="729">
        <f t="shared" si="449"/>
        <v>0</v>
      </c>
    </row>
    <row r="235" spans="1:29" s="200" customFormat="1" ht="12" outlineLevel="1" x14ac:dyDescent="0.25">
      <c r="A235" s="879"/>
      <c r="B235" s="107"/>
      <c r="C235" s="201"/>
      <c r="D235" s="202"/>
      <c r="E235" s="110" t="s">
        <v>149</v>
      </c>
      <c r="F235" s="108" t="s">
        <v>28</v>
      </c>
      <c r="G235" s="593">
        <f>H235+I235</f>
        <v>0</v>
      </c>
      <c r="H235" s="594"/>
      <c r="I235" s="595"/>
      <c r="J235" s="593">
        <f>K235+L235</f>
        <v>0</v>
      </c>
      <c r="K235" s="594"/>
      <c r="L235" s="595"/>
      <c r="M235" s="593">
        <f>N235+O235</f>
        <v>0</v>
      </c>
      <c r="N235" s="594"/>
      <c r="O235" s="595"/>
      <c r="P235" s="593">
        <f>Q235+R235</f>
        <v>0</v>
      </c>
      <c r="Q235" s="594"/>
      <c r="R235" s="595"/>
      <c r="S235" s="593">
        <f>T235+U235</f>
        <v>0</v>
      </c>
      <c r="T235" s="594"/>
      <c r="U235" s="595"/>
      <c r="V235" s="1173" t="s">
        <v>27</v>
      </c>
      <c r="W235" s="744" t="s">
        <v>27</v>
      </c>
      <c r="X235" s="744" t="s">
        <v>27</v>
      </c>
      <c r="Y235" s="745" t="s">
        <v>27</v>
      </c>
      <c r="Z235" s="743" t="s">
        <v>27</v>
      </c>
      <c r="AA235" s="744" t="s">
        <v>27</v>
      </c>
      <c r="AB235" s="744" t="s">
        <v>27</v>
      </c>
      <c r="AC235" s="745" t="s">
        <v>27</v>
      </c>
    </row>
    <row r="236" spans="1:29" s="200" customFormat="1" ht="12" outlineLevel="1" x14ac:dyDescent="0.25">
      <c r="A236" s="879"/>
      <c r="B236" s="107"/>
      <c r="C236" s="201"/>
      <c r="D236" s="202"/>
      <c r="E236" s="110" t="s">
        <v>150</v>
      </c>
      <c r="F236" s="108" t="s">
        <v>151</v>
      </c>
      <c r="G236" s="593">
        <f>H236+I236</f>
        <v>0</v>
      </c>
      <c r="H236" s="594"/>
      <c r="I236" s="595"/>
      <c r="J236" s="593">
        <f>K236+L236</f>
        <v>0</v>
      </c>
      <c r="K236" s="594"/>
      <c r="L236" s="595"/>
      <c r="M236" s="593">
        <f>N236+O236</f>
        <v>0</v>
      </c>
      <c r="N236" s="594"/>
      <c r="O236" s="595"/>
      <c r="P236" s="593">
        <f>Q236+R236</f>
        <v>0</v>
      </c>
      <c r="Q236" s="594"/>
      <c r="R236" s="595"/>
      <c r="S236" s="593">
        <f>T236+U236</f>
        <v>0</v>
      </c>
      <c r="T236" s="594"/>
      <c r="U236" s="595"/>
      <c r="V236" s="1178" t="s">
        <v>27</v>
      </c>
      <c r="W236" s="759" t="s">
        <v>27</v>
      </c>
      <c r="X236" s="759" t="s">
        <v>27</v>
      </c>
      <c r="Y236" s="760" t="s">
        <v>27</v>
      </c>
      <c r="Z236" s="758" t="s">
        <v>27</v>
      </c>
      <c r="AA236" s="759" t="s">
        <v>27</v>
      </c>
      <c r="AB236" s="759" t="s">
        <v>27</v>
      </c>
      <c r="AC236" s="760" t="s">
        <v>27</v>
      </c>
    </row>
    <row r="237" spans="1:29" s="200" customFormat="1" ht="12" outlineLevel="1" x14ac:dyDescent="0.25">
      <c r="A237" s="879"/>
      <c r="B237" s="107"/>
      <c r="C237" s="201"/>
      <c r="D237" s="202"/>
      <c r="E237" s="110" t="s">
        <v>416</v>
      </c>
      <c r="F237" s="108" t="s">
        <v>54</v>
      </c>
      <c r="G237" s="612">
        <f>IF(I237+H237&gt;0,AVERAGE(H237:I237),0)</f>
        <v>0</v>
      </c>
      <c r="H237" s="613"/>
      <c r="I237" s="614"/>
      <c r="J237" s="612">
        <f>IF(L237+K237&gt;0,AVERAGE(K237:L237),0)</f>
        <v>0</v>
      </c>
      <c r="K237" s="613"/>
      <c r="L237" s="614"/>
      <c r="M237" s="612">
        <f>IF(O237+N237&gt;0,AVERAGE(N237:O237),0)</f>
        <v>0</v>
      </c>
      <c r="N237" s="613"/>
      <c r="O237" s="614"/>
      <c r="P237" s="612">
        <f>IF(R237+Q237&gt;0,AVERAGE(Q237:R237),0)</f>
        <v>0</v>
      </c>
      <c r="Q237" s="613"/>
      <c r="R237" s="614"/>
      <c r="S237" s="612">
        <f>IF(U237+T237&gt;0,AVERAGE(T237:U237),0)</f>
        <v>0</v>
      </c>
      <c r="T237" s="613"/>
      <c r="U237" s="614"/>
      <c r="V237" s="1173" t="s">
        <v>27</v>
      </c>
      <c r="W237" s="744" t="s">
        <v>27</v>
      </c>
      <c r="X237" s="744" t="s">
        <v>27</v>
      </c>
      <c r="Y237" s="745" t="s">
        <v>27</v>
      </c>
      <c r="Z237" s="743" t="s">
        <v>27</v>
      </c>
      <c r="AA237" s="744" t="s">
        <v>27</v>
      </c>
      <c r="AB237" s="744" t="s">
        <v>27</v>
      </c>
      <c r="AC237" s="745" t="s">
        <v>27</v>
      </c>
    </row>
    <row r="238" spans="1:29" s="20" customFormat="1" ht="38.25" outlineLevel="1" x14ac:dyDescent="0.25">
      <c r="A238" s="119"/>
      <c r="B238" s="144" t="s">
        <v>581</v>
      </c>
      <c r="C238" s="194">
        <v>2240</v>
      </c>
      <c r="D238" s="199" t="s">
        <v>49</v>
      </c>
      <c r="E238" s="147" t="s">
        <v>415</v>
      </c>
      <c r="F238" s="203" t="s">
        <v>35</v>
      </c>
      <c r="G238" s="472">
        <f>H238+I238</f>
        <v>0</v>
      </c>
      <c r="H238" s="610">
        <f>ROUND(H240*2.5%*H241/1000,1)</f>
        <v>0</v>
      </c>
      <c r="I238" s="611">
        <f>ROUND(I240*2.5%*I241/1000,1)</f>
        <v>0</v>
      </c>
      <c r="J238" s="472">
        <f>K238+L238</f>
        <v>0</v>
      </c>
      <c r="K238" s="610">
        <f>ROUND(K240*2.5%*K241/1000,1)</f>
        <v>0</v>
      </c>
      <c r="L238" s="611">
        <f>ROUND(L240*2.5%*L241/1000,1)</f>
        <v>0</v>
      </c>
      <c r="M238" s="472">
        <f>N238+O238</f>
        <v>0</v>
      </c>
      <c r="N238" s="610">
        <f>ROUND(N240*2.5%*N241/1000,1)</f>
        <v>0</v>
      </c>
      <c r="O238" s="611">
        <f>ROUND(O240*2.5%*O241/1000,1)</f>
        <v>0</v>
      </c>
      <c r="P238" s="472">
        <f>Q238+R238</f>
        <v>0</v>
      </c>
      <c r="Q238" s="610">
        <f>ROUND(Q240*2.5%*Q241/1000,1)</f>
        <v>0</v>
      </c>
      <c r="R238" s="611">
        <f>ROUND(R240*2.5%*R241/1000,1)</f>
        <v>0</v>
      </c>
      <c r="S238" s="472">
        <f>T238+U238</f>
        <v>0</v>
      </c>
      <c r="T238" s="610">
        <f>ROUND(T240*2.5%*T241/1000,1)</f>
        <v>0</v>
      </c>
      <c r="U238" s="611">
        <f>ROUND(U240*2.5%*U241/1000,1)</f>
        <v>0</v>
      </c>
      <c r="V238" s="1179">
        <f t="shared" ref="V238" si="450">G238-J238</f>
        <v>0</v>
      </c>
      <c r="W238" s="610">
        <f t="shared" ref="W238" si="451">G238-M238</f>
        <v>0</v>
      </c>
      <c r="X238" s="610">
        <f t="shared" ref="X238" si="452">G238-P238</f>
        <v>0</v>
      </c>
      <c r="Y238" s="761">
        <f t="shared" ref="Y238" si="453">G238-S238</f>
        <v>0</v>
      </c>
      <c r="Z238" s="762">
        <f t="shared" ref="Z238" si="454">IF(G238&gt;0,ROUND((J238/G238),3),0)</f>
        <v>0</v>
      </c>
      <c r="AA238" s="763">
        <f t="shared" ref="AA238" si="455">IF(G238&gt;0,ROUND((M238/G238),3),0)</f>
        <v>0</v>
      </c>
      <c r="AB238" s="763">
        <f t="shared" ref="AB238" si="456">IF(G238&gt;0,ROUND((P238/G238),3),0)</f>
        <v>0</v>
      </c>
      <c r="AC238" s="764">
        <f t="shared" ref="AC238" si="457">IF(G238&gt;0,ROUND((S238/G238),3),0)</f>
        <v>0</v>
      </c>
    </row>
    <row r="239" spans="1:29" s="200" customFormat="1" ht="12" outlineLevel="1" x14ac:dyDescent="0.25">
      <c r="A239" s="879"/>
      <c r="B239" s="107"/>
      <c r="C239" s="201"/>
      <c r="D239" s="202"/>
      <c r="E239" s="110" t="s">
        <v>418</v>
      </c>
      <c r="F239" s="108" t="s">
        <v>28</v>
      </c>
      <c r="G239" s="593">
        <f>H239+I239</f>
        <v>0</v>
      </c>
      <c r="H239" s="594"/>
      <c r="I239" s="595"/>
      <c r="J239" s="593">
        <f>K239+L239</f>
        <v>0</v>
      </c>
      <c r="K239" s="594"/>
      <c r="L239" s="595"/>
      <c r="M239" s="593">
        <f>N239+O239</f>
        <v>0</v>
      </c>
      <c r="N239" s="594"/>
      <c r="O239" s="595"/>
      <c r="P239" s="593">
        <f>Q239+R239</f>
        <v>0</v>
      </c>
      <c r="Q239" s="594"/>
      <c r="R239" s="595"/>
      <c r="S239" s="593">
        <f>T239+U239</f>
        <v>0</v>
      </c>
      <c r="T239" s="594"/>
      <c r="U239" s="595"/>
      <c r="V239" s="1173" t="s">
        <v>27</v>
      </c>
      <c r="W239" s="744" t="s">
        <v>27</v>
      </c>
      <c r="X239" s="744" t="s">
        <v>27</v>
      </c>
      <c r="Y239" s="745" t="s">
        <v>27</v>
      </c>
      <c r="Z239" s="743" t="s">
        <v>27</v>
      </c>
      <c r="AA239" s="744" t="s">
        <v>27</v>
      </c>
      <c r="AB239" s="744" t="s">
        <v>27</v>
      </c>
      <c r="AC239" s="745" t="s">
        <v>27</v>
      </c>
    </row>
    <row r="240" spans="1:29" s="200" customFormat="1" ht="12" outlineLevel="1" x14ac:dyDescent="0.25">
      <c r="A240" s="879"/>
      <c r="B240" s="107"/>
      <c r="C240" s="201"/>
      <c r="D240" s="202"/>
      <c r="E240" s="110" t="s">
        <v>150</v>
      </c>
      <c r="F240" s="108" t="s">
        <v>151</v>
      </c>
      <c r="G240" s="593">
        <f>H240+I240</f>
        <v>0</v>
      </c>
      <c r="H240" s="594"/>
      <c r="I240" s="595"/>
      <c r="J240" s="593">
        <f>K240+L240</f>
        <v>0</v>
      </c>
      <c r="K240" s="594"/>
      <c r="L240" s="595"/>
      <c r="M240" s="593">
        <f>N240+O240</f>
        <v>0</v>
      </c>
      <c r="N240" s="594"/>
      <c r="O240" s="595"/>
      <c r="P240" s="593">
        <f>Q240+R240</f>
        <v>0</v>
      </c>
      <c r="Q240" s="594"/>
      <c r="R240" s="595"/>
      <c r="S240" s="593">
        <f>T240+U240</f>
        <v>0</v>
      </c>
      <c r="T240" s="594"/>
      <c r="U240" s="595"/>
      <c r="V240" s="1178" t="s">
        <v>27</v>
      </c>
      <c r="W240" s="759" t="s">
        <v>27</v>
      </c>
      <c r="X240" s="759" t="s">
        <v>27</v>
      </c>
      <c r="Y240" s="760" t="s">
        <v>27</v>
      </c>
      <c r="Z240" s="758" t="s">
        <v>27</v>
      </c>
      <c r="AA240" s="759" t="s">
        <v>27</v>
      </c>
      <c r="AB240" s="759" t="s">
        <v>27</v>
      </c>
      <c r="AC240" s="760" t="s">
        <v>27</v>
      </c>
    </row>
    <row r="241" spans="1:29" s="80" customFormat="1" ht="12" outlineLevel="1" x14ac:dyDescent="0.25">
      <c r="A241" s="879"/>
      <c r="B241" s="204"/>
      <c r="C241" s="205"/>
      <c r="D241" s="206"/>
      <c r="E241" s="110" t="s">
        <v>416</v>
      </c>
      <c r="F241" s="108" t="s">
        <v>54</v>
      </c>
      <c r="G241" s="612">
        <f>IF(I241+H241&gt;0,AVERAGE(H241:I241),0)</f>
        <v>0</v>
      </c>
      <c r="H241" s="613"/>
      <c r="I241" s="614"/>
      <c r="J241" s="612">
        <f>IF(L241+K241&gt;0,AVERAGE(K241:L241),0)</f>
        <v>0</v>
      </c>
      <c r="K241" s="613"/>
      <c r="L241" s="614"/>
      <c r="M241" s="612">
        <f>IF(O241+N241&gt;0,AVERAGE(N241:O241),0)</f>
        <v>0</v>
      </c>
      <c r="N241" s="613"/>
      <c r="O241" s="614"/>
      <c r="P241" s="612">
        <f>IF(R241+Q241&gt;0,AVERAGE(Q241:R241),0)</f>
        <v>0</v>
      </c>
      <c r="Q241" s="613"/>
      <c r="R241" s="614"/>
      <c r="S241" s="612">
        <f>IF(U241+T241&gt;0,AVERAGE(T241:U241),0)</f>
        <v>0</v>
      </c>
      <c r="T241" s="613"/>
      <c r="U241" s="614"/>
      <c r="V241" s="1173" t="s">
        <v>27</v>
      </c>
      <c r="W241" s="744" t="s">
        <v>27</v>
      </c>
      <c r="X241" s="744" t="s">
        <v>27</v>
      </c>
      <c r="Y241" s="745" t="s">
        <v>27</v>
      </c>
      <c r="Z241" s="743" t="s">
        <v>27</v>
      </c>
      <c r="AA241" s="744" t="s">
        <v>27</v>
      </c>
      <c r="AB241" s="744" t="s">
        <v>27</v>
      </c>
      <c r="AC241" s="745" t="s">
        <v>27</v>
      </c>
    </row>
    <row r="242" spans="1:29" s="20" customFormat="1" ht="38.25" outlineLevel="1" x14ac:dyDescent="0.25">
      <c r="A242" s="119"/>
      <c r="B242" s="144" t="s">
        <v>575</v>
      </c>
      <c r="C242" s="194">
        <v>2240</v>
      </c>
      <c r="D242" s="199" t="s">
        <v>49</v>
      </c>
      <c r="E242" s="147" t="s">
        <v>417</v>
      </c>
      <c r="F242" s="203" t="s">
        <v>35</v>
      </c>
      <c r="G242" s="472">
        <f>H242+I242</f>
        <v>0</v>
      </c>
      <c r="H242" s="610">
        <f>ROUND(H244*2.5%*H245/1000,1)</f>
        <v>0</v>
      </c>
      <c r="I242" s="611">
        <f>ROUND(I244*2.5%*I245/1000,1)</f>
        <v>0</v>
      </c>
      <c r="J242" s="472">
        <f>K242+L242</f>
        <v>0</v>
      </c>
      <c r="K242" s="610">
        <f>ROUND(K244*2.5%*K245/1000,1)</f>
        <v>0</v>
      </c>
      <c r="L242" s="611">
        <f>ROUND(L244*2.5%*L245/1000,1)</f>
        <v>0</v>
      </c>
      <c r="M242" s="472">
        <f>N242+O242</f>
        <v>0</v>
      </c>
      <c r="N242" s="610">
        <f>ROUND(N244*2.5%*N245/1000,1)</f>
        <v>0</v>
      </c>
      <c r="O242" s="611">
        <f>ROUND(O244*2.5%*O245/1000,1)</f>
        <v>0</v>
      </c>
      <c r="P242" s="472">
        <f>Q242+R242</f>
        <v>0</v>
      </c>
      <c r="Q242" s="610">
        <f>ROUND(Q244*2.5%*Q245/1000,1)</f>
        <v>0</v>
      </c>
      <c r="R242" s="611">
        <f>ROUND(R244*2.5%*R245/1000,1)</f>
        <v>0</v>
      </c>
      <c r="S242" s="472">
        <f>T242+U242</f>
        <v>0</v>
      </c>
      <c r="T242" s="610">
        <f>ROUND(T244*2.5%*T245/1000,1)</f>
        <v>0</v>
      </c>
      <c r="U242" s="611">
        <f>ROUND(U244*2.5%*U245/1000,1)</f>
        <v>0</v>
      </c>
      <c r="V242" s="1179">
        <f t="shared" ref="V242" si="458">G242-J242</f>
        <v>0</v>
      </c>
      <c r="W242" s="610">
        <f t="shared" ref="W242" si="459">G242-M242</f>
        <v>0</v>
      </c>
      <c r="X242" s="610">
        <f t="shared" ref="X242" si="460">G242-P242</f>
        <v>0</v>
      </c>
      <c r="Y242" s="761">
        <f t="shared" ref="Y242" si="461">G242-S242</f>
        <v>0</v>
      </c>
      <c r="Z242" s="762">
        <f t="shared" ref="Z242" si="462">IF(G242&gt;0,ROUND((J242/G242),3),0)</f>
        <v>0</v>
      </c>
      <c r="AA242" s="763">
        <f t="shared" ref="AA242" si="463">IF(G242&gt;0,ROUND((M242/G242),3),0)</f>
        <v>0</v>
      </c>
      <c r="AB242" s="763">
        <f t="shared" ref="AB242" si="464">IF(G242&gt;0,ROUND((P242/G242),3),0)</f>
        <v>0</v>
      </c>
      <c r="AC242" s="764">
        <f t="shared" ref="AC242" si="465">IF(G242&gt;0,ROUND((S242/G242),3),0)</f>
        <v>0</v>
      </c>
    </row>
    <row r="243" spans="1:29" s="80" customFormat="1" ht="12" outlineLevel="1" x14ac:dyDescent="0.25">
      <c r="A243" s="879"/>
      <c r="B243" s="204"/>
      <c r="C243" s="205"/>
      <c r="D243" s="206"/>
      <c r="E243" s="110" t="s">
        <v>152</v>
      </c>
      <c r="F243" s="108" t="s">
        <v>28</v>
      </c>
      <c r="G243" s="593">
        <f>H243+I243</f>
        <v>0</v>
      </c>
      <c r="H243" s="594"/>
      <c r="I243" s="595"/>
      <c r="J243" s="593">
        <f>K243+L243</f>
        <v>0</v>
      </c>
      <c r="K243" s="594"/>
      <c r="L243" s="595"/>
      <c r="M243" s="593">
        <f>N243+O243</f>
        <v>0</v>
      </c>
      <c r="N243" s="594"/>
      <c r="O243" s="595"/>
      <c r="P243" s="593">
        <f>Q243+R243</f>
        <v>0</v>
      </c>
      <c r="Q243" s="594"/>
      <c r="R243" s="595"/>
      <c r="S243" s="593">
        <f>T243+U243</f>
        <v>0</v>
      </c>
      <c r="T243" s="594"/>
      <c r="U243" s="595"/>
      <c r="V243" s="1173" t="s">
        <v>27</v>
      </c>
      <c r="W243" s="744" t="s">
        <v>27</v>
      </c>
      <c r="X243" s="744" t="s">
        <v>27</v>
      </c>
      <c r="Y243" s="745" t="s">
        <v>27</v>
      </c>
      <c r="Z243" s="743" t="s">
        <v>27</v>
      </c>
      <c r="AA243" s="744" t="s">
        <v>27</v>
      </c>
      <c r="AB243" s="744" t="s">
        <v>27</v>
      </c>
      <c r="AC243" s="745" t="s">
        <v>27</v>
      </c>
    </row>
    <row r="244" spans="1:29" s="80" customFormat="1" ht="12" outlineLevel="1" x14ac:dyDescent="0.25">
      <c r="A244" s="879"/>
      <c r="B244" s="204"/>
      <c r="C244" s="205"/>
      <c r="D244" s="206"/>
      <c r="E244" s="207" t="s">
        <v>153</v>
      </c>
      <c r="F244" s="108" t="s">
        <v>151</v>
      </c>
      <c r="G244" s="593">
        <f>H244+I244</f>
        <v>0</v>
      </c>
      <c r="H244" s="594"/>
      <c r="I244" s="595"/>
      <c r="J244" s="593">
        <f>K244+L244</f>
        <v>0</v>
      </c>
      <c r="K244" s="594"/>
      <c r="L244" s="595"/>
      <c r="M244" s="593">
        <f>N244+O244</f>
        <v>0</v>
      </c>
      <c r="N244" s="594"/>
      <c r="O244" s="595"/>
      <c r="P244" s="593">
        <f>Q244+R244</f>
        <v>0</v>
      </c>
      <c r="Q244" s="594"/>
      <c r="R244" s="595"/>
      <c r="S244" s="593">
        <f>T244+U244</f>
        <v>0</v>
      </c>
      <c r="T244" s="594"/>
      <c r="U244" s="595"/>
      <c r="V244" s="1178" t="s">
        <v>27</v>
      </c>
      <c r="W244" s="759" t="s">
        <v>27</v>
      </c>
      <c r="X244" s="759" t="s">
        <v>27</v>
      </c>
      <c r="Y244" s="760" t="s">
        <v>27</v>
      </c>
      <c r="Z244" s="758" t="s">
        <v>27</v>
      </c>
      <c r="AA244" s="759" t="s">
        <v>27</v>
      </c>
      <c r="AB244" s="759" t="s">
        <v>27</v>
      </c>
      <c r="AC244" s="760" t="s">
        <v>27</v>
      </c>
    </row>
    <row r="245" spans="1:29" s="80" customFormat="1" ht="12.75" outlineLevel="1" thickBot="1" x14ac:dyDescent="0.3">
      <c r="A245" s="879"/>
      <c r="B245" s="208"/>
      <c r="C245" s="209"/>
      <c r="D245" s="210"/>
      <c r="E245" s="211" t="s">
        <v>416</v>
      </c>
      <c r="F245" s="112" t="s">
        <v>54</v>
      </c>
      <c r="G245" s="596">
        <f>IF(I245+H245&gt;0,AVERAGE(H245:I245),0)</f>
        <v>0</v>
      </c>
      <c r="H245" s="597"/>
      <c r="I245" s="598"/>
      <c r="J245" s="596">
        <f>IF(L245+K245&gt;0,AVERAGE(K245:L245),0)</f>
        <v>0</v>
      </c>
      <c r="K245" s="597"/>
      <c r="L245" s="598"/>
      <c r="M245" s="596">
        <f>IF(O245+N245&gt;0,AVERAGE(N245:O245),0)</f>
        <v>0</v>
      </c>
      <c r="N245" s="597"/>
      <c r="O245" s="598"/>
      <c r="P245" s="596">
        <f>IF(R245+Q245&gt;0,AVERAGE(Q245:R245),0)</f>
        <v>0</v>
      </c>
      <c r="Q245" s="597"/>
      <c r="R245" s="598"/>
      <c r="S245" s="596">
        <f>IF(U245+T245&gt;0,AVERAGE(T245:U245),0)</f>
        <v>0</v>
      </c>
      <c r="T245" s="597"/>
      <c r="U245" s="598"/>
      <c r="V245" s="1174" t="s">
        <v>27</v>
      </c>
      <c r="W245" s="747" t="s">
        <v>27</v>
      </c>
      <c r="X245" s="747" t="s">
        <v>27</v>
      </c>
      <c r="Y245" s="748" t="s">
        <v>27</v>
      </c>
      <c r="Z245" s="746" t="s">
        <v>27</v>
      </c>
      <c r="AA245" s="747" t="s">
        <v>27</v>
      </c>
      <c r="AB245" s="747" t="s">
        <v>27</v>
      </c>
      <c r="AC245" s="748" t="s">
        <v>27</v>
      </c>
    </row>
    <row r="246" spans="1:29" s="105" customFormat="1" ht="27" outlineLevel="1" thickTop="1" thickBot="1" x14ac:dyDescent="0.3">
      <c r="A246" s="119"/>
      <c r="B246" s="212" t="s">
        <v>582</v>
      </c>
      <c r="C246" s="186">
        <v>2240</v>
      </c>
      <c r="D246" s="187" t="s">
        <v>49</v>
      </c>
      <c r="E246" s="162" t="s">
        <v>155</v>
      </c>
      <c r="F246" s="213" t="s">
        <v>35</v>
      </c>
      <c r="G246" s="604">
        <f t="shared" ref="G246:I246" si="466">G247+G257+G267</f>
        <v>10.1</v>
      </c>
      <c r="H246" s="605">
        <f t="shared" si="466"/>
        <v>0</v>
      </c>
      <c r="I246" s="606">
        <f t="shared" si="466"/>
        <v>10.1</v>
      </c>
      <c r="J246" s="604">
        <f t="shared" ref="J246:U246" si="467">J247+J257+J267</f>
        <v>0</v>
      </c>
      <c r="K246" s="605">
        <f t="shared" si="467"/>
        <v>0</v>
      </c>
      <c r="L246" s="606">
        <f t="shared" si="467"/>
        <v>0</v>
      </c>
      <c r="M246" s="604">
        <f t="shared" si="467"/>
        <v>0</v>
      </c>
      <c r="N246" s="605">
        <f t="shared" si="467"/>
        <v>0</v>
      </c>
      <c r="O246" s="606">
        <f t="shared" si="467"/>
        <v>0</v>
      </c>
      <c r="P246" s="604">
        <f t="shared" si="467"/>
        <v>0</v>
      </c>
      <c r="Q246" s="605">
        <f t="shared" si="467"/>
        <v>0</v>
      </c>
      <c r="R246" s="606">
        <f t="shared" si="467"/>
        <v>0</v>
      </c>
      <c r="S246" s="604">
        <f t="shared" si="467"/>
        <v>10.1</v>
      </c>
      <c r="T246" s="605">
        <f t="shared" si="467"/>
        <v>0</v>
      </c>
      <c r="U246" s="606">
        <f t="shared" si="467"/>
        <v>10.1</v>
      </c>
      <c r="V246" s="1176">
        <f t="shared" ref="V246:V248" si="468">G246-J246</f>
        <v>10.1</v>
      </c>
      <c r="W246" s="749">
        <f t="shared" ref="W246:W248" si="469">G246-M246</f>
        <v>10.1</v>
      </c>
      <c r="X246" s="749">
        <f t="shared" ref="X246:X248" si="470">G246-P246</f>
        <v>10.1</v>
      </c>
      <c r="Y246" s="750">
        <f t="shared" ref="Y246:Y248" si="471">G246-S246</f>
        <v>0</v>
      </c>
      <c r="Z246" s="751">
        <f t="shared" ref="Z246:Z248" si="472">IF(G246&gt;0,ROUND((J246/G246),3),0)</f>
        <v>0</v>
      </c>
      <c r="AA246" s="752">
        <f t="shared" ref="AA246:AA248" si="473">IF(G246&gt;0,ROUND((M246/G246),3),0)</f>
        <v>0</v>
      </c>
      <c r="AB246" s="752">
        <f t="shared" ref="AB246:AB248" si="474">IF(G246&gt;0,ROUND((P246/G246),3),0)</f>
        <v>0</v>
      </c>
      <c r="AC246" s="753">
        <f t="shared" ref="AC246:AC248" si="475">IF(G246&gt;0,ROUND((S246/G246),3),0)</f>
        <v>1</v>
      </c>
    </row>
    <row r="247" spans="1:29" s="131" customFormat="1" ht="15.75" outlineLevel="1" thickTop="1" x14ac:dyDescent="0.25">
      <c r="A247" s="377"/>
      <c r="B247" s="144" t="s">
        <v>583</v>
      </c>
      <c r="C247" s="184">
        <v>2240</v>
      </c>
      <c r="D247" s="185" t="s">
        <v>49</v>
      </c>
      <c r="E247" s="147" t="s">
        <v>156</v>
      </c>
      <c r="F247" s="145" t="s">
        <v>35</v>
      </c>
      <c r="G247" s="475">
        <f>H247+I247</f>
        <v>0</v>
      </c>
      <c r="H247" s="591">
        <f>ROUND(H248+H251+H254,1)</f>
        <v>0</v>
      </c>
      <c r="I247" s="592">
        <f>ROUND(I248+I251+I254,1)</f>
        <v>0</v>
      </c>
      <c r="J247" s="475">
        <f>K247+L247</f>
        <v>0</v>
      </c>
      <c r="K247" s="591">
        <f>ROUND(K248+K251+K254,1)</f>
        <v>0</v>
      </c>
      <c r="L247" s="592">
        <f>ROUND(L248+L251+L254,1)</f>
        <v>0</v>
      </c>
      <c r="M247" s="475">
        <f>N247+O247</f>
        <v>0</v>
      </c>
      <c r="N247" s="591">
        <f>ROUND(N248+N251+N254,1)</f>
        <v>0</v>
      </c>
      <c r="O247" s="592">
        <f>ROUND(O248+O251+O254,1)</f>
        <v>0</v>
      </c>
      <c r="P247" s="475">
        <f>Q247+R247</f>
        <v>0</v>
      </c>
      <c r="Q247" s="591">
        <f>ROUND(Q248+Q251+Q254,1)</f>
        <v>0</v>
      </c>
      <c r="R247" s="592">
        <f>ROUND(R248+R251+R254,1)</f>
        <v>0</v>
      </c>
      <c r="S247" s="475">
        <f>T247+U247</f>
        <v>0</v>
      </c>
      <c r="T247" s="591">
        <f>ROUND(T248+T251+T254,1)</f>
        <v>0</v>
      </c>
      <c r="U247" s="592">
        <f>ROUND(U248+U251+U254,1)</f>
        <v>0</v>
      </c>
      <c r="V247" s="1175">
        <f t="shared" si="468"/>
        <v>0</v>
      </c>
      <c r="W247" s="591">
        <f t="shared" si="469"/>
        <v>0</v>
      </c>
      <c r="X247" s="591">
        <f t="shared" si="470"/>
        <v>0</v>
      </c>
      <c r="Y247" s="726">
        <f t="shared" si="471"/>
        <v>0</v>
      </c>
      <c r="Z247" s="727">
        <f t="shared" si="472"/>
        <v>0</v>
      </c>
      <c r="AA247" s="728">
        <f t="shared" si="473"/>
        <v>0</v>
      </c>
      <c r="AB247" s="728">
        <f t="shared" si="474"/>
        <v>0</v>
      </c>
      <c r="AC247" s="729">
        <f t="shared" si="475"/>
        <v>0</v>
      </c>
    </row>
    <row r="248" spans="1:29" s="216" customFormat="1" ht="12.75" outlineLevel="1" x14ac:dyDescent="0.25">
      <c r="A248" s="119"/>
      <c r="B248" s="204" t="s">
        <v>584</v>
      </c>
      <c r="C248" s="205">
        <v>2240</v>
      </c>
      <c r="D248" s="206" t="s">
        <v>49</v>
      </c>
      <c r="E248" s="214" t="s">
        <v>157</v>
      </c>
      <c r="F248" s="215" t="s">
        <v>35</v>
      </c>
      <c r="G248" s="625">
        <f>H248+I248</f>
        <v>0</v>
      </c>
      <c r="H248" s="626">
        <f>ROUND(H249*H250/1000,1)</f>
        <v>0</v>
      </c>
      <c r="I248" s="627">
        <f>ROUND(I249*I250/1000,1)</f>
        <v>0</v>
      </c>
      <c r="J248" s="625">
        <f>K248+L248</f>
        <v>0</v>
      </c>
      <c r="K248" s="626">
        <f>ROUND(K249*K250/1000,1)</f>
        <v>0</v>
      </c>
      <c r="L248" s="627">
        <f>ROUND(L249*L250/1000,1)</f>
        <v>0</v>
      </c>
      <c r="M248" s="625">
        <f>N248+O248</f>
        <v>0</v>
      </c>
      <c r="N248" s="626">
        <f>ROUND(N249*N250/1000,1)</f>
        <v>0</v>
      </c>
      <c r="O248" s="627">
        <f>ROUND(O249*O250/1000,1)</f>
        <v>0</v>
      </c>
      <c r="P248" s="625">
        <f>Q248+R248</f>
        <v>0</v>
      </c>
      <c r="Q248" s="626">
        <f>ROUND(Q249*Q250/1000,1)</f>
        <v>0</v>
      </c>
      <c r="R248" s="627">
        <f>ROUND(R249*R250/1000,1)</f>
        <v>0</v>
      </c>
      <c r="S248" s="625">
        <f>T248+U248</f>
        <v>0</v>
      </c>
      <c r="T248" s="626">
        <f>ROUND(T249*T250/1000,1)</f>
        <v>0</v>
      </c>
      <c r="U248" s="627">
        <f>ROUND(U249*U250/1000,1)</f>
        <v>0</v>
      </c>
      <c r="V248" s="1182">
        <f t="shared" si="468"/>
        <v>0</v>
      </c>
      <c r="W248" s="664">
        <f t="shared" si="469"/>
        <v>0</v>
      </c>
      <c r="X248" s="664">
        <f t="shared" si="470"/>
        <v>0</v>
      </c>
      <c r="Y248" s="770">
        <f t="shared" si="471"/>
        <v>0</v>
      </c>
      <c r="Z248" s="771">
        <f t="shared" si="472"/>
        <v>0</v>
      </c>
      <c r="AA248" s="772">
        <f t="shared" si="473"/>
        <v>0</v>
      </c>
      <c r="AB248" s="772">
        <f t="shared" si="474"/>
        <v>0</v>
      </c>
      <c r="AC248" s="773">
        <f t="shared" si="475"/>
        <v>0</v>
      </c>
    </row>
    <row r="249" spans="1:29" s="217" customFormat="1" ht="11.25" outlineLevel="1" x14ac:dyDescent="0.25">
      <c r="A249" s="891"/>
      <c r="B249" s="218"/>
      <c r="C249" s="219"/>
      <c r="D249" s="220" t="s">
        <v>49</v>
      </c>
      <c r="E249" s="221" t="s">
        <v>77</v>
      </c>
      <c r="F249" s="222" t="s">
        <v>28</v>
      </c>
      <c r="G249" s="628">
        <f>H249+I249</f>
        <v>0</v>
      </c>
      <c r="H249" s="629"/>
      <c r="I249" s="630"/>
      <c r="J249" s="628">
        <f>K249+L249</f>
        <v>0</v>
      </c>
      <c r="K249" s="629"/>
      <c r="L249" s="630"/>
      <c r="M249" s="628">
        <f>N249+O249</f>
        <v>0</v>
      </c>
      <c r="N249" s="629"/>
      <c r="O249" s="630"/>
      <c r="P249" s="628">
        <f>Q249+R249</f>
        <v>0</v>
      </c>
      <c r="Q249" s="629"/>
      <c r="R249" s="630"/>
      <c r="S249" s="628">
        <f>T249+U249</f>
        <v>0</v>
      </c>
      <c r="T249" s="629"/>
      <c r="U249" s="630"/>
      <c r="V249" s="1183" t="s">
        <v>27</v>
      </c>
      <c r="W249" s="775" t="s">
        <v>27</v>
      </c>
      <c r="X249" s="775" t="s">
        <v>27</v>
      </c>
      <c r="Y249" s="776" t="s">
        <v>27</v>
      </c>
      <c r="Z249" s="774" t="s">
        <v>27</v>
      </c>
      <c r="AA249" s="775" t="s">
        <v>27</v>
      </c>
      <c r="AB249" s="775" t="s">
        <v>27</v>
      </c>
      <c r="AC249" s="776" t="s">
        <v>27</v>
      </c>
    </row>
    <row r="250" spans="1:29" s="217" customFormat="1" ht="11.25" outlineLevel="1" x14ac:dyDescent="0.25">
      <c r="A250" s="891"/>
      <c r="B250" s="218"/>
      <c r="C250" s="219"/>
      <c r="D250" s="220" t="s">
        <v>49</v>
      </c>
      <c r="E250" s="221" t="s">
        <v>78</v>
      </c>
      <c r="F250" s="222" t="s">
        <v>54</v>
      </c>
      <c r="G250" s="631">
        <f>IF(I250+H250&gt;0,AVERAGE(H250:I250),0)</f>
        <v>0</v>
      </c>
      <c r="H250" s="632"/>
      <c r="I250" s="633"/>
      <c r="J250" s="631">
        <f>IF(L250+K250&gt;0,AVERAGE(K250:L250),0)</f>
        <v>0</v>
      </c>
      <c r="K250" s="632"/>
      <c r="L250" s="633"/>
      <c r="M250" s="631">
        <f>IF(O250+N250&gt;0,AVERAGE(N250:O250),0)</f>
        <v>0</v>
      </c>
      <c r="N250" s="632"/>
      <c r="O250" s="633"/>
      <c r="P250" s="631">
        <f>IF(R250+Q250&gt;0,AVERAGE(Q250:R250),0)</f>
        <v>0</v>
      </c>
      <c r="Q250" s="632"/>
      <c r="R250" s="633"/>
      <c r="S250" s="631">
        <f>IF(U250+T250&gt;0,AVERAGE(T250:U250),0)</f>
        <v>0</v>
      </c>
      <c r="T250" s="632"/>
      <c r="U250" s="633"/>
      <c r="V250" s="1183" t="s">
        <v>27</v>
      </c>
      <c r="W250" s="775" t="s">
        <v>27</v>
      </c>
      <c r="X250" s="775" t="s">
        <v>27</v>
      </c>
      <c r="Y250" s="776" t="s">
        <v>27</v>
      </c>
      <c r="Z250" s="774" t="s">
        <v>27</v>
      </c>
      <c r="AA250" s="775" t="s">
        <v>27</v>
      </c>
      <c r="AB250" s="775" t="s">
        <v>27</v>
      </c>
      <c r="AC250" s="776" t="s">
        <v>27</v>
      </c>
    </row>
    <row r="251" spans="1:29" s="216" customFormat="1" ht="12.75" outlineLevel="1" x14ac:dyDescent="0.25">
      <c r="A251" s="119"/>
      <c r="B251" s="204" t="s">
        <v>585</v>
      </c>
      <c r="C251" s="205">
        <v>2240</v>
      </c>
      <c r="D251" s="206" t="s">
        <v>49</v>
      </c>
      <c r="E251" s="214" t="s">
        <v>158</v>
      </c>
      <c r="F251" s="215" t="s">
        <v>35</v>
      </c>
      <c r="G251" s="625">
        <f>H251+I251</f>
        <v>0</v>
      </c>
      <c r="H251" s="626">
        <f>ROUND(H252*H253/1000,1)</f>
        <v>0</v>
      </c>
      <c r="I251" s="627">
        <f>ROUND(I252*I253/1000,1)</f>
        <v>0</v>
      </c>
      <c r="J251" s="625">
        <f>K251+L251</f>
        <v>0</v>
      </c>
      <c r="K251" s="626">
        <f>ROUND(K252*K253/1000,1)</f>
        <v>0</v>
      </c>
      <c r="L251" s="627">
        <f>ROUND(L252*L253/1000,1)</f>
        <v>0</v>
      </c>
      <c r="M251" s="625">
        <f>N251+O251</f>
        <v>0</v>
      </c>
      <c r="N251" s="626">
        <f>ROUND(N252*N253/1000,1)</f>
        <v>0</v>
      </c>
      <c r="O251" s="627">
        <f>ROUND(O252*O253/1000,1)</f>
        <v>0</v>
      </c>
      <c r="P251" s="625">
        <f>Q251+R251</f>
        <v>0</v>
      </c>
      <c r="Q251" s="626">
        <f>ROUND(Q252*Q253/1000,1)</f>
        <v>0</v>
      </c>
      <c r="R251" s="627">
        <f>ROUND(R252*R253/1000,1)</f>
        <v>0</v>
      </c>
      <c r="S251" s="625">
        <f>T251+U251</f>
        <v>0</v>
      </c>
      <c r="T251" s="626">
        <f>ROUND(T252*T253/1000,1)</f>
        <v>0</v>
      </c>
      <c r="U251" s="627">
        <f>ROUND(U252*U253/1000,1)</f>
        <v>0</v>
      </c>
      <c r="V251" s="1182">
        <f t="shared" ref="V251" si="476">G251-J251</f>
        <v>0</v>
      </c>
      <c r="W251" s="664">
        <f t="shared" ref="W251" si="477">G251-M251</f>
        <v>0</v>
      </c>
      <c r="X251" s="664">
        <f t="shared" ref="X251" si="478">G251-P251</f>
        <v>0</v>
      </c>
      <c r="Y251" s="770">
        <f t="shared" ref="Y251" si="479">G251-S251</f>
        <v>0</v>
      </c>
      <c r="Z251" s="771">
        <f t="shared" ref="Z251" si="480">IF(G251&gt;0,ROUND((J251/G251),3),0)</f>
        <v>0</v>
      </c>
      <c r="AA251" s="772">
        <f t="shared" ref="AA251" si="481">IF(G251&gt;0,ROUND((M251/G251),3),0)</f>
        <v>0</v>
      </c>
      <c r="AB251" s="772">
        <f t="shared" ref="AB251" si="482">IF(G251&gt;0,ROUND((P251/G251),3),0)</f>
        <v>0</v>
      </c>
      <c r="AC251" s="773">
        <f t="shared" ref="AC251" si="483">IF(G251&gt;0,ROUND((S251/G251),3),0)</f>
        <v>0</v>
      </c>
    </row>
    <row r="252" spans="1:29" s="217" customFormat="1" ht="11.25" outlineLevel="1" x14ac:dyDescent="0.25">
      <c r="A252" s="891"/>
      <c r="B252" s="218"/>
      <c r="C252" s="219"/>
      <c r="D252" s="220" t="s">
        <v>49</v>
      </c>
      <c r="E252" s="221" t="s">
        <v>77</v>
      </c>
      <c r="F252" s="222" t="s">
        <v>28</v>
      </c>
      <c r="G252" s="628">
        <f>H252+I252</f>
        <v>0</v>
      </c>
      <c r="H252" s="629"/>
      <c r="I252" s="630"/>
      <c r="J252" s="628">
        <f>K252+L252</f>
        <v>0</v>
      </c>
      <c r="K252" s="629"/>
      <c r="L252" s="630"/>
      <c r="M252" s="628">
        <f>N252+O252</f>
        <v>0</v>
      </c>
      <c r="N252" s="629"/>
      <c r="O252" s="630"/>
      <c r="P252" s="628">
        <f>Q252+R252</f>
        <v>0</v>
      </c>
      <c r="Q252" s="629"/>
      <c r="R252" s="630"/>
      <c r="S252" s="628">
        <f>T252+U252</f>
        <v>0</v>
      </c>
      <c r="T252" s="629"/>
      <c r="U252" s="630"/>
      <c r="V252" s="1183" t="s">
        <v>27</v>
      </c>
      <c r="W252" s="775" t="s">
        <v>27</v>
      </c>
      <c r="X252" s="775" t="s">
        <v>27</v>
      </c>
      <c r="Y252" s="776" t="s">
        <v>27</v>
      </c>
      <c r="Z252" s="774" t="s">
        <v>27</v>
      </c>
      <c r="AA252" s="775" t="s">
        <v>27</v>
      </c>
      <c r="AB252" s="775" t="s">
        <v>27</v>
      </c>
      <c r="AC252" s="776" t="s">
        <v>27</v>
      </c>
    </row>
    <row r="253" spans="1:29" s="217" customFormat="1" ht="11.25" outlineLevel="1" x14ac:dyDescent="0.25">
      <c r="A253" s="891"/>
      <c r="B253" s="218"/>
      <c r="C253" s="219"/>
      <c r="D253" s="220" t="s">
        <v>49</v>
      </c>
      <c r="E253" s="221" t="s">
        <v>78</v>
      </c>
      <c r="F253" s="222" t="s">
        <v>54</v>
      </c>
      <c r="G253" s="631">
        <f>IF(I253+H253&gt;0,AVERAGE(H253:I253),0)</f>
        <v>0</v>
      </c>
      <c r="H253" s="632"/>
      <c r="I253" s="633"/>
      <c r="J253" s="631">
        <f>IF(L253+K253&gt;0,AVERAGE(K253:L253),0)</f>
        <v>0</v>
      </c>
      <c r="K253" s="632"/>
      <c r="L253" s="633"/>
      <c r="M253" s="631">
        <f>IF(O253+N253&gt;0,AVERAGE(N253:O253),0)</f>
        <v>0</v>
      </c>
      <c r="N253" s="632"/>
      <c r="O253" s="633"/>
      <c r="P253" s="631">
        <f>IF(R253+Q253&gt;0,AVERAGE(Q253:R253),0)</f>
        <v>0</v>
      </c>
      <c r="Q253" s="632"/>
      <c r="R253" s="633"/>
      <c r="S253" s="631">
        <f>IF(U253+T253&gt;0,AVERAGE(T253:U253),0)</f>
        <v>0</v>
      </c>
      <c r="T253" s="632"/>
      <c r="U253" s="633"/>
      <c r="V253" s="1183" t="s">
        <v>27</v>
      </c>
      <c r="W253" s="775" t="s">
        <v>27</v>
      </c>
      <c r="X253" s="775" t="s">
        <v>27</v>
      </c>
      <c r="Y253" s="776" t="s">
        <v>27</v>
      </c>
      <c r="Z253" s="774" t="s">
        <v>27</v>
      </c>
      <c r="AA253" s="775" t="s">
        <v>27</v>
      </c>
      <c r="AB253" s="775" t="s">
        <v>27</v>
      </c>
      <c r="AC253" s="776" t="s">
        <v>27</v>
      </c>
    </row>
    <row r="254" spans="1:29" s="216" customFormat="1" ht="12.75" outlineLevel="1" x14ac:dyDescent="0.25">
      <c r="A254" s="119"/>
      <c r="B254" s="204" t="s">
        <v>586</v>
      </c>
      <c r="C254" s="205">
        <v>2240</v>
      </c>
      <c r="D254" s="206" t="s">
        <v>49</v>
      </c>
      <c r="E254" s="214" t="s">
        <v>159</v>
      </c>
      <c r="F254" s="215" t="s">
        <v>35</v>
      </c>
      <c r="G254" s="625">
        <f>H254+I254</f>
        <v>0</v>
      </c>
      <c r="H254" s="626">
        <f>ROUND(H255*H256/1000,1)</f>
        <v>0</v>
      </c>
      <c r="I254" s="627">
        <f>ROUND(I255*I256/1000,1)</f>
        <v>0</v>
      </c>
      <c r="J254" s="625">
        <f>K254+L254</f>
        <v>0</v>
      </c>
      <c r="K254" s="626">
        <f>ROUND(K255*K256/1000,1)</f>
        <v>0</v>
      </c>
      <c r="L254" s="627">
        <f>ROUND(L255*L256/1000,1)</f>
        <v>0</v>
      </c>
      <c r="M254" s="625">
        <f>N254+O254</f>
        <v>0</v>
      </c>
      <c r="N254" s="626">
        <f>ROUND(N255*N256/1000,1)</f>
        <v>0</v>
      </c>
      <c r="O254" s="627">
        <f>ROUND(O255*O256/1000,1)</f>
        <v>0</v>
      </c>
      <c r="P254" s="625">
        <f>Q254+R254</f>
        <v>0</v>
      </c>
      <c r="Q254" s="626">
        <f>ROUND(Q255*Q256/1000,1)</f>
        <v>0</v>
      </c>
      <c r="R254" s="627">
        <f>ROUND(R255*R256/1000,1)</f>
        <v>0</v>
      </c>
      <c r="S254" s="625">
        <f>T254+U254</f>
        <v>0</v>
      </c>
      <c r="T254" s="626">
        <f>ROUND(T255*T256/1000,1)</f>
        <v>0</v>
      </c>
      <c r="U254" s="627">
        <f>ROUND(U255*U256/1000,1)</f>
        <v>0</v>
      </c>
      <c r="V254" s="1182">
        <f t="shared" ref="V254" si="484">G254-J254</f>
        <v>0</v>
      </c>
      <c r="W254" s="664">
        <f t="shared" ref="W254" si="485">G254-M254</f>
        <v>0</v>
      </c>
      <c r="X254" s="664">
        <f t="shared" ref="X254" si="486">G254-P254</f>
        <v>0</v>
      </c>
      <c r="Y254" s="770">
        <f t="shared" ref="Y254" si="487">G254-S254</f>
        <v>0</v>
      </c>
      <c r="Z254" s="771">
        <f t="shared" ref="Z254" si="488">IF(G254&gt;0,ROUND((J254/G254),3),0)</f>
        <v>0</v>
      </c>
      <c r="AA254" s="772">
        <f t="shared" ref="AA254" si="489">IF(G254&gt;0,ROUND((M254/G254),3),0)</f>
        <v>0</v>
      </c>
      <c r="AB254" s="772">
        <f t="shared" ref="AB254" si="490">IF(G254&gt;0,ROUND((P254/G254),3),0)</f>
        <v>0</v>
      </c>
      <c r="AC254" s="773">
        <f t="shared" ref="AC254" si="491">IF(G254&gt;0,ROUND((S254/G254),3),0)</f>
        <v>0</v>
      </c>
    </row>
    <row r="255" spans="1:29" s="217" customFormat="1" ht="11.25" outlineLevel="1" x14ac:dyDescent="0.25">
      <c r="A255" s="891"/>
      <c r="B255" s="218"/>
      <c r="C255" s="219"/>
      <c r="D255" s="220" t="s">
        <v>49</v>
      </c>
      <c r="E255" s="221" t="s">
        <v>77</v>
      </c>
      <c r="F255" s="222" t="s">
        <v>28</v>
      </c>
      <c r="G255" s="628">
        <f>H255+I255</f>
        <v>0</v>
      </c>
      <c r="H255" s="629"/>
      <c r="I255" s="630"/>
      <c r="J255" s="628">
        <f>K255+L255</f>
        <v>0</v>
      </c>
      <c r="K255" s="629"/>
      <c r="L255" s="630"/>
      <c r="M255" s="628">
        <f>N255+O255</f>
        <v>0</v>
      </c>
      <c r="N255" s="629"/>
      <c r="O255" s="630"/>
      <c r="P255" s="628">
        <f>Q255+R255</f>
        <v>0</v>
      </c>
      <c r="Q255" s="629"/>
      <c r="R255" s="630"/>
      <c r="S255" s="628">
        <f>T255+U255</f>
        <v>0</v>
      </c>
      <c r="T255" s="629"/>
      <c r="U255" s="630"/>
      <c r="V255" s="1183" t="s">
        <v>27</v>
      </c>
      <c r="W255" s="775" t="s">
        <v>27</v>
      </c>
      <c r="X255" s="775" t="s">
        <v>27</v>
      </c>
      <c r="Y255" s="776" t="s">
        <v>27</v>
      </c>
      <c r="Z255" s="774" t="s">
        <v>27</v>
      </c>
      <c r="AA255" s="775" t="s">
        <v>27</v>
      </c>
      <c r="AB255" s="775" t="s">
        <v>27</v>
      </c>
      <c r="AC255" s="776" t="s">
        <v>27</v>
      </c>
    </row>
    <row r="256" spans="1:29" s="217" customFormat="1" ht="11.25" outlineLevel="1" x14ac:dyDescent="0.25">
      <c r="A256" s="891"/>
      <c r="B256" s="218"/>
      <c r="C256" s="219"/>
      <c r="D256" s="220" t="s">
        <v>49</v>
      </c>
      <c r="E256" s="221" t="s">
        <v>78</v>
      </c>
      <c r="F256" s="222" t="s">
        <v>54</v>
      </c>
      <c r="G256" s="631">
        <f>IF(I256+H256&gt;0,AVERAGE(H256:I256),0)</f>
        <v>0</v>
      </c>
      <c r="H256" s="632"/>
      <c r="I256" s="633"/>
      <c r="J256" s="631">
        <f>IF(L256+K256&gt;0,AVERAGE(K256:L256),0)</f>
        <v>0</v>
      </c>
      <c r="K256" s="632"/>
      <c r="L256" s="633"/>
      <c r="M256" s="631">
        <f>IF(O256+N256&gt;0,AVERAGE(N256:O256),0)</f>
        <v>0</v>
      </c>
      <c r="N256" s="632"/>
      <c r="O256" s="633"/>
      <c r="P256" s="631">
        <f>IF(R256+Q256&gt;0,AVERAGE(Q256:R256),0)</f>
        <v>0</v>
      </c>
      <c r="Q256" s="632"/>
      <c r="R256" s="633"/>
      <c r="S256" s="631">
        <f>IF(U256+T256&gt;0,AVERAGE(T256:U256),0)</f>
        <v>0</v>
      </c>
      <c r="T256" s="632"/>
      <c r="U256" s="633"/>
      <c r="V256" s="1183" t="s">
        <v>27</v>
      </c>
      <c r="W256" s="775" t="s">
        <v>27</v>
      </c>
      <c r="X256" s="775" t="s">
        <v>27</v>
      </c>
      <c r="Y256" s="776" t="s">
        <v>27</v>
      </c>
      <c r="Z256" s="774" t="s">
        <v>27</v>
      </c>
      <c r="AA256" s="775" t="s">
        <v>27</v>
      </c>
      <c r="AB256" s="775" t="s">
        <v>27</v>
      </c>
      <c r="AC256" s="776" t="s">
        <v>27</v>
      </c>
    </row>
    <row r="257" spans="1:29" s="131" customFormat="1" outlineLevel="1" x14ac:dyDescent="0.25">
      <c r="A257" s="377"/>
      <c r="B257" s="144" t="s">
        <v>587</v>
      </c>
      <c r="C257" s="184">
        <v>2240</v>
      </c>
      <c r="D257" s="185" t="s">
        <v>49</v>
      </c>
      <c r="E257" s="147" t="s">
        <v>160</v>
      </c>
      <c r="F257" s="145" t="s">
        <v>35</v>
      </c>
      <c r="G257" s="475">
        <f>H257+I257</f>
        <v>10.1</v>
      </c>
      <c r="H257" s="591">
        <f>ROUND(H258+H261+H264,1)</f>
        <v>0</v>
      </c>
      <c r="I257" s="592">
        <f>ROUND(I258+I261+I264,1)</f>
        <v>10.1</v>
      </c>
      <c r="J257" s="475">
        <f>K257+L257</f>
        <v>0</v>
      </c>
      <c r="K257" s="591">
        <f>ROUND(K258+K261+K264,1)</f>
        <v>0</v>
      </c>
      <c r="L257" s="592">
        <f>ROUND(L258+L261+L264,1)</f>
        <v>0</v>
      </c>
      <c r="M257" s="475">
        <f>N257+O257</f>
        <v>0</v>
      </c>
      <c r="N257" s="591">
        <f>ROUND(N258+N261+N264,1)</f>
        <v>0</v>
      </c>
      <c r="O257" s="592">
        <f>ROUND(O258+O261+O264,1)</f>
        <v>0</v>
      </c>
      <c r="P257" s="475">
        <f>Q257+R257</f>
        <v>0</v>
      </c>
      <c r="Q257" s="591">
        <f>ROUND(Q258+Q261+Q264,1)</f>
        <v>0</v>
      </c>
      <c r="R257" s="592">
        <f>ROUND(R258+R261+R264,1)</f>
        <v>0</v>
      </c>
      <c r="S257" s="475">
        <f>T257+U257</f>
        <v>10.1</v>
      </c>
      <c r="T257" s="591">
        <f>ROUND(T258+T261+T264,1)</f>
        <v>0</v>
      </c>
      <c r="U257" s="592">
        <f>ROUND(U258+U261+U264,1)</f>
        <v>10.1</v>
      </c>
      <c r="V257" s="1175">
        <f t="shared" ref="V257:V258" si="492">G257-J257</f>
        <v>10.1</v>
      </c>
      <c r="W257" s="591">
        <f t="shared" ref="W257:W258" si="493">G257-M257</f>
        <v>10.1</v>
      </c>
      <c r="X257" s="591">
        <f t="shared" ref="X257:X258" si="494">G257-P257</f>
        <v>10.1</v>
      </c>
      <c r="Y257" s="726">
        <f t="shared" ref="Y257:Y258" si="495">G257-S257</f>
        <v>0</v>
      </c>
      <c r="Z257" s="727">
        <f t="shared" ref="Z257:Z258" si="496">IF(G257&gt;0,ROUND((J257/G257),3),0)</f>
        <v>0</v>
      </c>
      <c r="AA257" s="728">
        <f t="shared" ref="AA257:AA258" si="497">IF(G257&gt;0,ROUND((M257/G257),3),0)</f>
        <v>0</v>
      </c>
      <c r="AB257" s="728">
        <f t="shared" ref="AB257:AB258" si="498">IF(G257&gt;0,ROUND((P257/G257),3),0)</f>
        <v>0</v>
      </c>
      <c r="AC257" s="729">
        <f t="shared" ref="AC257:AC258" si="499">IF(G257&gt;0,ROUND((S257/G257),3),0)</f>
        <v>1</v>
      </c>
    </row>
    <row r="258" spans="1:29" s="216" customFormat="1" ht="12.75" outlineLevel="1" x14ac:dyDescent="0.25">
      <c r="A258" s="119"/>
      <c r="B258" s="204" t="s">
        <v>588</v>
      </c>
      <c r="C258" s="205">
        <v>2240</v>
      </c>
      <c r="D258" s="206" t="s">
        <v>49</v>
      </c>
      <c r="E258" s="214" t="s">
        <v>157</v>
      </c>
      <c r="F258" s="215" t="s">
        <v>35</v>
      </c>
      <c r="G258" s="625">
        <f>H258+I258</f>
        <v>4.0999999999999996</v>
      </c>
      <c r="H258" s="626">
        <f>ROUND(H259*H260/1000,1)</f>
        <v>0</v>
      </c>
      <c r="I258" s="627">
        <f>ROUND(I259*I260/1000,1)</f>
        <v>4.0999999999999996</v>
      </c>
      <c r="J258" s="625">
        <f>K258+L258</f>
        <v>0</v>
      </c>
      <c r="K258" s="626">
        <f>ROUND(K259*K260/1000,1)</f>
        <v>0</v>
      </c>
      <c r="L258" s="627">
        <f>ROUND(L259*L260/1000,1)</f>
        <v>0</v>
      </c>
      <c r="M258" s="625">
        <f>N258+O258</f>
        <v>0</v>
      </c>
      <c r="N258" s="626">
        <f>ROUND(N259*N260/1000,1)</f>
        <v>0</v>
      </c>
      <c r="O258" s="627">
        <f>ROUND(O259*O260/1000,1)</f>
        <v>0</v>
      </c>
      <c r="P258" s="625">
        <f>Q258+R258</f>
        <v>0</v>
      </c>
      <c r="Q258" s="626">
        <f>ROUND(Q259*Q260/1000,1)</f>
        <v>0</v>
      </c>
      <c r="R258" s="627">
        <f>ROUND(R259*R260/1000,1)</f>
        <v>0</v>
      </c>
      <c r="S258" s="625">
        <f>T258+U258</f>
        <v>4.0999999999999996</v>
      </c>
      <c r="T258" s="626">
        <f>ROUND(T259*T260/1000,1)</f>
        <v>0</v>
      </c>
      <c r="U258" s="627">
        <f>ROUND(U259*U260/1000,1)</f>
        <v>4.0999999999999996</v>
      </c>
      <c r="V258" s="1182">
        <f t="shared" si="492"/>
        <v>4.0999999999999996</v>
      </c>
      <c r="W258" s="664">
        <f t="shared" si="493"/>
        <v>4.0999999999999996</v>
      </c>
      <c r="X258" s="664">
        <f t="shared" si="494"/>
        <v>4.0999999999999996</v>
      </c>
      <c r="Y258" s="770">
        <f t="shared" si="495"/>
        <v>0</v>
      </c>
      <c r="Z258" s="771">
        <f t="shared" si="496"/>
        <v>0</v>
      </c>
      <c r="AA258" s="772">
        <f t="shared" si="497"/>
        <v>0</v>
      </c>
      <c r="AB258" s="772">
        <f t="shared" si="498"/>
        <v>0</v>
      </c>
      <c r="AC258" s="773">
        <f t="shared" si="499"/>
        <v>1</v>
      </c>
    </row>
    <row r="259" spans="1:29" s="217" customFormat="1" ht="11.25" outlineLevel="1" x14ac:dyDescent="0.25">
      <c r="A259" s="891"/>
      <c r="B259" s="218"/>
      <c r="C259" s="219"/>
      <c r="D259" s="220" t="s">
        <v>49</v>
      </c>
      <c r="E259" s="221" t="s">
        <v>77</v>
      </c>
      <c r="F259" s="222" t="s">
        <v>28</v>
      </c>
      <c r="G259" s="628">
        <f>H259+I259</f>
        <v>1</v>
      </c>
      <c r="H259" s="629"/>
      <c r="I259" s="630">
        <v>1</v>
      </c>
      <c r="J259" s="628">
        <f>K259+L259</f>
        <v>0</v>
      </c>
      <c r="K259" s="629"/>
      <c r="L259" s="630"/>
      <c r="M259" s="628">
        <f>N259+O259</f>
        <v>0</v>
      </c>
      <c r="N259" s="629"/>
      <c r="O259" s="630"/>
      <c r="P259" s="628">
        <f>Q259+R259</f>
        <v>0</v>
      </c>
      <c r="Q259" s="629"/>
      <c r="R259" s="630"/>
      <c r="S259" s="628">
        <f>T259+U259</f>
        <v>1</v>
      </c>
      <c r="T259" s="629"/>
      <c r="U259" s="630">
        <v>1</v>
      </c>
      <c r="V259" s="1183" t="s">
        <v>27</v>
      </c>
      <c r="W259" s="775" t="s">
        <v>27</v>
      </c>
      <c r="X259" s="775" t="s">
        <v>27</v>
      </c>
      <c r="Y259" s="776" t="s">
        <v>27</v>
      </c>
      <c r="Z259" s="774" t="s">
        <v>27</v>
      </c>
      <c r="AA259" s="775" t="s">
        <v>27</v>
      </c>
      <c r="AB259" s="775" t="s">
        <v>27</v>
      </c>
      <c r="AC259" s="776" t="s">
        <v>27</v>
      </c>
    </row>
    <row r="260" spans="1:29" s="217" customFormat="1" ht="11.25" outlineLevel="1" x14ac:dyDescent="0.25">
      <c r="A260" s="891"/>
      <c r="B260" s="218"/>
      <c r="C260" s="219"/>
      <c r="D260" s="220" t="s">
        <v>49</v>
      </c>
      <c r="E260" s="221" t="s">
        <v>78</v>
      </c>
      <c r="F260" s="222" t="s">
        <v>54</v>
      </c>
      <c r="G260" s="631">
        <f>IF(I260+H260&gt;0,AVERAGE(H260:I260),0)</f>
        <v>4100</v>
      </c>
      <c r="H260" s="632"/>
      <c r="I260" s="633">
        <v>4100</v>
      </c>
      <c r="J260" s="631">
        <f>IF(L260+K260&gt;0,AVERAGE(K260:L260),0)</f>
        <v>0</v>
      </c>
      <c r="K260" s="632"/>
      <c r="L260" s="633"/>
      <c r="M260" s="631">
        <f>IF(O260+N260&gt;0,AVERAGE(N260:O260),0)</f>
        <v>0</v>
      </c>
      <c r="N260" s="632"/>
      <c r="O260" s="633"/>
      <c r="P260" s="631">
        <f>IF(R260+Q260&gt;0,AVERAGE(Q260:R260),0)</f>
        <v>0</v>
      </c>
      <c r="Q260" s="632"/>
      <c r="R260" s="633"/>
      <c r="S260" s="631">
        <f>IF(U260+T260&gt;0,AVERAGE(T260:U260),0)</f>
        <v>4100</v>
      </c>
      <c r="T260" s="632"/>
      <c r="U260" s="633">
        <v>4100</v>
      </c>
      <c r="V260" s="1183" t="s">
        <v>27</v>
      </c>
      <c r="W260" s="775" t="s">
        <v>27</v>
      </c>
      <c r="X260" s="775" t="s">
        <v>27</v>
      </c>
      <c r="Y260" s="776" t="s">
        <v>27</v>
      </c>
      <c r="Z260" s="774" t="s">
        <v>27</v>
      </c>
      <c r="AA260" s="775" t="s">
        <v>27</v>
      </c>
      <c r="AB260" s="775" t="s">
        <v>27</v>
      </c>
      <c r="AC260" s="776" t="s">
        <v>27</v>
      </c>
    </row>
    <row r="261" spans="1:29" s="216" customFormat="1" ht="12.75" outlineLevel="1" x14ac:dyDescent="0.25">
      <c r="A261" s="119"/>
      <c r="B261" s="204" t="s">
        <v>589</v>
      </c>
      <c r="C261" s="205">
        <v>2240</v>
      </c>
      <c r="D261" s="206" t="s">
        <v>49</v>
      </c>
      <c r="E261" s="214" t="s">
        <v>158</v>
      </c>
      <c r="F261" s="215" t="s">
        <v>35</v>
      </c>
      <c r="G261" s="625">
        <f>H261+I261</f>
        <v>0</v>
      </c>
      <c r="H261" s="626">
        <f>ROUND(H262*H263/1000,1)</f>
        <v>0</v>
      </c>
      <c r="I261" s="627">
        <f>ROUND(I262*I263/1000,1)</f>
        <v>0</v>
      </c>
      <c r="J261" s="625">
        <f>K261+L261</f>
        <v>0</v>
      </c>
      <c r="K261" s="626">
        <f>ROUND(K262*K263/1000,1)</f>
        <v>0</v>
      </c>
      <c r="L261" s="627">
        <f>ROUND(L262*L263/1000,1)</f>
        <v>0</v>
      </c>
      <c r="M261" s="625">
        <f>N261+O261</f>
        <v>0</v>
      </c>
      <c r="N261" s="626">
        <f>ROUND(N262*N263/1000,1)</f>
        <v>0</v>
      </c>
      <c r="O261" s="627">
        <f>ROUND(O262*O263/1000,1)</f>
        <v>0</v>
      </c>
      <c r="P261" s="625">
        <f>Q261+R261</f>
        <v>0</v>
      </c>
      <c r="Q261" s="626">
        <f>ROUND(Q262*Q263/1000,1)</f>
        <v>0</v>
      </c>
      <c r="R261" s="627">
        <f>ROUND(R262*R263/1000,1)</f>
        <v>0</v>
      </c>
      <c r="S261" s="625">
        <f>T261+U261</f>
        <v>0</v>
      </c>
      <c r="T261" s="626">
        <f>ROUND(T262*T263/1000,1)</f>
        <v>0</v>
      </c>
      <c r="U261" s="627">
        <f>ROUND(U262*U263/1000,1)</f>
        <v>0</v>
      </c>
      <c r="V261" s="1182">
        <f t="shared" ref="V261" si="500">G261-J261</f>
        <v>0</v>
      </c>
      <c r="W261" s="664">
        <f t="shared" ref="W261" si="501">G261-M261</f>
        <v>0</v>
      </c>
      <c r="X261" s="664">
        <f t="shared" ref="X261" si="502">G261-P261</f>
        <v>0</v>
      </c>
      <c r="Y261" s="770">
        <f t="shared" ref="Y261" si="503">G261-S261</f>
        <v>0</v>
      </c>
      <c r="Z261" s="771">
        <f t="shared" ref="Z261" si="504">IF(G261&gt;0,ROUND((J261/G261),3),0)</f>
        <v>0</v>
      </c>
      <c r="AA261" s="772">
        <f t="shared" ref="AA261" si="505">IF(G261&gt;0,ROUND((M261/G261),3),0)</f>
        <v>0</v>
      </c>
      <c r="AB261" s="772">
        <f t="shared" ref="AB261" si="506">IF(G261&gt;0,ROUND((P261/G261),3),0)</f>
        <v>0</v>
      </c>
      <c r="AC261" s="773">
        <f t="shared" ref="AC261" si="507">IF(G261&gt;0,ROUND((S261/G261),3),0)</f>
        <v>0</v>
      </c>
    </row>
    <row r="262" spans="1:29" s="217" customFormat="1" ht="11.25" outlineLevel="1" x14ac:dyDescent="0.25">
      <c r="A262" s="891"/>
      <c r="B262" s="218"/>
      <c r="C262" s="219"/>
      <c r="D262" s="220" t="s">
        <v>49</v>
      </c>
      <c r="E262" s="221" t="s">
        <v>77</v>
      </c>
      <c r="F262" s="222" t="s">
        <v>28</v>
      </c>
      <c r="G262" s="628">
        <f>H262+I262</f>
        <v>0</v>
      </c>
      <c r="H262" s="629"/>
      <c r="I262" s="630"/>
      <c r="J262" s="628">
        <f>K262+L262</f>
        <v>0</v>
      </c>
      <c r="K262" s="629"/>
      <c r="L262" s="630"/>
      <c r="M262" s="628">
        <f>N262+O262</f>
        <v>0</v>
      </c>
      <c r="N262" s="629"/>
      <c r="O262" s="630"/>
      <c r="P262" s="628">
        <f>Q262+R262</f>
        <v>0</v>
      </c>
      <c r="Q262" s="629"/>
      <c r="R262" s="630"/>
      <c r="S262" s="628">
        <f>T262+U262</f>
        <v>0</v>
      </c>
      <c r="T262" s="629"/>
      <c r="U262" s="630"/>
      <c r="V262" s="1183" t="s">
        <v>27</v>
      </c>
      <c r="W262" s="775" t="s">
        <v>27</v>
      </c>
      <c r="X262" s="775" t="s">
        <v>27</v>
      </c>
      <c r="Y262" s="776" t="s">
        <v>27</v>
      </c>
      <c r="Z262" s="774" t="s">
        <v>27</v>
      </c>
      <c r="AA262" s="775" t="s">
        <v>27</v>
      </c>
      <c r="AB262" s="775" t="s">
        <v>27</v>
      </c>
      <c r="AC262" s="776" t="s">
        <v>27</v>
      </c>
    </row>
    <row r="263" spans="1:29" s="217" customFormat="1" ht="11.25" outlineLevel="1" x14ac:dyDescent="0.25">
      <c r="A263" s="891"/>
      <c r="B263" s="218"/>
      <c r="C263" s="219"/>
      <c r="D263" s="220" t="s">
        <v>49</v>
      </c>
      <c r="E263" s="221" t="s">
        <v>78</v>
      </c>
      <c r="F263" s="222" t="s">
        <v>54</v>
      </c>
      <c r="G263" s="631">
        <f>IF(I263+H263&gt;0,AVERAGE(H263:I263),0)</f>
        <v>0</v>
      </c>
      <c r="H263" s="632"/>
      <c r="I263" s="633"/>
      <c r="J263" s="631">
        <f>IF(L263+K263&gt;0,AVERAGE(K263:L263),0)</f>
        <v>0</v>
      </c>
      <c r="K263" s="632"/>
      <c r="L263" s="633"/>
      <c r="M263" s="631">
        <f>IF(O263+N263&gt;0,AVERAGE(N263:O263),0)</f>
        <v>0</v>
      </c>
      <c r="N263" s="632"/>
      <c r="O263" s="633"/>
      <c r="P263" s="631">
        <f>IF(R263+Q263&gt;0,AVERAGE(Q263:R263),0)</f>
        <v>0</v>
      </c>
      <c r="Q263" s="632"/>
      <c r="R263" s="633"/>
      <c r="S263" s="631">
        <f>IF(U263+T263&gt;0,AVERAGE(T263:U263),0)</f>
        <v>0</v>
      </c>
      <c r="T263" s="632"/>
      <c r="U263" s="633"/>
      <c r="V263" s="1183" t="s">
        <v>27</v>
      </c>
      <c r="W263" s="775" t="s">
        <v>27</v>
      </c>
      <c r="X263" s="775" t="s">
        <v>27</v>
      </c>
      <c r="Y263" s="776" t="s">
        <v>27</v>
      </c>
      <c r="Z263" s="774" t="s">
        <v>27</v>
      </c>
      <c r="AA263" s="775" t="s">
        <v>27</v>
      </c>
      <c r="AB263" s="775" t="s">
        <v>27</v>
      </c>
      <c r="AC263" s="776" t="s">
        <v>27</v>
      </c>
    </row>
    <row r="264" spans="1:29" s="216" customFormat="1" ht="12.75" outlineLevel="1" x14ac:dyDescent="0.25">
      <c r="A264" s="119"/>
      <c r="B264" s="204" t="s">
        <v>590</v>
      </c>
      <c r="C264" s="205">
        <v>2240</v>
      </c>
      <c r="D264" s="206" t="s">
        <v>49</v>
      </c>
      <c r="E264" s="214" t="s">
        <v>159</v>
      </c>
      <c r="F264" s="215" t="s">
        <v>35</v>
      </c>
      <c r="G264" s="625">
        <f>H264+I264</f>
        <v>6</v>
      </c>
      <c r="H264" s="626">
        <f>ROUND(H265*H266/1000,1)</f>
        <v>0</v>
      </c>
      <c r="I264" s="627">
        <f>ROUND(I265*I266/1000,1)</f>
        <v>6</v>
      </c>
      <c r="J264" s="625">
        <f>K264+L264</f>
        <v>0</v>
      </c>
      <c r="K264" s="626">
        <f>ROUND(K265*K266/1000,1)</f>
        <v>0</v>
      </c>
      <c r="L264" s="627">
        <f>ROUND(L265*L266/1000,1)</f>
        <v>0</v>
      </c>
      <c r="M264" s="625">
        <f>N264+O264</f>
        <v>0</v>
      </c>
      <c r="N264" s="626">
        <f>ROUND(N265*N266/1000,1)</f>
        <v>0</v>
      </c>
      <c r="O264" s="627">
        <f>ROUND(O265*O266/1000,1)</f>
        <v>0</v>
      </c>
      <c r="P264" s="625">
        <f>Q264+R264</f>
        <v>0</v>
      </c>
      <c r="Q264" s="626">
        <f>ROUND(Q265*Q266/1000,1)</f>
        <v>0</v>
      </c>
      <c r="R264" s="627">
        <f>ROUND(R265*R266/1000,1)</f>
        <v>0</v>
      </c>
      <c r="S264" s="625">
        <f>T264+U264</f>
        <v>6</v>
      </c>
      <c r="T264" s="626">
        <f>ROUND(T265*T266/1000,1)</f>
        <v>0</v>
      </c>
      <c r="U264" s="627">
        <f>ROUND(U265*U266/1000,1)</f>
        <v>6</v>
      </c>
      <c r="V264" s="1182">
        <f t="shared" ref="V264" si="508">G264-J264</f>
        <v>6</v>
      </c>
      <c r="W264" s="664">
        <f t="shared" ref="W264" si="509">G264-M264</f>
        <v>6</v>
      </c>
      <c r="X264" s="664">
        <f t="shared" ref="X264" si="510">G264-P264</f>
        <v>6</v>
      </c>
      <c r="Y264" s="770">
        <f t="shared" ref="Y264" si="511">G264-S264</f>
        <v>0</v>
      </c>
      <c r="Z264" s="771">
        <f t="shared" ref="Z264" si="512">IF(G264&gt;0,ROUND((J264/G264),3),0)</f>
        <v>0</v>
      </c>
      <c r="AA264" s="772">
        <f t="shared" ref="AA264" si="513">IF(G264&gt;0,ROUND((M264/G264),3),0)</f>
        <v>0</v>
      </c>
      <c r="AB264" s="772">
        <f t="shared" ref="AB264" si="514">IF(G264&gt;0,ROUND((P264/G264),3),0)</f>
        <v>0</v>
      </c>
      <c r="AC264" s="773">
        <f t="shared" ref="AC264" si="515">IF(G264&gt;0,ROUND((S264/G264),3),0)</f>
        <v>1</v>
      </c>
    </row>
    <row r="265" spans="1:29" s="217" customFormat="1" ht="11.25" outlineLevel="1" x14ac:dyDescent="0.25">
      <c r="A265" s="891"/>
      <c r="B265" s="218"/>
      <c r="C265" s="219"/>
      <c r="D265" s="220" t="s">
        <v>49</v>
      </c>
      <c r="E265" s="221" t="s">
        <v>77</v>
      </c>
      <c r="F265" s="222" t="s">
        <v>28</v>
      </c>
      <c r="G265" s="628">
        <f>H265+I265</f>
        <v>2</v>
      </c>
      <c r="H265" s="629"/>
      <c r="I265" s="630">
        <v>2</v>
      </c>
      <c r="J265" s="628">
        <f>K265+L265</f>
        <v>0</v>
      </c>
      <c r="K265" s="629"/>
      <c r="L265" s="630"/>
      <c r="M265" s="628">
        <f>N265+O265</f>
        <v>0</v>
      </c>
      <c r="N265" s="629"/>
      <c r="O265" s="630"/>
      <c r="P265" s="628">
        <f>Q265+R265</f>
        <v>0</v>
      </c>
      <c r="Q265" s="629"/>
      <c r="R265" s="630"/>
      <c r="S265" s="628">
        <f>T265+U265</f>
        <v>1</v>
      </c>
      <c r="T265" s="629"/>
      <c r="U265" s="630">
        <v>1</v>
      </c>
      <c r="V265" s="1183" t="s">
        <v>27</v>
      </c>
      <c r="W265" s="775" t="s">
        <v>27</v>
      </c>
      <c r="X265" s="775" t="s">
        <v>27</v>
      </c>
      <c r="Y265" s="776" t="s">
        <v>27</v>
      </c>
      <c r="Z265" s="774" t="s">
        <v>27</v>
      </c>
      <c r="AA265" s="775" t="s">
        <v>27</v>
      </c>
      <c r="AB265" s="775" t="s">
        <v>27</v>
      </c>
      <c r="AC265" s="776" t="s">
        <v>27</v>
      </c>
    </row>
    <row r="266" spans="1:29" s="217" customFormat="1" ht="11.25" outlineLevel="1" x14ac:dyDescent="0.25">
      <c r="A266" s="891"/>
      <c r="B266" s="218"/>
      <c r="C266" s="219"/>
      <c r="D266" s="220" t="s">
        <v>49</v>
      </c>
      <c r="E266" s="221" t="s">
        <v>78</v>
      </c>
      <c r="F266" s="222" t="s">
        <v>54</v>
      </c>
      <c r="G266" s="631">
        <f>IF(I266+H266&gt;0,AVERAGE(H266:I266),0)</f>
        <v>3000</v>
      </c>
      <c r="H266" s="632"/>
      <c r="I266" s="633">
        <v>3000</v>
      </c>
      <c r="J266" s="631">
        <f>IF(L266+K266&gt;0,AVERAGE(K266:L266),0)</f>
        <v>0</v>
      </c>
      <c r="K266" s="632"/>
      <c r="L266" s="633"/>
      <c r="M266" s="631">
        <f>IF(O266+N266&gt;0,AVERAGE(N266:O266),0)</f>
        <v>0</v>
      </c>
      <c r="N266" s="632"/>
      <c r="O266" s="633"/>
      <c r="P266" s="631">
        <f>IF(R266+Q266&gt;0,AVERAGE(Q266:R266),0)</f>
        <v>0</v>
      </c>
      <c r="Q266" s="632"/>
      <c r="R266" s="633"/>
      <c r="S266" s="631">
        <f>IF(U266+T266&gt;0,AVERAGE(T266:U266),0)</f>
        <v>6000</v>
      </c>
      <c r="T266" s="632"/>
      <c r="U266" s="633">
        <v>6000</v>
      </c>
      <c r="V266" s="1183" t="s">
        <v>27</v>
      </c>
      <c r="W266" s="775" t="s">
        <v>27</v>
      </c>
      <c r="X266" s="775" t="s">
        <v>27</v>
      </c>
      <c r="Y266" s="776" t="s">
        <v>27</v>
      </c>
      <c r="Z266" s="774" t="s">
        <v>27</v>
      </c>
      <c r="AA266" s="775" t="s">
        <v>27</v>
      </c>
      <c r="AB266" s="775" t="s">
        <v>27</v>
      </c>
      <c r="AC266" s="776" t="s">
        <v>27</v>
      </c>
    </row>
    <row r="267" spans="1:29" s="131" customFormat="1" outlineLevel="1" x14ac:dyDescent="0.25">
      <c r="A267" s="377"/>
      <c r="B267" s="144" t="s">
        <v>591</v>
      </c>
      <c r="C267" s="184">
        <v>2240</v>
      </c>
      <c r="D267" s="185" t="s">
        <v>49</v>
      </c>
      <c r="E267" s="147" t="s">
        <v>161</v>
      </c>
      <c r="F267" s="145" t="s">
        <v>35</v>
      </c>
      <c r="G267" s="475">
        <f t="shared" ref="G267" si="516">H267+I267</f>
        <v>0</v>
      </c>
      <c r="H267" s="591">
        <f t="shared" ref="H267:I267" si="517">ROUND(H268+H271+H274,1)</f>
        <v>0</v>
      </c>
      <c r="I267" s="592">
        <f t="shared" si="517"/>
        <v>0</v>
      </c>
      <c r="J267" s="475">
        <f t="shared" ref="J267" si="518">K267+L267</f>
        <v>0</v>
      </c>
      <c r="K267" s="591">
        <f t="shared" ref="K267:L267" si="519">ROUND(K268+K271+K274,1)</f>
        <v>0</v>
      </c>
      <c r="L267" s="592">
        <f t="shared" si="519"/>
        <v>0</v>
      </c>
      <c r="M267" s="475">
        <f t="shared" ref="M267" si="520">N267+O267</f>
        <v>0</v>
      </c>
      <c r="N267" s="591">
        <f t="shared" ref="N267:O267" si="521">ROUND(N268+N271+N274,1)</f>
        <v>0</v>
      </c>
      <c r="O267" s="592">
        <f t="shared" si="521"/>
        <v>0</v>
      </c>
      <c r="P267" s="475">
        <f t="shared" ref="P267" si="522">Q267+R267</f>
        <v>0</v>
      </c>
      <c r="Q267" s="591">
        <f t="shared" ref="Q267:R267" si="523">ROUND(Q268+Q271+Q274,1)</f>
        <v>0</v>
      </c>
      <c r="R267" s="592">
        <f t="shared" si="523"/>
        <v>0</v>
      </c>
      <c r="S267" s="475">
        <f t="shared" ref="S267" si="524">T267+U267</f>
        <v>0</v>
      </c>
      <c r="T267" s="591">
        <f t="shared" ref="T267:U267" si="525">ROUND(T268+T271+T274,1)</f>
        <v>0</v>
      </c>
      <c r="U267" s="592">
        <f t="shared" si="525"/>
        <v>0</v>
      </c>
      <c r="V267" s="1175">
        <f t="shared" ref="V267:V268" si="526">G267-J267</f>
        <v>0</v>
      </c>
      <c r="W267" s="591">
        <f t="shared" ref="W267:W268" si="527">G267-M267</f>
        <v>0</v>
      </c>
      <c r="X267" s="591">
        <f t="shared" ref="X267:X268" si="528">G267-P267</f>
        <v>0</v>
      </c>
      <c r="Y267" s="726">
        <f t="shared" ref="Y267:Y268" si="529">G267-S267</f>
        <v>0</v>
      </c>
      <c r="Z267" s="727">
        <f t="shared" ref="Z267:Z268" si="530">IF(G267&gt;0,ROUND((J267/G267),3),0)</f>
        <v>0</v>
      </c>
      <c r="AA267" s="728">
        <f t="shared" ref="AA267:AA268" si="531">IF(G267&gt;0,ROUND((M267/G267),3),0)</f>
        <v>0</v>
      </c>
      <c r="AB267" s="728">
        <f t="shared" ref="AB267:AB268" si="532">IF(G267&gt;0,ROUND((P267/G267),3),0)</f>
        <v>0</v>
      </c>
      <c r="AC267" s="729">
        <f t="shared" ref="AC267:AC268" si="533">IF(G267&gt;0,ROUND((S267/G267),3),0)</f>
        <v>0</v>
      </c>
    </row>
    <row r="268" spans="1:29" s="216" customFormat="1" ht="12.75" outlineLevel="1" x14ac:dyDescent="0.25">
      <c r="A268" s="119"/>
      <c r="B268" s="204" t="s">
        <v>592</v>
      </c>
      <c r="C268" s="205">
        <v>2240</v>
      </c>
      <c r="D268" s="206" t="s">
        <v>49</v>
      </c>
      <c r="E268" s="214" t="s">
        <v>157</v>
      </c>
      <c r="F268" s="215" t="s">
        <v>35</v>
      </c>
      <c r="G268" s="625">
        <f>H268+I268</f>
        <v>0</v>
      </c>
      <c r="H268" s="626">
        <f>ROUND(H269*H270/1000,1)</f>
        <v>0</v>
      </c>
      <c r="I268" s="627">
        <f>ROUND(I269*I270/1000,1)</f>
        <v>0</v>
      </c>
      <c r="J268" s="625">
        <f>K268+L268</f>
        <v>0</v>
      </c>
      <c r="K268" s="626">
        <f>ROUND(K269*K270/1000,1)</f>
        <v>0</v>
      </c>
      <c r="L268" s="627">
        <f>ROUND(L269*L270/1000,1)</f>
        <v>0</v>
      </c>
      <c r="M268" s="625">
        <f>N268+O268</f>
        <v>0</v>
      </c>
      <c r="N268" s="626">
        <f>ROUND(N269*N270/1000,1)</f>
        <v>0</v>
      </c>
      <c r="O268" s="627">
        <f>ROUND(O269*O270/1000,1)</f>
        <v>0</v>
      </c>
      <c r="P268" s="625">
        <f>Q268+R268</f>
        <v>0</v>
      </c>
      <c r="Q268" s="626">
        <f>ROUND(Q269*Q270/1000,1)</f>
        <v>0</v>
      </c>
      <c r="R268" s="627">
        <f>ROUND(R269*R270/1000,1)</f>
        <v>0</v>
      </c>
      <c r="S268" s="625">
        <f>T268+U268</f>
        <v>0</v>
      </c>
      <c r="T268" s="626">
        <f>ROUND(T269*T270/1000,1)</f>
        <v>0</v>
      </c>
      <c r="U268" s="627">
        <f>ROUND(U269*U270/1000,1)</f>
        <v>0</v>
      </c>
      <c r="V268" s="1182">
        <f t="shared" si="526"/>
        <v>0</v>
      </c>
      <c r="W268" s="664">
        <f t="shared" si="527"/>
        <v>0</v>
      </c>
      <c r="X268" s="664">
        <f t="shared" si="528"/>
        <v>0</v>
      </c>
      <c r="Y268" s="770">
        <f t="shared" si="529"/>
        <v>0</v>
      </c>
      <c r="Z268" s="771">
        <f t="shared" si="530"/>
        <v>0</v>
      </c>
      <c r="AA268" s="772">
        <f t="shared" si="531"/>
        <v>0</v>
      </c>
      <c r="AB268" s="772">
        <f t="shared" si="532"/>
        <v>0</v>
      </c>
      <c r="AC268" s="773">
        <f t="shared" si="533"/>
        <v>0</v>
      </c>
    </row>
    <row r="269" spans="1:29" s="217" customFormat="1" ht="11.25" outlineLevel="1" x14ac:dyDescent="0.25">
      <c r="A269" s="891"/>
      <c r="B269" s="218"/>
      <c r="C269" s="219"/>
      <c r="D269" s="220" t="s">
        <v>49</v>
      </c>
      <c r="E269" s="221" t="s">
        <v>77</v>
      </c>
      <c r="F269" s="222" t="s">
        <v>28</v>
      </c>
      <c r="G269" s="628">
        <f>H269+I269</f>
        <v>0</v>
      </c>
      <c r="H269" s="629"/>
      <c r="I269" s="630"/>
      <c r="J269" s="628">
        <f>K269+L269</f>
        <v>0</v>
      </c>
      <c r="K269" s="629"/>
      <c r="L269" s="630"/>
      <c r="M269" s="628">
        <f>N269+O269</f>
        <v>0</v>
      </c>
      <c r="N269" s="629"/>
      <c r="O269" s="630"/>
      <c r="P269" s="628">
        <f>Q269+R269</f>
        <v>0</v>
      </c>
      <c r="Q269" s="629"/>
      <c r="R269" s="630"/>
      <c r="S269" s="628">
        <f>T269+U269</f>
        <v>0</v>
      </c>
      <c r="T269" s="629"/>
      <c r="U269" s="630"/>
      <c r="V269" s="1183" t="s">
        <v>27</v>
      </c>
      <c r="W269" s="775" t="s">
        <v>27</v>
      </c>
      <c r="X269" s="775" t="s">
        <v>27</v>
      </c>
      <c r="Y269" s="776" t="s">
        <v>27</v>
      </c>
      <c r="Z269" s="774" t="s">
        <v>27</v>
      </c>
      <c r="AA269" s="775" t="s">
        <v>27</v>
      </c>
      <c r="AB269" s="775" t="s">
        <v>27</v>
      </c>
      <c r="AC269" s="776" t="s">
        <v>27</v>
      </c>
    </row>
    <row r="270" spans="1:29" s="217" customFormat="1" ht="11.25" outlineLevel="1" x14ac:dyDescent="0.25">
      <c r="A270" s="891"/>
      <c r="B270" s="218"/>
      <c r="C270" s="219"/>
      <c r="D270" s="220" t="s">
        <v>49</v>
      </c>
      <c r="E270" s="221" t="s">
        <v>78</v>
      </c>
      <c r="F270" s="222" t="s">
        <v>54</v>
      </c>
      <c r="G270" s="631">
        <f>IF(I270+H270&gt;0,AVERAGE(H270:I270),0)</f>
        <v>0</v>
      </c>
      <c r="H270" s="632"/>
      <c r="I270" s="633"/>
      <c r="J270" s="631">
        <f>IF(L270+K270&gt;0,AVERAGE(K270:L270),0)</f>
        <v>0</v>
      </c>
      <c r="K270" s="632"/>
      <c r="L270" s="633"/>
      <c r="M270" s="631">
        <f>IF(O270+N270&gt;0,AVERAGE(N270:O270),0)</f>
        <v>0</v>
      </c>
      <c r="N270" s="632"/>
      <c r="O270" s="633"/>
      <c r="P270" s="631">
        <f>IF(R270+Q270&gt;0,AVERAGE(Q270:R270),0)</f>
        <v>0</v>
      </c>
      <c r="Q270" s="632"/>
      <c r="R270" s="633"/>
      <c r="S270" s="631">
        <f>IF(U270+T270&gt;0,AVERAGE(T270:U270),0)</f>
        <v>0</v>
      </c>
      <c r="T270" s="632"/>
      <c r="U270" s="633"/>
      <c r="V270" s="1183" t="s">
        <v>27</v>
      </c>
      <c r="W270" s="775" t="s">
        <v>27</v>
      </c>
      <c r="X270" s="775" t="s">
        <v>27</v>
      </c>
      <c r="Y270" s="776" t="s">
        <v>27</v>
      </c>
      <c r="Z270" s="774" t="s">
        <v>27</v>
      </c>
      <c r="AA270" s="775" t="s">
        <v>27</v>
      </c>
      <c r="AB270" s="775" t="s">
        <v>27</v>
      </c>
      <c r="AC270" s="776" t="s">
        <v>27</v>
      </c>
    </row>
    <row r="271" spans="1:29" s="216" customFormat="1" ht="12.75" outlineLevel="1" x14ac:dyDescent="0.25">
      <c r="A271" s="119"/>
      <c r="B271" s="204" t="s">
        <v>593</v>
      </c>
      <c r="C271" s="205">
        <v>2240</v>
      </c>
      <c r="D271" s="206" t="s">
        <v>49</v>
      </c>
      <c r="E271" s="214" t="s">
        <v>158</v>
      </c>
      <c r="F271" s="215" t="s">
        <v>35</v>
      </c>
      <c r="G271" s="625">
        <f>H271+I271</f>
        <v>0</v>
      </c>
      <c r="H271" s="626">
        <f>ROUND(H272*H273/1000,1)</f>
        <v>0</v>
      </c>
      <c r="I271" s="627">
        <f>ROUND(I272*I273/1000,1)</f>
        <v>0</v>
      </c>
      <c r="J271" s="625">
        <f>K271+L271</f>
        <v>0</v>
      </c>
      <c r="K271" s="626">
        <f>ROUND(K272*K273/1000,1)</f>
        <v>0</v>
      </c>
      <c r="L271" s="627">
        <f>ROUND(L272*L273/1000,1)</f>
        <v>0</v>
      </c>
      <c r="M271" s="625">
        <f>N271+O271</f>
        <v>0</v>
      </c>
      <c r="N271" s="626">
        <f>ROUND(N272*N273/1000,1)</f>
        <v>0</v>
      </c>
      <c r="O271" s="627">
        <f>ROUND(O272*O273/1000,1)</f>
        <v>0</v>
      </c>
      <c r="P271" s="625">
        <f>Q271+R271</f>
        <v>0</v>
      </c>
      <c r="Q271" s="626">
        <f>ROUND(Q272*Q273/1000,1)</f>
        <v>0</v>
      </c>
      <c r="R271" s="627">
        <f>ROUND(R272*R273/1000,1)</f>
        <v>0</v>
      </c>
      <c r="S271" s="625">
        <f>T271+U271</f>
        <v>0</v>
      </c>
      <c r="T271" s="626">
        <f>ROUND(T272*T273/1000,1)</f>
        <v>0</v>
      </c>
      <c r="U271" s="627">
        <f>ROUND(U272*U273/1000,1)</f>
        <v>0</v>
      </c>
      <c r="V271" s="1182">
        <f t="shared" ref="V271" si="534">G271-J271</f>
        <v>0</v>
      </c>
      <c r="W271" s="664">
        <f t="shared" ref="W271" si="535">G271-M271</f>
        <v>0</v>
      </c>
      <c r="X271" s="664">
        <f t="shared" ref="X271" si="536">G271-P271</f>
        <v>0</v>
      </c>
      <c r="Y271" s="770">
        <f t="shared" ref="Y271" si="537">G271-S271</f>
        <v>0</v>
      </c>
      <c r="Z271" s="771">
        <f t="shared" ref="Z271" si="538">IF(G271&gt;0,ROUND((J271/G271),3),0)</f>
        <v>0</v>
      </c>
      <c r="AA271" s="772">
        <f t="shared" ref="AA271" si="539">IF(G271&gt;0,ROUND((M271/G271),3),0)</f>
        <v>0</v>
      </c>
      <c r="AB271" s="772">
        <f t="shared" ref="AB271" si="540">IF(G271&gt;0,ROUND((P271/G271),3),0)</f>
        <v>0</v>
      </c>
      <c r="AC271" s="773">
        <f t="shared" ref="AC271" si="541">IF(G271&gt;0,ROUND((S271/G271),3),0)</f>
        <v>0</v>
      </c>
    </row>
    <row r="272" spans="1:29" s="217" customFormat="1" ht="11.25" outlineLevel="1" x14ac:dyDescent="0.25">
      <c r="A272" s="891"/>
      <c r="B272" s="218"/>
      <c r="C272" s="219"/>
      <c r="D272" s="220" t="s">
        <v>49</v>
      </c>
      <c r="E272" s="221" t="s">
        <v>77</v>
      </c>
      <c r="F272" s="222" t="s">
        <v>28</v>
      </c>
      <c r="G272" s="628">
        <f>H272+I272</f>
        <v>0</v>
      </c>
      <c r="H272" s="629"/>
      <c r="I272" s="630"/>
      <c r="J272" s="628">
        <f>K272+L272</f>
        <v>0</v>
      </c>
      <c r="K272" s="629"/>
      <c r="L272" s="630"/>
      <c r="M272" s="628">
        <f>N272+O272</f>
        <v>0</v>
      </c>
      <c r="N272" s="629"/>
      <c r="O272" s="630"/>
      <c r="P272" s="628">
        <f>Q272+R272</f>
        <v>0</v>
      </c>
      <c r="Q272" s="629"/>
      <c r="R272" s="630"/>
      <c r="S272" s="628">
        <f>T272+U272</f>
        <v>0</v>
      </c>
      <c r="T272" s="629"/>
      <c r="U272" s="630"/>
      <c r="V272" s="1183" t="s">
        <v>27</v>
      </c>
      <c r="W272" s="775" t="s">
        <v>27</v>
      </c>
      <c r="X272" s="775" t="s">
        <v>27</v>
      </c>
      <c r="Y272" s="776" t="s">
        <v>27</v>
      </c>
      <c r="Z272" s="774" t="s">
        <v>27</v>
      </c>
      <c r="AA272" s="775" t="s">
        <v>27</v>
      </c>
      <c r="AB272" s="775" t="s">
        <v>27</v>
      </c>
      <c r="AC272" s="776" t="s">
        <v>27</v>
      </c>
    </row>
    <row r="273" spans="1:29" s="217" customFormat="1" ht="11.25" outlineLevel="1" x14ac:dyDescent="0.25">
      <c r="A273" s="891"/>
      <c r="B273" s="218"/>
      <c r="C273" s="219"/>
      <c r="D273" s="220" t="s">
        <v>49</v>
      </c>
      <c r="E273" s="221" t="s">
        <v>78</v>
      </c>
      <c r="F273" s="222" t="s">
        <v>54</v>
      </c>
      <c r="G273" s="631">
        <f>IF(I273+H273&gt;0,AVERAGE(H273:I273),0)</f>
        <v>0</v>
      </c>
      <c r="H273" s="632"/>
      <c r="I273" s="633"/>
      <c r="J273" s="631">
        <f>IF(L273+K273&gt;0,AVERAGE(K273:L273),0)</f>
        <v>0</v>
      </c>
      <c r="K273" s="632"/>
      <c r="L273" s="633"/>
      <c r="M273" s="631">
        <f>IF(O273+N273&gt;0,AVERAGE(N273:O273),0)</f>
        <v>0</v>
      </c>
      <c r="N273" s="632"/>
      <c r="O273" s="633"/>
      <c r="P273" s="631">
        <f>IF(R273+Q273&gt;0,AVERAGE(Q273:R273),0)</f>
        <v>0</v>
      </c>
      <c r="Q273" s="632"/>
      <c r="R273" s="633"/>
      <c r="S273" s="631">
        <f>IF(U273+T273&gt;0,AVERAGE(T273:U273),0)</f>
        <v>0</v>
      </c>
      <c r="T273" s="632"/>
      <c r="U273" s="633"/>
      <c r="V273" s="1183" t="s">
        <v>27</v>
      </c>
      <c r="W273" s="775" t="s">
        <v>27</v>
      </c>
      <c r="X273" s="775" t="s">
        <v>27</v>
      </c>
      <c r="Y273" s="776" t="s">
        <v>27</v>
      </c>
      <c r="Z273" s="774" t="s">
        <v>27</v>
      </c>
      <c r="AA273" s="775" t="s">
        <v>27</v>
      </c>
      <c r="AB273" s="775" t="s">
        <v>27</v>
      </c>
      <c r="AC273" s="776" t="s">
        <v>27</v>
      </c>
    </row>
    <row r="274" spans="1:29" s="216" customFormat="1" ht="12.75" outlineLevel="1" x14ac:dyDescent="0.25">
      <c r="A274" s="119"/>
      <c r="B274" s="204" t="s">
        <v>594</v>
      </c>
      <c r="C274" s="205">
        <v>2240</v>
      </c>
      <c r="D274" s="206" t="s">
        <v>49</v>
      </c>
      <c r="E274" s="214" t="s">
        <v>159</v>
      </c>
      <c r="F274" s="215" t="s">
        <v>35</v>
      </c>
      <c r="G274" s="625">
        <f>H274+I274</f>
        <v>0</v>
      </c>
      <c r="H274" s="626">
        <f>ROUND(H275*H276/1000,1)</f>
        <v>0</v>
      </c>
      <c r="I274" s="627">
        <f>ROUND(I275*I276/1000,1)</f>
        <v>0</v>
      </c>
      <c r="J274" s="625">
        <f>K274+L274</f>
        <v>0</v>
      </c>
      <c r="K274" s="626">
        <f>ROUND(K275*K276/1000,1)</f>
        <v>0</v>
      </c>
      <c r="L274" s="627">
        <f>ROUND(L275*L276/1000,1)</f>
        <v>0</v>
      </c>
      <c r="M274" s="625">
        <f>N274+O274</f>
        <v>0</v>
      </c>
      <c r="N274" s="626">
        <f>ROUND(N275*N276/1000,1)</f>
        <v>0</v>
      </c>
      <c r="O274" s="627">
        <f>ROUND(O275*O276/1000,1)</f>
        <v>0</v>
      </c>
      <c r="P274" s="625">
        <f>Q274+R274</f>
        <v>0</v>
      </c>
      <c r="Q274" s="626">
        <f>ROUND(Q275*Q276/1000,1)</f>
        <v>0</v>
      </c>
      <c r="R274" s="627">
        <f>ROUND(R275*R276/1000,1)</f>
        <v>0</v>
      </c>
      <c r="S274" s="625">
        <f>T274+U274</f>
        <v>0</v>
      </c>
      <c r="T274" s="626">
        <f>ROUND(T275*T276/1000,1)</f>
        <v>0</v>
      </c>
      <c r="U274" s="627">
        <f>ROUND(U275*U276/1000,1)</f>
        <v>0</v>
      </c>
      <c r="V274" s="1182">
        <f t="shared" ref="V274" si="542">G274-J274</f>
        <v>0</v>
      </c>
      <c r="W274" s="664">
        <f t="shared" ref="W274" si="543">G274-M274</f>
        <v>0</v>
      </c>
      <c r="X274" s="664">
        <f t="shared" ref="X274" si="544">G274-P274</f>
        <v>0</v>
      </c>
      <c r="Y274" s="770">
        <f t="shared" ref="Y274" si="545">G274-S274</f>
        <v>0</v>
      </c>
      <c r="Z274" s="771">
        <f t="shared" ref="Z274" si="546">IF(G274&gt;0,ROUND((J274/G274),3),0)</f>
        <v>0</v>
      </c>
      <c r="AA274" s="772">
        <f t="shared" ref="AA274" si="547">IF(G274&gt;0,ROUND((M274/G274),3),0)</f>
        <v>0</v>
      </c>
      <c r="AB274" s="772">
        <f t="shared" ref="AB274" si="548">IF(G274&gt;0,ROUND((P274/G274),3),0)</f>
        <v>0</v>
      </c>
      <c r="AC274" s="773">
        <f t="shared" ref="AC274" si="549">IF(G274&gt;0,ROUND((S274/G274),3),0)</f>
        <v>0</v>
      </c>
    </row>
    <row r="275" spans="1:29" s="217" customFormat="1" ht="11.25" outlineLevel="1" x14ac:dyDescent="0.25">
      <c r="A275" s="891"/>
      <c r="B275" s="218"/>
      <c r="C275" s="219"/>
      <c r="D275" s="220" t="s">
        <v>49</v>
      </c>
      <c r="E275" s="444" t="s">
        <v>77</v>
      </c>
      <c r="F275" s="222" t="s">
        <v>28</v>
      </c>
      <c r="G275" s="628">
        <f>H275+I275</f>
        <v>0</v>
      </c>
      <c r="H275" s="629"/>
      <c r="I275" s="630"/>
      <c r="J275" s="628">
        <f>K275+L275</f>
        <v>0</v>
      </c>
      <c r="K275" s="629"/>
      <c r="L275" s="630"/>
      <c r="M275" s="628">
        <f>N275+O275</f>
        <v>0</v>
      </c>
      <c r="N275" s="629"/>
      <c r="O275" s="630"/>
      <c r="P275" s="628">
        <f>Q275+R275</f>
        <v>0</v>
      </c>
      <c r="Q275" s="629"/>
      <c r="R275" s="630"/>
      <c r="S275" s="628">
        <f>T275+U275</f>
        <v>0</v>
      </c>
      <c r="T275" s="629"/>
      <c r="U275" s="630"/>
      <c r="V275" s="1183" t="s">
        <v>27</v>
      </c>
      <c r="W275" s="775" t="s">
        <v>27</v>
      </c>
      <c r="X275" s="775" t="s">
        <v>27</v>
      </c>
      <c r="Y275" s="776" t="s">
        <v>27</v>
      </c>
      <c r="Z275" s="774" t="s">
        <v>27</v>
      </c>
      <c r="AA275" s="775" t="s">
        <v>27</v>
      </c>
      <c r="AB275" s="775" t="s">
        <v>27</v>
      </c>
      <c r="AC275" s="776" t="s">
        <v>27</v>
      </c>
    </row>
    <row r="276" spans="1:29" s="217" customFormat="1" ht="12" outlineLevel="1" thickBot="1" x14ac:dyDescent="0.3">
      <c r="A276" s="891"/>
      <c r="B276" s="448"/>
      <c r="C276" s="449"/>
      <c r="D276" s="450" t="s">
        <v>49</v>
      </c>
      <c r="E276" s="445" t="s">
        <v>78</v>
      </c>
      <c r="F276" s="431" t="s">
        <v>54</v>
      </c>
      <c r="G276" s="634">
        <f>IF(I276+H276&gt;0,AVERAGE(H276:I276),0)</f>
        <v>0</v>
      </c>
      <c r="H276" s="635"/>
      <c r="I276" s="636"/>
      <c r="J276" s="634">
        <f>IF(L276+K276&gt;0,AVERAGE(K276:L276),0)</f>
        <v>0</v>
      </c>
      <c r="K276" s="635"/>
      <c r="L276" s="636"/>
      <c r="M276" s="634">
        <f>IF(O276+N276&gt;0,AVERAGE(N276:O276),0)</f>
        <v>0</v>
      </c>
      <c r="N276" s="635"/>
      <c r="O276" s="636"/>
      <c r="P276" s="634">
        <f>IF(R276+Q276&gt;0,AVERAGE(Q276:R276),0)</f>
        <v>0</v>
      </c>
      <c r="Q276" s="635"/>
      <c r="R276" s="636"/>
      <c r="S276" s="634">
        <f>IF(U276+T276&gt;0,AVERAGE(T276:U276),0)</f>
        <v>0</v>
      </c>
      <c r="T276" s="635"/>
      <c r="U276" s="636"/>
      <c r="V276" s="1184" t="s">
        <v>27</v>
      </c>
      <c r="W276" s="778" t="s">
        <v>27</v>
      </c>
      <c r="X276" s="778" t="s">
        <v>27</v>
      </c>
      <c r="Y276" s="779" t="s">
        <v>27</v>
      </c>
      <c r="Z276" s="777" t="s">
        <v>27</v>
      </c>
      <c r="AA276" s="778" t="s">
        <v>27</v>
      </c>
      <c r="AB276" s="778" t="s">
        <v>27</v>
      </c>
      <c r="AC276" s="779" t="s">
        <v>27</v>
      </c>
    </row>
    <row r="277" spans="1:29" s="20" customFormat="1" ht="16.5" outlineLevel="1" thickTop="1" x14ac:dyDescent="0.25">
      <c r="A277" s="115"/>
      <c r="B277" s="223" t="s">
        <v>595</v>
      </c>
      <c r="C277" s="224">
        <v>2240</v>
      </c>
      <c r="D277" s="225" t="s">
        <v>49</v>
      </c>
      <c r="E277" s="226" t="s">
        <v>162</v>
      </c>
      <c r="F277" s="103" t="s">
        <v>35</v>
      </c>
      <c r="G277" s="475">
        <f>H277+I277</f>
        <v>0</v>
      </c>
      <c r="H277" s="591">
        <f>ROUND(H278*H279*H280/1000,1)</f>
        <v>0</v>
      </c>
      <c r="I277" s="592">
        <f>ROUND(I278*I279*I280/1000,1)</f>
        <v>0</v>
      </c>
      <c r="J277" s="475">
        <f>K277+L277</f>
        <v>0</v>
      </c>
      <c r="K277" s="591">
        <f>ROUND(K278*K279*K280/1000,1)</f>
        <v>0</v>
      </c>
      <c r="L277" s="592">
        <f>ROUND(L278*L279*L280/1000,1)</f>
        <v>0</v>
      </c>
      <c r="M277" s="475">
        <f>N277+O277</f>
        <v>0</v>
      </c>
      <c r="N277" s="591">
        <f>ROUND(N278*N279*N280/1000,1)</f>
        <v>0</v>
      </c>
      <c r="O277" s="592">
        <f>ROUND(O278*O279*O280/1000,1)</f>
        <v>0</v>
      </c>
      <c r="P277" s="475">
        <f>Q277+R277</f>
        <v>0</v>
      </c>
      <c r="Q277" s="591">
        <f>ROUND(Q278*Q279*Q280/1000,1)</f>
        <v>0</v>
      </c>
      <c r="R277" s="592">
        <f>ROUND(R278*R279*R280/1000,1)</f>
        <v>0</v>
      </c>
      <c r="S277" s="475">
        <f>T277+U277</f>
        <v>0</v>
      </c>
      <c r="T277" s="591">
        <f>ROUND(T278*T279*T280/1000,1)</f>
        <v>0</v>
      </c>
      <c r="U277" s="592">
        <f>ROUND(U278*U279*U280/1000,1)</f>
        <v>0</v>
      </c>
      <c r="V277" s="1175">
        <f t="shared" ref="V277" si="550">G277-J277</f>
        <v>0</v>
      </c>
      <c r="W277" s="591">
        <f t="shared" ref="W277" si="551">G277-M277</f>
        <v>0</v>
      </c>
      <c r="X277" s="591">
        <f t="shared" ref="X277" si="552">G277-P277</f>
        <v>0</v>
      </c>
      <c r="Y277" s="726">
        <f t="shared" ref="Y277" si="553">G277-S277</f>
        <v>0</v>
      </c>
      <c r="Z277" s="727">
        <f t="shared" ref="Z277" si="554">IF(G277&gt;0,ROUND((J277/G277),3),0)</f>
        <v>0</v>
      </c>
      <c r="AA277" s="728">
        <f t="shared" ref="AA277" si="555">IF(G277&gt;0,ROUND((M277/G277),3),0)</f>
        <v>0</v>
      </c>
      <c r="AB277" s="728">
        <f t="shared" ref="AB277" si="556">IF(G277&gt;0,ROUND((P277/G277),3),0)</f>
        <v>0</v>
      </c>
      <c r="AC277" s="729">
        <f t="shared" ref="AC277" si="557">IF(G277&gt;0,ROUND((S277/G277),3),0)</f>
        <v>0</v>
      </c>
    </row>
    <row r="278" spans="1:29" s="120" customFormat="1" ht="12" outlineLevel="1" x14ac:dyDescent="0.25">
      <c r="A278" s="879"/>
      <c r="B278" s="107"/>
      <c r="C278" s="201"/>
      <c r="D278" s="206" t="s">
        <v>49</v>
      </c>
      <c r="E278" s="110" t="s">
        <v>163</v>
      </c>
      <c r="F278" s="108" t="s">
        <v>52</v>
      </c>
      <c r="G278" s="593">
        <f>H278+I278</f>
        <v>0</v>
      </c>
      <c r="H278" s="594"/>
      <c r="I278" s="595"/>
      <c r="J278" s="593">
        <f>K278+L278</f>
        <v>0</v>
      </c>
      <c r="K278" s="594"/>
      <c r="L278" s="595"/>
      <c r="M278" s="593">
        <f>N278+O278</f>
        <v>0</v>
      </c>
      <c r="N278" s="594"/>
      <c r="O278" s="595"/>
      <c r="P278" s="593">
        <f>Q278+R278</f>
        <v>0</v>
      </c>
      <c r="Q278" s="594"/>
      <c r="R278" s="595"/>
      <c r="S278" s="593">
        <f>T278+U278</f>
        <v>0</v>
      </c>
      <c r="T278" s="594"/>
      <c r="U278" s="595"/>
      <c r="V278" s="1173" t="s">
        <v>27</v>
      </c>
      <c r="W278" s="744" t="s">
        <v>27</v>
      </c>
      <c r="X278" s="744" t="s">
        <v>27</v>
      </c>
      <c r="Y278" s="745" t="s">
        <v>27</v>
      </c>
      <c r="Z278" s="743" t="s">
        <v>27</v>
      </c>
      <c r="AA278" s="744" t="s">
        <v>27</v>
      </c>
      <c r="AB278" s="744" t="s">
        <v>27</v>
      </c>
      <c r="AC278" s="745" t="s">
        <v>27</v>
      </c>
    </row>
    <row r="279" spans="1:29" s="120" customFormat="1" ht="12" outlineLevel="1" x14ac:dyDescent="0.25">
      <c r="A279" s="879"/>
      <c r="B279" s="227"/>
      <c r="C279" s="228"/>
      <c r="D279" s="206" t="s">
        <v>49</v>
      </c>
      <c r="E279" s="110" t="s">
        <v>164</v>
      </c>
      <c r="F279" s="108" t="s">
        <v>151</v>
      </c>
      <c r="G279" s="593">
        <f>H279+I279</f>
        <v>0</v>
      </c>
      <c r="H279" s="594"/>
      <c r="I279" s="595"/>
      <c r="J279" s="593">
        <f>K279+L279</f>
        <v>0</v>
      </c>
      <c r="K279" s="594"/>
      <c r="L279" s="595"/>
      <c r="M279" s="593">
        <f>N279+O279</f>
        <v>0</v>
      </c>
      <c r="N279" s="594"/>
      <c r="O279" s="595"/>
      <c r="P279" s="593">
        <f>Q279+R279</f>
        <v>0</v>
      </c>
      <c r="Q279" s="594"/>
      <c r="R279" s="595"/>
      <c r="S279" s="593">
        <f>T279+U279</f>
        <v>0</v>
      </c>
      <c r="T279" s="594"/>
      <c r="U279" s="595"/>
      <c r="V279" s="1178" t="s">
        <v>27</v>
      </c>
      <c r="W279" s="759" t="s">
        <v>27</v>
      </c>
      <c r="X279" s="759" t="s">
        <v>27</v>
      </c>
      <c r="Y279" s="760" t="s">
        <v>27</v>
      </c>
      <c r="Z279" s="758" t="s">
        <v>27</v>
      </c>
      <c r="AA279" s="759" t="s">
        <v>27</v>
      </c>
      <c r="AB279" s="759" t="s">
        <v>27</v>
      </c>
      <c r="AC279" s="760" t="s">
        <v>27</v>
      </c>
    </row>
    <row r="280" spans="1:29" s="120" customFormat="1" ht="12.75" outlineLevel="1" thickBot="1" x14ac:dyDescent="0.3">
      <c r="A280" s="879"/>
      <c r="B280" s="111"/>
      <c r="C280" s="229"/>
      <c r="D280" s="230" t="s">
        <v>49</v>
      </c>
      <c r="E280" s="114" t="s">
        <v>165</v>
      </c>
      <c r="F280" s="112" t="s">
        <v>54</v>
      </c>
      <c r="G280" s="596">
        <f>IF(I280+H280&gt;0,AVERAGE(H280:I280),0)</f>
        <v>0</v>
      </c>
      <c r="H280" s="597"/>
      <c r="I280" s="598"/>
      <c r="J280" s="596">
        <f>IF(L280+K280&gt;0,AVERAGE(K280:L280),0)</f>
        <v>0</v>
      </c>
      <c r="K280" s="597"/>
      <c r="L280" s="598"/>
      <c r="M280" s="596">
        <f>IF(O280+N280&gt;0,AVERAGE(N280:O280),0)</f>
        <v>0</v>
      </c>
      <c r="N280" s="597"/>
      <c r="O280" s="598"/>
      <c r="P280" s="596">
        <f>IF(R280+Q280&gt;0,AVERAGE(Q280:R280),0)</f>
        <v>0</v>
      </c>
      <c r="Q280" s="597"/>
      <c r="R280" s="598"/>
      <c r="S280" s="596">
        <f>IF(U280+T280&gt;0,AVERAGE(T280:U280),0)</f>
        <v>0</v>
      </c>
      <c r="T280" s="597"/>
      <c r="U280" s="598"/>
      <c r="V280" s="1174" t="s">
        <v>27</v>
      </c>
      <c r="W280" s="747" t="s">
        <v>27</v>
      </c>
      <c r="X280" s="747" t="s">
        <v>27</v>
      </c>
      <c r="Y280" s="748" t="s">
        <v>27</v>
      </c>
      <c r="Z280" s="746" t="s">
        <v>27</v>
      </c>
      <c r="AA280" s="747" t="s">
        <v>27</v>
      </c>
      <c r="AB280" s="747" t="s">
        <v>27</v>
      </c>
      <c r="AC280" s="748" t="s">
        <v>27</v>
      </c>
    </row>
    <row r="281" spans="1:29" s="20" customFormat="1" ht="27" outlineLevel="1" thickTop="1" thickBot="1" x14ac:dyDescent="0.3">
      <c r="A281" s="115"/>
      <c r="B281" s="231" t="s">
        <v>596</v>
      </c>
      <c r="C281" s="176">
        <v>2240</v>
      </c>
      <c r="D281" s="232" t="s">
        <v>49</v>
      </c>
      <c r="E281" s="233" t="s">
        <v>166</v>
      </c>
      <c r="F281" s="234" t="s">
        <v>35</v>
      </c>
      <c r="G281" s="536">
        <f t="shared" ref="G281:G286" si="558">H281+I281</f>
        <v>0</v>
      </c>
      <c r="H281" s="599"/>
      <c r="I281" s="600"/>
      <c r="J281" s="536">
        <f t="shared" ref="J281:J286" si="559">K281+L281</f>
        <v>0</v>
      </c>
      <c r="K281" s="599"/>
      <c r="L281" s="600"/>
      <c r="M281" s="536">
        <f t="shared" ref="M281:M286" si="560">N281+O281</f>
        <v>0</v>
      </c>
      <c r="N281" s="599"/>
      <c r="O281" s="600"/>
      <c r="P281" s="536">
        <f t="shared" ref="P281:P286" si="561">Q281+R281</f>
        <v>0</v>
      </c>
      <c r="Q281" s="599"/>
      <c r="R281" s="600"/>
      <c r="S281" s="536">
        <f t="shared" ref="S281:S286" si="562">T281+U281</f>
        <v>0</v>
      </c>
      <c r="T281" s="599"/>
      <c r="U281" s="600"/>
      <c r="V281" s="1176">
        <f t="shared" ref="V281:V285" si="563">G281-J281</f>
        <v>0</v>
      </c>
      <c r="W281" s="749">
        <f t="shared" ref="W281:W285" si="564">G281-M281</f>
        <v>0</v>
      </c>
      <c r="X281" s="749">
        <f t="shared" ref="X281:X285" si="565">G281-P281</f>
        <v>0</v>
      </c>
      <c r="Y281" s="750">
        <f t="shared" ref="Y281:Y285" si="566">G281-S281</f>
        <v>0</v>
      </c>
      <c r="Z281" s="751">
        <f t="shared" ref="Z281:Z285" si="567">IF(G281&gt;0,ROUND((J281/G281),3),0)</f>
        <v>0</v>
      </c>
      <c r="AA281" s="752">
        <f t="shared" ref="AA281:AA285" si="568">IF(G281&gt;0,ROUND((M281/G281),3),0)</f>
        <v>0</v>
      </c>
      <c r="AB281" s="752">
        <f t="shared" ref="AB281:AB285" si="569">IF(G281&gt;0,ROUND((P281/G281),3),0)</f>
        <v>0</v>
      </c>
      <c r="AC281" s="753">
        <f t="shared" ref="AC281:AC285" si="570">IF(G281&gt;0,ROUND((S281/G281),3),0)</f>
        <v>0</v>
      </c>
    </row>
    <row r="282" spans="1:29" s="20" customFormat="1" ht="27" outlineLevel="1" thickTop="1" thickBot="1" x14ac:dyDescent="0.3">
      <c r="A282" s="115"/>
      <c r="B282" s="231" t="s">
        <v>597</v>
      </c>
      <c r="C282" s="176">
        <v>2240</v>
      </c>
      <c r="D282" s="232" t="s">
        <v>49</v>
      </c>
      <c r="E282" s="233" t="s">
        <v>167</v>
      </c>
      <c r="F282" s="234" t="s">
        <v>35</v>
      </c>
      <c r="G282" s="536">
        <f t="shared" si="558"/>
        <v>2.5</v>
      </c>
      <c r="H282" s="599"/>
      <c r="I282" s="600">
        <v>2.5</v>
      </c>
      <c r="J282" s="536">
        <f t="shared" si="559"/>
        <v>0</v>
      </c>
      <c r="K282" s="599"/>
      <c r="L282" s="600"/>
      <c r="M282" s="536">
        <f t="shared" si="560"/>
        <v>2.5</v>
      </c>
      <c r="N282" s="599"/>
      <c r="O282" s="600">
        <v>2.5</v>
      </c>
      <c r="P282" s="536">
        <f t="shared" si="561"/>
        <v>2.5</v>
      </c>
      <c r="Q282" s="599"/>
      <c r="R282" s="600">
        <v>2.5</v>
      </c>
      <c r="S282" s="536">
        <f t="shared" si="562"/>
        <v>2.5</v>
      </c>
      <c r="T282" s="599"/>
      <c r="U282" s="600">
        <v>2.5</v>
      </c>
      <c r="V282" s="1177">
        <f t="shared" si="563"/>
        <v>2.5</v>
      </c>
      <c r="W282" s="623">
        <f t="shared" si="564"/>
        <v>0</v>
      </c>
      <c r="X282" s="623">
        <f t="shared" si="565"/>
        <v>0</v>
      </c>
      <c r="Y282" s="754">
        <f t="shared" si="566"/>
        <v>0</v>
      </c>
      <c r="Z282" s="755">
        <f t="shared" si="567"/>
        <v>0</v>
      </c>
      <c r="AA282" s="756">
        <f t="shared" si="568"/>
        <v>1</v>
      </c>
      <c r="AB282" s="756">
        <f t="shared" si="569"/>
        <v>1</v>
      </c>
      <c r="AC282" s="757">
        <f t="shared" si="570"/>
        <v>1</v>
      </c>
    </row>
    <row r="283" spans="1:29" s="20" customFormat="1" ht="17.25" outlineLevel="1" thickTop="1" thickBot="1" x14ac:dyDescent="0.3">
      <c r="A283" s="115"/>
      <c r="B283" s="231" t="s">
        <v>598</v>
      </c>
      <c r="C283" s="176">
        <v>2240</v>
      </c>
      <c r="D283" s="232" t="s">
        <v>168</v>
      </c>
      <c r="E283" s="233" t="s">
        <v>384</v>
      </c>
      <c r="F283" s="234" t="s">
        <v>35</v>
      </c>
      <c r="G283" s="536">
        <f t="shared" si="558"/>
        <v>21.95</v>
      </c>
      <c r="H283" s="599"/>
      <c r="I283" s="600">
        <v>21.95</v>
      </c>
      <c r="J283" s="536">
        <f t="shared" si="559"/>
        <v>0</v>
      </c>
      <c r="K283" s="599"/>
      <c r="L283" s="600"/>
      <c r="M283" s="536">
        <f t="shared" si="560"/>
        <v>0</v>
      </c>
      <c r="N283" s="599"/>
      <c r="O283" s="600"/>
      <c r="P283" s="536">
        <f t="shared" si="561"/>
        <v>0</v>
      </c>
      <c r="Q283" s="599"/>
      <c r="R283" s="600"/>
      <c r="S283" s="536">
        <f t="shared" si="562"/>
        <v>21.95</v>
      </c>
      <c r="T283" s="599"/>
      <c r="U283" s="600">
        <v>21.95</v>
      </c>
      <c r="V283" s="1177">
        <f t="shared" si="563"/>
        <v>21.95</v>
      </c>
      <c r="W283" s="623">
        <f t="shared" si="564"/>
        <v>21.95</v>
      </c>
      <c r="X283" s="623">
        <f t="shared" si="565"/>
        <v>21.95</v>
      </c>
      <c r="Y283" s="754">
        <f t="shared" si="566"/>
        <v>0</v>
      </c>
      <c r="Z283" s="755">
        <f t="shared" si="567"/>
        <v>0</v>
      </c>
      <c r="AA283" s="756">
        <f t="shared" si="568"/>
        <v>0</v>
      </c>
      <c r="AB283" s="756">
        <f t="shared" si="569"/>
        <v>0</v>
      </c>
      <c r="AC283" s="757">
        <f t="shared" si="570"/>
        <v>1</v>
      </c>
    </row>
    <row r="284" spans="1:29" s="20" customFormat="1" ht="17.25" outlineLevel="1" thickTop="1" thickBot="1" x14ac:dyDescent="0.3">
      <c r="A284" s="115"/>
      <c r="B284" s="231" t="s">
        <v>599</v>
      </c>
      <c r="C284" s="176">
        <v>2240</v>
      </c>
      <c r="D284" s="232" t="s">
        <v>168</v>
      </c>
      <c r="E284" s="233" t="s">
        <v>385</v>
      </c>
      <c r="F284" s="234" t="s">
        <v>35</v>
      </c>
      <c r="G284" s="536">
        <f t="shared" si="558"/>
        <v>0.7</v>
      </c>
      <c r="H284" s="599"/>
      <c r="I284" s="600">
        <v>0.7</v>
      </c>
      <c r="J284" s="536">
        <f t="shared" si="559"/>
        <v>0.7</v>
      </c>
      <c r="K284" s="599"/>
      <c r="L284" s="600">
        <v>0.7</v>
      </c>
      <c r="M284" s="536">
        <f t="shared" si="560"/>
        <v>0.7</v>
      </c>
      <c r="N284" s="599"/>
      <c r="O284" s="600">
        <v>0.7</v>
      </c>
      <c r="P284" s="536">
        <f t="shared" si="561"/>
        <v>0.7</v>
      </c>
      <c r="Q284" s="599"/>
      <c r="R284" s="600">
        <v>0.7</v>
      </c>
      <c r="S284" s="536">
        <f t="shared" si="562"/>
        <v>0.7</v>
      </c>
      <c r="T284" s="599"/>
      <c r="U284" s="600">
        <v>0.7</v>
      </c>
      <c r="V284" s="1177">
        <f t="shared" si="563"/>
        <v>0</v>
      </c>
      <c r="W284" s="623">
        <f t="shared" si="564"/>
        <v>0</v>
      </c>
      <c r="X284" s="623">
        <f t="shared" si="565"/>
        <v>0</v>
      </c>
      <c r="Y284" s="754">
        <f t="shared" si="566"/>
        <v>0</v>
      </c>
      <c r="Z284" s="755">
        <f t="shared" si="567"/>
        <v>1</v>
      </c>
      <c r="AA284" s="756">
        <f t="shared" si="568"/>
        <v>1</v>
      </c>
      <c r="AB284" s="756">
        <f t="shared" si="569"/>
        <v>1</v>
      </c>
      <c r="AC284" s="757">
        <f t="shared" si="570"/>
        <v>1</v>
      </c>
    </row>
    <row r="285" spans="1:29" s="20" customFormat="1" ht="16.5" outlineLevel="1" thickTop="1" x14ac:dyDescent="0.25">
      <c r="A285" s="115"/>
      <c r="B285" s="499" t="s">
        <v>600</v>
      </c>
      <c r="C285" s="224">
        <v>2240</v>
      </c>
      <c r="D285" s="225" t="s">
        <v>84</v>
      </c>
      <c r="E285" s="226" t="s">
        <v>169</v>
      </c>
      <c r="F285" s="103" t="s">
        <v>35</v>
      </c>
      <c r="G285" s="475">
        <f t="shared" si="558"/>
        <v>0</v>
      </c>
      <c r="H285" s="591">
        <f>ROUND(H286*H287/1000,1)</f>
        <v>0</v>
      </c>
      <c r="I285" s="592">
        <f>ROUND(I286*I287/1000,1)</f>
        <v>0</v>
      </c>
      <c r="J285" s="475">
        <f t="shared" si="559"/>
        <v>0</v>
      </c>
      <c r="K285" s="591">
        <f>ROUND(K286*K287/1000,1)</f>
        <v>0</v>
      </c>
      <c r="L285" s="592">
        <f>ROUND(L286*L287/1000,1)</f>
        <v>0</v>
      </c>
      <c r="M285" s="475">
        <f t="shared" si="560"/>
        <v>0</v>
      </c>
      <c r="N285" s="591">
        <f>ROUND(N286*N287/1000,1)</f>
        <v>0</v>
      </c>
      <c r="O285" s="592">
        <f>ROUND(O286*O287/1000,1)</f>
        <v>0</v>
      </c>
      <c r="P285" s="475">
        <f t="shared" si="561"/>
        <v>0</v>
      </c>
      <c r="Q285" s="591">
        <f>ROUND(Q286*Q287/1000,1)</f>
        <v>0</v>
      </c>
      <c r="R285" s="592">
        <f>ROUND(R286*R287/1000,1)</f>
        <v>0</v>
      </c>
      <c r="S285" s="475">
        <f t="shared" si="562"/>
        <v>0</v>
      </c>
      <c r="T285" s="591">
        <f>ROUND(T286*T287/1000,1)</f>
        <v>0</v>
      </c>
      <c r="U285" s="592">
        <f>ROUND(U286*U287/1000,1)</f>
        <v>0</v>
      </c>
      <c r="V285" s="1175">
        <f t="shared" si="563"/>
        <v>0</v>
      </c>
      <c r="W285" s="591">
        <f t="shared" si="564"/>
        <v>0</v>
      </c>
      <c r="X285" s="591">
        <f t="shared" si="565"/>
        <v>0</v>
      </c>
      <c r="Y285" s="726">
        <f t="shared" si="566"/>
        <v>0</v>
      </c>
      <c r="Z285" s="727">
        <f t="shared" si="567"/>
        <v>0</v>
      </c>
      <c r="AA285" s="728">
        <f t="shared" si="568"/>
        <v>0</v>
      </c>
      <c r="AB285" s="728">
        <f t="shared" si="569"/>
        <v>0</v>
      </c>
      <c r="AC285" s="729">
        <f t="shared" si="570"/>
        <v>0</v>
      </c>
    </row>
    <row r="286" spans="1:29" s="120" customFormat="1" ht="12" outlineLevel="1" x14ac:dyDescent="0.25">
      <c r="A286" s="879"/>
      <c r="B286" s="107"/>
      <c r="C286" s="201"/>
      <c r="D286" s="206" t="s">
        <v>84</v>
      </c>
      <c r="E286" s="110" t="s">
        <v>170</v>
      </c>
      <c r="F286" s="108" t="s">
        <v>30</v>
      </c>
      <c r="G286" s="593">
        <f t="shared" si="558"/>
        <v>0</v>
      </c>
      <c r="H286" s="594"/>
      <c r="I286" s="595"/>
      <c r="J286" s="593">
        <f t="shared" si="559"/>
        <v>0</v>
      </c>
      <c r="K286" s="594"/>
      <c r="L286" s="595"/>
      <c r="M286" s="593">
        <f t="shared" si="560"/>
        <v>0</v>
      </c>
      <c r="N286" s="594"/>
      <c r="O286" s="595"/>
      <c r="P286" s="593">
        <f t="shared" si="561"/>
        <v>0</v>
      </c>
      <c r="Q286" s="594"/>
      <c r="R286" s="595"/>
      <c r="S286" s="593">
        <f t="shared" si="562"/>
        <v>0</v>
      </c>
      <c r="T286" s="594"/>
      <c r="U286" s="595"/>
      <c r="V286" s="1173" t="s">
        <v>27</v>
      </c>
      <c r="W286" s="744" t="s">
        <v>27</v>
      </c>
      <c r="X286" s="744" t="s">
        <v>27</v>
      </c>
      <c r="Y286" s="745" t="s">
        <v>27</v>
      </c>
      <c r="Z286" s="743" t="s">
        <v>27</v>
      </c>
      <c r="AA286" s="744" t="s">
        <v>27</v>
      </c>
      <c r="AB286" s="744" t="s">
        <v>27</v>
      </c>
      <c r="AC286" s="745" t="s">
        <v>27</v>
      </c>
    </row>
    <row r="287" spans="1:29" s="120" customFormat="1" ht="12.75" outlineLevel="1" thickBot="1" x14ac:dyDescent="0.3">
      <c r="A287" s="879"/>
      <c r="B287" s="111"/>
      <c r="C287" s="229"/>
      <c r="D287" s="230" t="s">
        <v>84</v>
      </c>
      <c r="E287" s="114" t="s">
        <v>171</v>
      </c>
      <c r="F287" s="112" t="s">
        <v>54</v>
      </c>
      <c r="G287" s="596">
        <f>IF(I287+H287&gt;0,AVERAGE(H287:I287),0)</f>
        <v>0</v>
      </c>
      <c r="H287" s="597"/>
      <c r="I287" s="598"/>
      <c r="J287" s="596">
        <f>IF(L287+K287&gt;0,AVERAGE(K287:L287),0)</f>
        <v>0</v>
      </c>
      <c r="K287" s="597"/>
      <c r="L287" s="598"/>
      <c r="M287" s="596">
        <f>IF(O287+N287&gt;0,AVERAGE(N287:O287),0)</f>
        <v>0</v>
      </c>
      <c r="N287" s="597"/>
      <c r="O287" s="598"/>
      <c r="P287" s="596">
        <f>IF(R287+Q287&gt;0,AVERAGE(Q287:R287),0)</f>
        <v>0</v>
      </c>
      <c r="Q287" s="597"/>
      <c r="R287" s="598"/>
      <c r="S287" s="596">
        <f>IF(U287+T287&gt;0,AVERAGE(T287:U287),0)</f>
        <v>0</v>
      </c>
      <c r="T287" s="597"/>
      <c r="U287" s="598"/>
      <c r="V287" s="1174" t="s">
        <v>27</v>
      </c>
      <c r="W287" s="747" t="s">
        <v>27</v>
      </c>
      <c r="X287" s="747" t="s">
        <v>27</v>
      </c>
      <c r="Y287" s="748" t="s">
        <v>27</v>
      </c>
      <c r="Z287" s="746" t="s">
        <v>27</v>
      </c>
      <c r="AA287" s="747" t="s">
        <v>27</v>
      </c>
      <c r="AB287" s="747" t="s">
        <v>27</v>
      </c>
      <c r="AC287" s="748" t="s">
        <v>27</v>
      </c>
    </row>
    <row r="288" spans="1:29" s="20" customFormat="1" ht="39" outlineLevel="1" thickTop="1" x14ac:dyDescent="0.25">
      <c r="A288" s="115"/>
      <c r="B288" s="223" t="s">
        <v>601</v>
      </c>
      <c r="C288" s="224">
        <v>2240</v>
      </c>
      <c r="D288" s="225" t="s">
        <v>90</v>
      </c>
      <c r="E288" s="226" t="s">
        <v>386</v>
      </c>
      <c r="F288" s="103" t="s">
        <v>35</v>
      </c>
      <c r="G288" s="475">
        <f>H288+I288</f>
        <v>0</v>
      </c>
      <c r="H288" s="591">
        <f>ROUND(H289*H290/1000,1)</f>
        <v>0</v>
      </c>
      <c r="I288" s="592">
        <f>ROUND(I289*I290/1000,1)</f>
        <v>0</v>
      </c>
      <c r="J288" s="475">
        <f>K288+L288</f>
        <v>0</v>
      </c>
      <c r="K288" s="591">
        <f>ROUND(K289*K290/1000,1)</f>
        <v>0</v>
      </c>
      <c r="L288" s="592">
        <f>ROUND(L289*L290/1000,1)</f>
        <v>0</v>
      </c>
      <c r="M288" s="475">
        <f>N288+O288</f>
        <v>0</v>
      </c>
      <c r="N288" s="591">
        <f>ROUND(N289*N290/1000,1)</f>
        <v>0</v>
      </c>
      <c r="O288" s="592">
        <f>ROUND(O289*O290/1000,1)</f>
        <v>0</v>
      </c>
      <c r="P288" s="475">
        <f>Q288+R288</f>
        <v>0</v>
      </c>
      <c r="Q288" s="591">
        <f>ROUND(Q289*Q290/1000,1)</f>
        <v>0</v>
      </c>
      <c r="R288" s="592">
        <f>ROUND(R289*R290/1000,1)</f>
        <v>0</v>
      </c>
      <c r="S288" s="475">
        <f>T288+U288</f>
        <v>0</v>
      </c>
      <c r="T288" s="591">
        <f>ROUND(T289*T290/1000,1)</f>
        <v>0</v>
      </c>
      <c r="U288" s="592">
        <f>ROUND(U289*U290/1000,1)</f>
        <v>0</v>
      </c>
      <c r="V288" s="1175">
        <f t="shared" ref="V288" si="571">G288-J288</f>
        <v>0</v>
      </c>
      <c r="W288" s="591">
        <f t="shared" ref="W288" si="572">G288-M288</f>
        <v>0</v>
      </c>
      <c r="X288" s="591">
        <f t="shared" ref="X288" si="573">G288-P288</f>
        <v>0</v>
      </c>
      <c r="Y288" s="726">
        <f t="shared" ref="Y288" si="574">G288-S288</f>
        <v>0</v>
      </c>
      <c r="Z288" s="727">
        <f t="shared" ref="Z288" si="575">IF(G288&gt;0,ROUND((J288/G288),3),0)</f>
        <v>0</v>
      </c>
      <c r="AA288" s="728">
        <f t="shared" ref="AA288" si="576">IF(G288&gt;0,ROUND((M288/G288),3),0)</f>
        <v>0</v>
      </c>
      <c r="AB288" s="728">
        <f t="shared" ref="AB288" si="577">IF(G288&gt;0,ROUND((P288/G288),3),0)</f>
        <v>0</v>
      </c>
      <c r="AC288" s="729">
        <f t="shared" ref="AC288" si="578">IF(G288&gt;0,ROUND((S288/G288),3),0)</f>
        <v>0</v>
      </c>
    </row>
    <row r="289" spans="1:29" s="120" customFormat="1" ht="12" outlineLevel="1" x14ac:dyDescent="0.25">
      <c r="A289" s="879"/>
      <c r="B289" s="107"/>
      <c r="C289" s="201"/>
      <c r="D289" s="206" t="s">
        <v>90</v>
      </c>
      <c r="E289" s="110" t="s">
        <v>77</v>
      </c>
      <c r="F289" s="108" t="s">
        <v>52</v>
      </c>
      <c r="G289" s="593">
        <f>H289+I289</f>
        <v>0</v>
      </c>
      <c r="H289" s="594"/>
      <c r="I289" s="595"/>
      <c r="J289" s="593">
        <f>K289+L289</f>
        <v>0</v>
      </c>
      <c r="K289" s="594"/>
      <c r="L289" s="595"/>
      <c r="M289" s="593">
        <f>N289+O289</f>
        <v>0</v>
      </c>
      <c r="N289" s="594"/>
      <c r="O289" s="595"/>
      <c r="P289" s="593">
        <f>Q289+R289</f>
        <v>0</v>
      </c>
      <c r="Q289" s="594"/>
      <c r="R289" s="595"/>
      <c r="S289" s="593">
        <f>T289+U289</f>
        <v>0</v>
      </c>
      <c r="T289" s="594"/>
      <c r="U289" s="595"/>
      <c r="V289" s="1173" t="s">
        <v>27</v>
      </c>
      <c r="W289" s="744" t="s">
        <v>27</v>
      </c>
      <c r="X289" s="744" t="s">
        <v>27</v>
      </c>
      <c r="Y289" s="745" t="s">
        <v>27</v>
      </c>
      <c r="Z289" s="743" t="s">
        <v>27</v>
      </c>
      <c r="AA289" s="744" t="s">
        <v>27</v>
      </c>
      <c r="AB289" s="744" t="s">
        <v>27</v>
      </c>
      <c r="AC289" s="745" t="s">
        <v>27</v>
      </c>
    </row>
    <row r="290" spans="1:29" s="120" customFormat="1" ht="12.75" outlineLevel="1" thickBot="1" x14ac:dyDescent="0.3">
      <c r="A290" s="879"/>
      <c r="B290" s="111"/>
      <c r="C290" s="229"/>
      <c r="D290" s="230" t="s">
        <v>90</v>
      </c>
      <c r="E290" s="114" t="s">
        <v>172</v>
      </c>
      <c r="F290" s="112" t="s">
        <v>54</v>
      </c>
      <c r="G290" s="596">
        <f>IF(I290+H290&gt;0,AVERAGE(H290:I290),0)</f>
        <v>0</v>
      </c>
      <c r="H290" s="597"/>
      <c r="I290" s="598"/>
      <c r="J290" s="596">
        <f>IF(L290+K290&gt;0,AVERAGE(K290:L290),0)</f>
        <v>0</v>
      </c>
      <c r="K290" s="597"/>
      <c r="L290" s="598"/>
      <c r="M290" s="596">
        <f>IF(O290+N290&gt;0,AVERAGE(N290:O290),0)</f>
        <v>0</v>
      </c>
      <c r="N290" s="597"/>
      <c r="O290" s="598"/>
      <c r="P290" s="596">
        <f>IF(R290+Q290&gt;0,AVERAGE(Q290:R290),0)</f>
        <v>0</v>
      </c>
      <c r="Q290" s="597"/>
      <c r="R290" s="598"/>
      <c r="S290" s="596">
        <f>IF(U290+T290&gt;0,AVERAGE(T290:U290),0)</f>
        <v>0</v>
      </c>
      <c r="T290" s="597"/>
      <c r="U290" s="598"/>
      <c r="V290" s="1174" t="s">
        <v>27</v>
      </c>
      <c r="W290" s="747" t="s">
        <v>27</v>
      </c>
      <c r="X290" s="747" t="s">
        <v>27</v>
      </c>
      <c r="Y290" s="748" t="s">
        <v>27</v>
      </c>
      <c r="Z290" s="746" t="s">
        <v>27</v>
      </c>
      <c r="AA290" s="747" t="s">
        <v>27</v>
      </c>
      <c r="AB290" s="747" t="s">
        <v>27</v>
      </c>
      <c r="AC290" s="748" t="s">
        <v>27</v>
      </c>
    </row>
    <row r="291" spans="1:29" s="20" customFormat="1" ht="16.5" outlineLevel="1" thickTop="1" x14ac:dyDescent="0.25">
      <c r="A291" s="115"/>
      <c r="B291" s="223" t="s">
        <v>602</v>
      </c>
      <c r="C291" s="224">
        <v>2240</v>
      </c>
      <c r="D291" s="225" t="s">
        <v>118</v>
      </c>
      <c r="E291" s="226" t="s">
        <v>173</v>
      </c>
      <c r="F291" s="103" t="s">
        <v>35</v>
      </c>
      <c r="G291" s="475">
        <f>H291+I291</f>
        <v>27.4</v>
      </c>
      <c r="H291" s="591">
        <f>ROUND(H292*H293/1000,1)</f>
        <v>0</v>
      </c>
      <c r="I291" s="592">
        <f>ROUND(I292*I293/1000,1)</f>
        <v>27.4</v>
      </c>
      <c r="J291" s="475">
        <f>K291+L291</f>
        <v>7</v>
      </c>
      <c r="K291" s="591">
        <f>ROUND(K292*K293/1000,1)</f>
        <v>0</v>
      </c>
      <c r="L291" s="592">
        <f>ROUND(L292*L293/1000,1)</f>
        <v>7</v>
      </c>
      <c r="M291" s="475">
        <f>N291+O291</f>
        <v>7</v>
      </c>
      <c r="N291" s="591">
        <f>ROUND(N292*N293/1000,1)</f>
        <v>0</v>
      </c>
      <c r="O291" s="592">
        <f>ROUND(O292*O293/1000,1)</f>
        <v>7</v>
      </c>
      <c r="P291" s="475">
        <f>Q291+R291</f>
        <v>14.8</v>
      </c>
      <c r="Q291" s="591">
        <f>ROUND(Q292*Q293/1000,1)</f>
        <v>0</v>
      </c>
      <c r="R291" s="592">
        <f>ROUND(R292*R293/1000,1)</f>
        <v>14.8</v>
      </c>
      <c r="S291" s="475">
        <f>T291+U291</f>
        <v>27.4</v>
      </c>
      <c r="T291" s="591">
        <f>ROUND(T292*T293/1000,1)</f>
        <v>0</v>
      </c>
      <c r="U291" s="592">
        <f>ROUND(U292*U293/1000,1)</f>
        <v>27.4</v>
      </c>
      <c r="V291" s="1185">
        <f t="shared" ref="V291" si="579">G291-J291</f>
        <v>20.399999999999999</v>
      </c>
      <c r="W291" s="780">
        <f t="shared" ref="W291" si="580">G291-M291</f>
        <v>20.399999999999999</v>
      </c>
      <c r="X291" s="780">
        <f t="shared" ref="X291" si="581">G291-P291</f>
        <v>12.599999999999998</v>
      </c>
      <c r="Y291" s="781">
        <f t="shared" ref="Y291" si="582">G291-S291</f>
        <v>0</v>
      </c>
      <c r="Z291" s="782">
        <f t="shared" ref="Z291" si="583">IF(G291&gt;0,ROUND((J291/G291),3),0)</f>
        <v>0.255</v>
      </c>
      <c r="AA291" s="783">
        <f t="shared" ref="AA291" si="584">IF(G291&gt;0,ROUND((M291/G291),3),0)</f>
        <v>0.255</v>
      </c>
      <c r="AB291" s="783">
        <f t="shared" ref="AB291" si="585">IF(G291&gt;0,ROUND((P291/G291),3),0)</f>
        <v>0.54</v>
      </c>
      <c r="AC291" s="784">
        <f t="shared" ref="AC291" si="586">IF(G291&gt;0,ROUND((S291/G291),3),0)</f>
        <v>1</v>
      </c>
    </row>
    <row r="292" spans="1:29" s="120" customFormat="1" ht="12" outlineLevel="1" x14ac:dyDescent="0.25">
      <c r="A292" s="879"/>
      <c r="B292" s="107"/>
      <c r="C292" s="201"/>
      <c r="D292" s="206" t="s">
        <v>118</v>
      </c>
      <c r="E292" s="110" t="s">
        <v>174</v>
      </c>
      <c r="F292" s="108" t="s">
        <v>52</v>
      </c>
      <c r="G292" s="593">
        <f>H292+I292</f>
        <v>4</v>
      </c>
      <c r="H292" s="594"/>
      <c r="I292" s="595">
        <v>4</v>
      </c>
      <c r="J292" s="593">
        <f>K292+L292</f>
        <v>1</v>
      </c>
      <c r="K292" s="594"/>
      <c r="L292" s="595">
        <v>1</v>
      </c>
      <c r="M292" s="593">
        <f>N292+O292</f>
        <v>1</v>
      </c>
      <c r="N292" s="594"/>
      <c r="O292" s="595">
        <v>1</v>
      </c>
      <c r="P292" s="593">
        <f>Q292+R292</f>
        <v>2</v>
      </c>
      <c r="Q292" s="594"/>
      <c r="R292" s="595">
        <v>2</v>
      </c>
      <c r="S292" s="593">
        <f>T292+U292</f>
        <v>3</v>
      </c>
      <c r="T292" s="594"/>
      <c r="U292" s="595">
        <v>3</v>
      </c>
      <c r="V292" s="1173" t="s">
        <v>27</v>
      </c>
      <c r="W292" s="744" t="s">
        <v>27</v>
      </c>
      <c r="X292" s="744" t="s">
        <v>27</v>
      </c>
      <c r="Y292" s="745" t="s">
        <v>27</v>
      </c>
      <c r="Z292" s="743" t="s">
        <v>27</v>
      </c>
      <c r="AA292" s="744" t="s">
        <v>27</v>
      </c>
      <c r="AB292" s="744" t="s">
        <v>27</v>
      </c>
      <c r="AC292" s="745" t="s">
        <v>27</v>
      </c>
    </row>
    <row r="293" spans="1:29" s="120" customFormat="1" ht="12.75" outlineLevel="1" thickBot="1" x14ac:dyDescent="0.3">
      <c r="A293" s="879"/>
      <c r="B293" s="111"/>
      <c r="C293" s="229"/>
      <c r="D293" s="230" t="s">
        <v>118</v>
      </c>
      <c r="E293" s="114" t="s">
        <v>175</v>
      </c>
      <c r="F293" s="112" t="s">
        <v>54</v>
      </c>
      <c r="G293" s="596">
        <f>IF(I293+H293&gt;0,AVERAGE(H293:I293),0)</f>
        <v>6850</v>
      </c>
      <c r="H293" s="597"/>
      <c r="I293" s="598">
        <v>6850</v>
      </c>
      <c r="J293" s="596">
        <f>IF(L293+K293&gt;0,AVERAGE(K293:L293),0)</f>
        <v>7000</v>
      </c>
      <c r="K293" s="597"/>
      <c r="L293" s="598">
        <v>7000</v>
      </c>
      <c r="M293" s="596">
        <f>IF(O293+N293&gt;0,AVERAGE(N293:O293),0)</f>
        <v>7000</v>
      </c>
      <c r="N293" s="597"/>
      <c r="O293" s="598">
        <v>7000</v>
      </c>
      <c r="P293" s="596">
        <f>IF(R293+Q293&gt;0,AVERAGE(Q293:R293),0)</f>
        <v>7375</v>
      </c>
      <c r="Q293" s="597"/>
      <c r="R293" s="598">
        <v>7375</v>
      </c>
      <c r="S293" s="596">
        <f>IF(U293+T293&gt;0,AVERAGE(T293:U293),0)</f>
        <v>9133.33</v>
      </c>
      <c r="T293" s="597"/>
      <c r="U293" s="598">
        <v>9133.33</v>
      </c>
      <c r="V293" s="1174" t="s">
        <v>27</v>
      </c>
      <c r="W293" s="747" t="s">
        <v>27</v>
      </c>
      <c r="X293" s="747" t="s">
        <v>27</v>
      </c>
      <c r="Y293" s="748" t="s">
        <v>27</v>
      </c>
      <c r="Z293" s="746" t="s">
        <v>27</v>
      </c>
      <c r="AA293" s="747" t="s">
        <v>27</v>
      </c>
      <c r="AB293" s="747" t="s">
        <v>27</v>
      </c>
      <c r="AC293" s="748" t="s">
        <v>27</v>
      </c>
    </row>
    <row r="294" spans="1:29" s="131" customFormat="1" ht="17.25" outlineLevel="1" thickTop="1" thickBot="1" x14ac:dyDescent="0.3">
      <c r="A294" s="115"/>
      <c r="B294" s="235" t="s">
        <v>603</v>
      </c>
      <c r="C294" s="176">
        <v>2240</v>
      </c>
      <c r="D294" s="177" t="s">
        <v>118</v>
      </c>
      <c r="E294" s="178" t="s">
        <v>176</v>
      </c>
      <c r="F294" s="236" t="s">
        <v>35</v>
      </c>
      <c r="G294" s="604">
        <f>G295+G296+G297</f>
        <v>0</v>
      </c>
      <c r="H294" s="605">
        <f t="shared" ref="H294:I294" si="587">H295+H296+H297</f>
        <v>0</v>
      </c>
      <c r="I294" s="606">
        <f t="shared" si="587"/>
        <v>0</v>
      </c>
      <c r="J294" s="604">
        <f>J295+J296+J297</f>
        <v>0</v>
      </c>
      <c r="K294" s="605">
        <f t="shared" ref="K294:L294" si="588">K295+K296+K297</f>
        <v>0</v>
      </c>
      <c r="L294" s="606">
        <f t="shared" si="588"/>
        <v>0</v>
      </c>
      <c r="M294" s="604">
        <f>M295+M296+M297</f>
        <v>0</v>
      </c>
      <c r="N294" s="605">
        <f t="shared" ref="N294:O294" si="589">N295+N296+N297</f>
        <v>0</v>
      </c>
      <c r="O294" s="606">
        <f t="shared" si="589"/>
        <v>0</v>
      </c>
      <c r="P294" s="604">
        <f>P295+P296+P297</f>
        <v>0</v>
      </c>
      <c r="Q294" s="605">
        <f t="shared" ref="Q294:R294" si="590">Q295+Q296+Q297</f>
        <v>0</v>
      </c>
      <c r="R294" s="606">
        <f t="shared" si="590"/>
        <v>0</v>
      </c>
      <c r="S294" s="604">
        <f>S295+S296+S297</f>
        <v>0</v>
      </c>
      <c r="T294" s="605">
        <f t="shared" ref="T294:U294" si="591">T295+T296+T297</f>
        <v>0</v>
      </c>
      <c r="U294" s="606">
        <f t="shared" si="591"/>
        <v>0</v>
      </c>
      <c r="V294" s="1185">
        <f t="shared" ref="V294:V298" si="592">G294-J294</f>
        <v>0</v>
      </c>
      <c r="W294" s="780">
        <f t="shared" ref="W294:W298" si="593">G294-M294</f>
        <v>0</v>
      </c>
      <c r="X294" s="780">
        <f t="shared" ref="X294:X298" si="594">G294-P294</f>
        <v>0</v>
      </c>
      <c r="Y294" s="781">
        <f t="shared" ref="Y294:Y298" si="595">G294-S294</f>
        <v>0</v>
      </c>
      <c r="Z294" s="782">
        <f t="shared" ref="Z294:Z298" si="596">IF(G294&gt;0,ROUND((J294/G294),3),0)</f>
        <v>0</v>
      </c>
      <c r="AA294" s="783">
        <f t="shared" ref="AA294:AA298" si="597">IF(G294&gt;0,ROUND((M294/G294),3),0)</f>
        <v>0</v>
      </c>
      <c r="AB294" s="783">
        <f t="shared" ref="AB294:AB298" si="598">IF(G294&gt;0,ROUND((P294/G294),3),0)</f>
        <v>0</v>
      </c>
      <c r="AC294" s="784">
        <f t="shared" ref="AC294:AC298" si="599">IF(G294&gt;0,ROUND((S294/G294),3),0)</f>
        <v>0</v>
      </c>
    </row>
    <row r="295" spans="1:29" s="131" customFormat="1" ht="15.75" outlineLevel="1" thickTop="1" x14ac:dyDescent="0.25">
      <c r="A295" s="377"/>
      <c r="B295" s="237" t="s">
        <v>604</v>
      </c>
      <c r="C295" s="180">
        <v>2240</v>
      </c>
      <c r="D295" s="181" t="s">
        <v>118</v>
      </c>
      <c r="E295" s="182" t="s">
        <v>177</v>
      </c>
      <c r="F295" s="238" t="s">
        <v>35</v>
      </c>
      <c r="G295" s="615">
        <f>H295+I295</f>
        <v>0</v>
      </c>
      <c r="H295" s="616"/>
      <c r="I295" s="617"/>
      <c r="J295" s="615">
        <f>K295+L295</f>
        <v>0</v>
      </c>
      <c r="K295" s="616"/>
      <c r="L295" s="617"/>
      <c r="M295" s="615">
        <f>N295+O295</f>
        <v>0</v>
      </c>
      <c r="N295" s="616"/>
      <c r="O295" s="617"/>
      <c r="P295" s="615">
        <f>Q295+R295</f>
        <v>0</v>
      </c>
      <c r="Q295" s="616"/>
      <c r="R295" s="617"/>
      <c r="S295" s="615">
        <f>T295+U295</f>
        <v>0</v>
      </c>
      <c r="T295" s="616"/>
      <c r="U295" s="617"/>
      <c r="V295" s="1180">
        <f t="shared" si="592"/>
        <v>0</v>
      </c>
      <c r="W295" s="785">
        <f t="shared" si="593"/>
        <v>0</v>
      </c>
      <c r="X295" s="785">
        <f t="shared" si="594"/>
        <v>0</v>
      </c>
      <c r="Y295" s="786">
        <f t="shared" si="595"/>
        <v>0</v>
      </c>
      <c r="Z295" s="787">
        <f t="shared" si="596"/>
        <v>0</v>
      </c>
      <c r="AA295" s="788">
        <f t="shared" si="597"/>
        <v>0</v>
      </c>
      <c r="AB295" s="788">
        <f t="shared" si="598"/>
        <v>0</v>
      </c>
      <c r="AC295" s="789">
        <f t="shared" si="599"/>
        <v>0</v>
      </c>
    </row>
    <row r="296" spans="1:29" s="131" customFormat="1" ht="25.5" outlineLevel="1" x14ac:dyDescent="0.25">
      <c r="A296" s="377"/>
      <c r="B296" s="116" t="s">
        <v>605</v>
      </c>
      <c r="C296" s="184">
        <v>2240</v>
      </c>
      <c r="D296" s="185" t="s">
        <v>118</v>
      </c>
      <c r="E296" s="147" t="s">
        <v>178</v>
      </c>
      <c r="F296" s="145" t="s">
        <v>35</v>
      </c>
      <c r="G296" s="472">
        <f>H296+I296</f>
        <v>0</v>
      </c>
      <c r="H296" s="473"/>
      <c r="I296" s="474"/>
      <c r="J296" s="472">
        <f>K296+L296</f>
        <v>0</v>
      </c>
      <c r="K296" s="473"/>
      <c r="L296" s="474"/>
      <c r="M296" s="472">
        <f>N296+O296</f>
        <v>0</v>
      </c>
      <c r="N296" s="473"/>
      <c r="O296" s="474"/>
      <c r="P296" s="472">
        <f>Q296+R296</f>
        <v>0</v>
      </c>
      <c r="Q296" s="473"/>
      <c r="R296" s="474"/>
      <c r="S296" s="472">
        <f>T296+U296</f>
        <v>0</v>
      </c>
      <c r="T296" s="473"/>
      <c r="U296" s="474"/>
      <c r="V296" s="1179">
        <f t="shared" si="592"/>
        <v>0</v>
      </c>
      <c r="W296" s="610">
        <f t="shared" si="593"/>
        <v>0</v>
      </c>
      <c r="X296" s="610">
        <f t="shared" si="594"/>
        <v>0</v>
      </c>
      <c r="Y296" s="761">
        <f t="shared" si="595"/>
        <v>0</v>
      </c>
      <c r="Z296" s="762">
        <f t="shared" si="596"/>
        <v>0</v>
      </c>
      <c r="AA296" s="763">
        <f t="shared" si="597"/>
        <v>0</v>
      </c>
      <c r="AB296" s="763">
        <f t="shared" si="598"/>
        <v>0</v>
      </c>
      <c r="AC296" s="764">
        <f t="shared" si="599"/>
        <v>0</v>
      </c>
    </row>
    <row r="297" spans="1:29" s="131" customFormat="1" ht="39" outlineLevel="1" thickBot="1" x14ac:dyDescent="0.3">
      <c r="A297" s="377"/>
      <c r="B297" s="239" t="s">
        <v>606</v>
      </c>
      <c r="C297" s="186">
        <v>2240</v>
      </c>
      <c r="D297" s="187" t="s">
        <v>118</v>
      </c>
      <c r="E297" s="188" t="s">
        <v>561</v>
      </c>
      <c r="F297" s="133" t="s">
        <v>35</v>
      </c>
      <c r="G297" s="618">
        <f>H297+I297</f>
        <v>0</v>
      </c>
      <c r="H297" s="619"/>
      <c r="I297" s="620"/>
      <c r="J297" s="618">
        <f>K297+L297</f>
        <v>0</v>
      </c>
      <c r="K297" s="619"/>
      <c r="L297" s="620"/>
      <c r="M297" s="618">
        <f>N297+O297</f>
        <v>0</v>
      </c>
      <c r="N297" s="619"/>
      <c r="O297" s="620"/>
      <c r="P297" s="618">
        <f>Q297+R297</f>
        <v>0</v>
      </c>
      <c r="Q297" s="619"/>
      <c r="R297" s="620"/>
      <c r="S297" s="618">
        <f>T297+U297</f>
        <v>0</v>
      </c>
      <c r="T297" s="619"/>
      <c r="U297" s="620"/>
      <c r="V297" s="1175">
        <f t="shared" si="592"/>
        <v>0</v>
      </c>
      <c r="W297" s="591">
        <f t="shared" si="593"/>
        <v>0</v>
      </c>
      <c r="X297" s="591">
        <f t="shared" si="594"/>
        <v>0</v>
      </c>
      <c r="Y297" s="726">
        <f t="shared" si="595"/>
        <v>0</v>
      </c>
      <c r="Z297" s="727">
        <f t="shared" si="596"/>
        <v>0</v>
      </c>
      <c r="AA297" s="728">
        <f t="shared" si="597"/>
        <v>0</v>
      </c>
      <c r="AB297" s="728">
        <f t="shared" si="598"/>
        <v>0</v>
      </c>
      <c r="AC297" s="729">
        <f t="shared" si="599"/>
        <v>0</v>
      </c>
    </row>
    <row r="298" spans="1:29" s="131" customFormat="1" ht="16.5" outlineLevel="1" thickTop="1" x14ac:dyDescent="0.25">
      <c r="A298" s="115"/>
      <c r="B298" s="116" t="s">
        <v>607</v>
      </c>
      <c r="C298" s="194">
        <v>2240</v>
      </c>
      <c r="D298" s="199" t="s">
        <v>179</v>
      </c>
      <c r="E298" s="129" t="s">
        <v>180</v>
      </c>
      <c r="F298" s="130" t="s">
        <v>35</v>
      </c>
      <c r="G298" s="475">
        <f>H298+I298</f>
        <v>171.9</v>
      </c>
      <c r="H298" s="591">
        <f>ROUND(H299*H300/1000,1)</f>
        <v>171.9</v>
      </c>
      <c r="I298" s="592">
        <f>ROUND(I299*I300/1000,1)</f>
        <v>0</v>
      </c>
      <c r="J298" s="475">
        <f>K298+L298</f>
        <v>0</v>
      </c>
      <c r="K298" s="591">
        <f>ROUND(K299*K300/1000,1)</f>
        <v>0</v>
      </c>
      <c r="L298" s="592">
        <f>ROUND(L299*L300/1000,1)</f>
        <v>0</v>
      </c>
      <c r="M298" s="475">
        <f>N298+O298</f>
        <v>0</v>
      </c>
      <c r="N298" s="591">
        <f>ROUND(N299*N300/1000,1)</f>
        <v>0</v>
      </c>
      <c r="O298" s="592">
        <f>ROUND(O299*O300/1000,1)</f>
        <v>0</v>
      </c>
      <c r="P298" s="475">
        <f>Q298+R298</f>
        <v>171.9</v>
      </c>
      <c r="Q298" s="591">
        <f>ROUND(Q299*Q300/1000,1)</f>
        <v>171.9</v>
      </c>
      <c r="R298" s="592">
        <f>ROUND(R299*R300/1000,1)</f>
        <v>0</v>
      </c>
      <c r="S298" s="475">
        <f>T298+U298</f>
        <v>171.9</v>
      </c>
      <c r="T298" s="591">
        <f>ROUND(T299*T300/1000,1)</f>
        <v>171.9</v>
      </c>
      <c r="U298" s="592">
        <f>ROUND(U299*U300/1000,1)</f>
        <v>0</v>
      </c>
      <c r="V298" s="1185">
        <f t="shared" si="592"/>
        <v>171.9</v>
      </c>
      <c r="W298" s="780">
        <f t="shared" si="593"/>
        <v>171.9</v>
      </c>
      <c r="X298" s="780">
        <f t="shared" si="594"/>
        <v>0</v>
      </c>
      <c r="Y298" s="781">
        <f t="shared" si="595"/>
        <v>0</v>
      </c>
      <c r="Z298" s="782">
        <f t="shared" si="596"/>
        <v>0</v>
      </c>
      <c r="AA298" s="783">
        <f t="shared" si="597"/>
        <v>0</v>
      </c>
      <c r="AB298" s="783">
        <f t="shared" si="598"/>
        <v>1</v>
      </c>
      <c r="AC298" s="784">
        <f t="shared" si="599"/>
        <v>1</v>
      </c>
    </row>
    <row r="299" spans="1:29" s="120" customFormat="1" ht="12" outlineLevel="1" x14ac:dyDescent="0.25">
      <c r="A299" s="879"/>
      <c r="B299" s="107"/>
      <c r="C299" s="201"/>
      <c r="D299" s="206" t="s">
        <v>179</v>
      </c>
      <c r="E299" s="123" t="s">
        <v>181</v>
      </c>
      <c r="F299" s="124" t="s">
        <v>52</v>
      </c>
      <c r="G299" s="593">
        <f>H299+I299</f>
        <v>4523.6842105200003</v>
      </c>
      <c r="H299" s="594">
        <v>4523.6842105200003</v>
      </c>
      <c r="I299" s="595"/>
      <c r="J299" s="593">
        <f>K299+L299</f>
        <v>0</v>
      </c>
      <c r="K299" s="594"/>
      <c r="L299" s="595"/>
      <c r="M299" s="593">
        <f>N299+O299</f>
        <v>0</v>
      </c>
      <c r="N299" s="594"/>
      <c r="O299" s="595"/>
      <c r="P299" s="593">
        <f>Q299+R299</f>
        <v>4523.68</v>
      </c>
      <c r="Q299" s="595">
        <v>4523.68</v>
      </c>
      <c r="R299" s="595"/>
      <c r="S299" s="593">
        <f>T299+U299</f>
        <v>4523.68</v>
      </c>
      <c r="T299" s="595">
        <v>4523.68</v>
      </c>
      <c r="U299" s="595"/>
      <c r="V299" s="1173" t="s">
        <v>27</v>
      </c>
      <c r="W299" s="744" t="s">
        <v>27</v>
      </c>
      <c r="X299" s="744" t="s">
        <v>27</v>
      </c>
      <c r="Y299" s="745" t="s">
        <v>27</v>
      </c>
      <c r="Z299" s="743" t="s">
        <v>27</v>
      </c>
      <c r="AA299" s="744" t="s">
        <v>27</v>
      </c>
      <c r="AB299" s="744" t="s">
        <v>27</v>
      </c>
      <c r="AC299" s="745" t="s">
        <v>27</v>
      </c>
    </row>
    <row r="300" spans="1:29" s="120" customFormat="1" ht="12.75" outlineLevel="1" thickBot="1" x14ac:dyDescent="0.3">
      <c r="A300" s="879"/>
      <c r="B300" s="111"/>
      <c r="C300" s="229"/>
      <c r="D300" s="230" t="s">
        <v>179</v>
      </c>
      <c r="E300" s="126" t="s">
        <v>182</v>
      </c>
      <c r="F300" s="127" t="s">
        <v>54</v>
      </c>
      <c r="G300" s="596">
        <f>IF(I300+H300&gt;0,AVERAGE(H300:I300),0)</f>
        <v>38</v>
      </c>
      <c r="H300" s="597">
        <v>38</v>
      </c>
      <c r="I300" s="598"/>
      <c r="J300" s="596">
        <f>IF(L300+K300&gt;0,AVERAGE(K300:L300),0)</f>
        <v>0</v>
      </c>
      <c r="K300" s="597"/>
      <c r="L300" s="598"/>
      <c r="M300" s="596">
        <f>IF(O300+N300&gt;0,AVERAGE(N300:O300),0)</f>
        <v>0</v>
      </c>
      <c r="N300" s="597"/>
      <c r="O300" s="598"/>
      <c r="P300" s="596">
        <f>IF(R300+Q300&gt;0,AVERAGE(Q300:R300),0)</f>
        <v>38</v>
      </c>
      <c r="Q300" s="598">
        <v>38</v>
      </c>
      <c r="R300" s="598"/>
      <c r="S300" s="596">
        <f>IF(U300+T300&gt;0,AVERAGE(T300:U300),0)</f>
        <v>38</v>
      </c>
      <c r="T300" s="598">
        <v>38</v>
      </c>
      <c r="U300" s="598"/>
      <c r="V300" s="1174" t="s">
        <v>27</v>
      </c>
      <c r="W300" s="747" t="s">
        <v>27</v>
      </c>
      <c r="X300" s="747" t="s">
        <v>27</v>
      </c>
      <c r="Y300" s="748" t="s">
        <v>27</v>
      </c>
      <c r="Z300" s="746" t="s">
        <v>27</v>
      </c>
      <c r="AA300" s="747" t="s">
        <v>27</v>
      </c>
      <c r="AB300" s="747" t="s">
        <v>27</v>
      </c>
      <c r="AC300" s="748" t="s">
        <v>27</v>
      </c>
    </row>
    <row r="301" spans="1:29" s="131" customFormat="1" ht="16.5" outlineLevel="1" thickTop="1" x14ac:dyDescent="0.25">
      <c r="A301" s="115"/>
      <c r="B301" s="116" t="s">
        <v>608</v>
      </c>
      <c r="C301" s="194">
        <v>2240</v>
      </c>
      <c r="D301" s="199" t="s">
        <v>183</v>
      </c>
      <c r="E301" s="129" t="s">
        <v>184</v>
      </c>
      <c r="F301" s="130" t="s">
        <v>35</v>
      </c>
      <c r="G301" s="475">
        <f>H301+I301</f>
        <v>0</v>
      </c>
      <c r="H301" s="591">
        <f>ROUND(H302*H303/1000,1)</f>
        <v>0</v>
      </c>
      <c r="I301" s="592">
        <f>ROUND(I302*I303/1000,1)</f>
        <v>0</v>
      </c>
      <c r="J301" s="475">
        <f>K301+L301</f>
        <v>0</v>
      </c>
      <c r="K301" s="591">
        <f>ROUND(K302*K303/1000,1)</f>
        <v>0</v>
      </c>
      <c r="L301" s="592">
        <f>ROUND(L302*L303/1000,1)</f>
        <v>0</v>
      </c>
      <c r="M301" s="475">
        <f>N301+O301</f>
        <v>0</v>
      </c>
      <c r="N301" s="591">
        <f>ROUND(N302*N303/1000,1)</f>
        <v>0</v>
      </c>
      <c r="O301" s="592">
        <f>ROUND(O302*O303/1000,1)</f>
        <v>0</v>
      </c>
      <c r="P301" s="475">
        <f>Q301+R301</f>
        <v>0</v>
      </c>
      <c r="Q301" s="591">
        <f>ROUND(Q302*Q303/1000,1)</f>
        <v>0</v>
      </c>
      <c r="R301" s="592">
        <f>ROUND(R302*R303/1000,1)</f>
        <v>0</v>
      </c>
      <c r="S301" s="475">
        <f>T301+U301</f>
        <v>0</v>
      </c>
      <c r="T301" s="591">
        <f>ROUND(T302*T303/1000,1)</f>
        <v>0</v>
      </c>
      <c r="U301" s="592">
        <f>ROUND(U302*U303/1000,1)</f>
        <v>0</v>
      </c>
      <c r="V301" s="1185">
        <f t="shared" ref="V301" si="600">G301-J301</f>
        <v>0</v>
      </c>
      <c r="W301" s="780">
        <f t="shared" ref="W301" si="601">G301-M301</f>
        <v>0</v>
      </c>
      <c r="X301" s="780">
        <f t="shared" ref="X301" si="602">G301-P301</f>
        <v>0</v>
      </c>
      <c r="Y301" s="781">
        <f t="shared" ref="Y301" si="603">G301-S301</f>
        <v>0</v>
      </c>
      <c r="Z301" s="782">
        <f t="shared" ref="Z301" si="604">IF(G301&gt;0,ROUND((J301/G301),3),0)</f>
        <v>0</v>
      </c>
      <c r="AA301" s="783">
        <f t="shared" ref="AA301" si="605">IF(G301&gt;0,ROUND((M301/G301),3),0)</f>
        <v>0</v>
      </c>
      <c r="AB301" s="783">
        <f t="shared" ref="AB301" si="606">IF(G301&gt;0,ROUND((P301/G301),3),0)</f>
        <v>0</v>
      </c>
      <c r="AC301" s="784">
        <f t="shared" ref="AC301" si="607">IF(G301&gt;0,ROUND((S301/G301),3),0)</f>
        <v>0</v>
      </c>
    </row>
    <row r="302" spans="1:29" s="120" customFormat="1" ht="12" outlineLevel="1" x14ac:dyDescent="0.25">
      <c r="A302" s="879"/>
      <c r="B302" s="107"/>
      <c r="C302" s="201"/>
      <c r="D302" s="206" t="s">
        <v>183</v>
      </c>
      <c r="E302" s="140" t="s">
        <v>77</v>
      </c>
      <c r="F302" s="124" t="s">
        <v>28</v>
      </c>
      <c r="G302" s="593">
        <f>H302+I302</f>
        <v>0</v>
      </c>
      <c r="H302" s="594"/>
      <c r="I302" s="595"/>
      <c r="J302" s="593">
        <f>K302+L302</f>
        <v>0</v>
      </c>
      <c r="K302" s="594"/>
      <c r="L302" s="595"/>
      <c r="M302" s="593">
        <f>N302+O302</f>
        <v>0</v>
      </c>
      <c r="N302" s="594"/>
      <c r="O302" s="595"/>
      <c r="P302" s="593">
        <f>Q302+R302</f>
        <v>0</v>
      </c>
      <c r="Q302" s="594"/>
      <c r="R302" s="595"/>
      <c r="S302" s="593">
        <f>T302+U302</f>
        <v>0</v>
      </c>
      <c r="T302" s="594"/>
      <c r="U302" s="595"/>
      <c r="V302" s="1173" t="s">
        <v>27</v>
      </c>
      <c r="W302" s="744" t="s">
        <v>27</v>
      </c>
      <c r="X302" s="744" t="s">
        <v>27</v>
      </c>
      <c r="Y302" s="745" t="s">
        <v>27</v>
      </c>
      <c r="Z302" s="743" t="s">
        <v>27</v>
      </c>
      <c r="AA302" s="744" t="s">
        <v>27</v>
      </c>
      <c r="AB302" s="744" t="s">
        <v>27</v>
      </c>
      <c r="AC302" s="745" t="s">
        <v>27</v>
      </c>
    </row>
    <row r="303" spans="1:29" s="120" customFormat="1" ht="12.75" outlineLevel="1" thickBot="1" x14ac:dyDescent="0.3">
      <c r="A303" s="879"/>
      <c r="B303" s="111"/>
      <c r="C303" s="229"/>
      <c r="D303" s="230" t="s">
        <v>183</v>
      </c>
      <c r="E303" s="141" t="s">
        <v>78</v>
      </c>
      <c r="F303" s="127" t="s">
        <v>54</v>
      </c>
      <c r="G303" s="596">
        <f>IF(I303+H303&gt;0,AVERAGE(H303:I303),0)</f>
        <v>0</v>
      </c>
      <c r="H303" s="597"/>
      <c r="I303" s="598"/>
      <c r="J303" s="596">
        <f>IF(L303+K303&gt;0,AVERAGE(K303:L303),0)</f>
        <v>0</v>
      </c>
      <c r="K303" s="597"/>
      <c r="L303" s="598"/>
      <c r="M303" s="596">
        <f>IF(O303+N303&gt;0,AVERAGE(N303:O303),0)</f>
        <v>0</v>
      </c>
      <c r="N303" s="597"/>
      <c r="O303" s="598"/>
      <c r="P303" s="596">
        <f>IF(R303+Q303&gt;0,AVERAGE(Q303:R303),0)</f>
        <v>0</v>
      </c>
      <c r="Q303" s="597"/>
      <c r="R303" s="598"/>
      <c r="S303" s="596">
        <f>IF(U303+T303&gt;0,AVERAGE(T303:U303),0)</f>
        <v>0</v>
      </c>
      <c r="T303" s="597"/>
      <c r="U303" s="598"/>
      <c r="V303" s="1174" t="s">
        <v>27</v>
      </c>
      <c r="W303" s="747" t="s">
        <v>27</v>
      </c>
      <c r="X303" s="747" t="s">
        <v>27</v>
      </c>
      <c r="Y303" s="748" t="s">
        <v>27</v>
      </c>
      <c r="Z303" s="746" t="s">
        <v>27</v>
      </c>
      <c r="AA303" s="747" t="s">
        <v>27</v>
      </c>
      <c r="AB303" s="747" t="s">
        <v>27</v>
      </c>
      <c r="AC303" s="748" t="s">
        <v>27</v>
      </c>
    </row>
    <row r="304" spans="1:29" s="131" customFormat="1" ht="16.5" outlineLevel="1" thickTop="1" x14ac:dyDescent="0.25">
      <c r="A304" s="115"/>
      <c r="B304" s="116" t="s">
        <v>609</v>
      </c>
      <c r="C304" s="194">
        <v>2240</v>
      </c>
      <c r="D304" s="199" t="s">
        <v>137</v>
      </c>
      <c r="E304" s="129" t="s">
        <v>185</v>
      </c>
      <c r="F304" s="130" t="s">
        <v>35</v>
      </c>
      <c r="G304" s="475">
        <f>H304+I304</f>
        <v>55</v>
      </c>
      <c r="H304" s="591">
        <f>ROUND(H305*H306/1000,1)</f>
        <v>0</v>
      </c>
      <c r="I304" s="592">
        <f>ROUND(I305*I306/1000,1)</f>
        <v>55</v>
      </c>
      <c r="J304" s="475">
        <f>K304+L304</f>
        <v>20</v>
      </c>
      <c r="K304" s="591">
        <f>ROUND(K305*K306/1000,1)</f>
        <v>0</v>
      </c>
      <c r="L304" s="592">
        <f>ROUND(L305*L306/1000,1)</f>
        <v>20</v>
      </c>
      <c r="M304" s="475">
        <f>N304+O304</f>
        <v>39.9</v>
      </c>
      <c r="N304" s="591">
        <f>ROUND(N305*N306/1000,1)</f>
        <v>0</v>
      </c>
      <c r="O304" s="592">
        <f>ROUND(O305*O306/1000,1)</f>
        <v>39.9</v>
      </c>
      <c r="P304" s="475">
        <f>Q304+R304</f>
        <v>50</v>
      </c>
      <c r="Q304" s="591">
        <f>ROUND(Q305*Q306/1000,1)</f>
        <v>0</v>
      </c>
      <c r="R304" s="592">
        <f>ROUND(R305*R306/1000,1)</f>
        <v>50</v>
      </c>
      <c r="S304" s="475">
        <f>T304+U304</f>
        <v>55</v>
      </c>
      <c r="T304" s="591">
        <f>ROUND(T305*T306/1000,1)</f>
        <v>0</v>
      </c>
      <c r="U304" s="592">
        <f>ROUND(U305*U306/1000,1)</f>
        <v>55</v>
      </c>
      <c r="V304" s="1185">
        <f t="shared" ref="V304" si="608">G304-J304</f>
        <v>35</v>
      </c>
      <c r="W304" s="780">
        <f t="shared" ref="W304" si="609">G304-M304</f>
        <v>15.100000000000001</v>
      </c>
      <c r="X304" s="780">
        <f t="shared" ref="X304" si="610">G304-P304</f>
        <v>5</v>
      </c>
      <c r="Y304" s="781">
        <f t="shared" ref="Y304" si="611">G304-S304</f>
        <v>0</v>
      </c>
      <c r="Z304" s="782">
        <f t="shared" ref="Z304" si="612">IF(G304&gt;0,ROUND((J304/G304),3),0)</f>
        <v>0.36399999999999999</v>
      </c>
      <c r="AA304" s="783">
        <f t="shared" ref="AA304" si="613">IF(G304&gt;0,ROUND((M304/G304),3),0)</f>
        <v>0.72499999999999998</v>
      </c>
      <c r="AB304" s="783">
        <f t="shared" ref="AB304" si="614">IF(G304&gt;0,ROUND((P304/G304),3),0)</f>
        <v>0.90900000000000003</v>
      </c>
      <c r="AC304" s="784">
        <f t="shared" ref="AC304" si="615">IF(G304&gt;0,ROUND((S304/G304),3),0)</f>
        <v>1</v>
      </c>
    </row>
    <row r="305" spans="1:30" s="120" customFormat="1" ht="12" outlineLevel="1" x14ac:dyDescent="0.25">
      <c r="A305" s="879"/>
      <c r="B305" s="107"/>
      <c r="C305" s="201"/>
      <c r="D305" s="206" t="s">
        <v>137</v>
      </c>
      <c r="E305" s="123" t="s">
        <v>186</v>
      </c>
      <c r="F305" s="124" t="s">
        <v>52</v>
      </c>
      <c r="G305" s="593">
        <f>H305+I305</f>
        <v>500</v>
      </c>
      <c r="H305" s="594"/>
      <c r="I305" s="595">
        <v>500</v>
      </c>
      <c r="J305" s="593">
        <f>K305+L305</f>
        <v>231</v>
      </c>
      <c r="K305" s="594"/>
      <c r="L305" s="595">
        <v>231</v>
      </c>
      <c r="M305" s="593">
        <f>N305+O305</f>
        <v>467</v>
      </c>
      <c r="N305" s="594"/>
      <c r="O305" s="595">
        <v>467</v>
      </c>
      <c r="P305" s="593">
        <f>Q305+R305</f>
        <v>578</v>
      </c>
      <c r="Q305" s="594"/>
      <c r="R305" s="595">
        <v>578</v>
      </c>
      <c r="S305" s="593">
        <f>T305+U305</f>
        <v>634</v>
      </c>
      <c r="T305" s="594"/>
      <c r="U305" s="595">
        <v>634</v>
      </c>
      <c r="V305" s="1173" t="s">
        <v>27</v>
      </c>
      <c r="W305" s="744" t="s">
        <v>27</v>
      </c>
      <c r="X305" s="744" t="s">
        <v>27</v>
      </c>
      <c r="Y305" s="745" t="s">
        <v>27</v>
      </c>
      <c r="Z305" s="743" t="s">
        <v>27</v>
      </c>
      <c r="AA305" s="744" t="s">
        <v>27</v>
      </c>
      <c r="AB305" s="744" t="s">
        <v>27</v>
      </c>
      <c r="AC305" s="745" t="s">
        <v>27</v>
      </c>
    </row>
    <row r="306" spans="1:30" s="120" customFormat="1" ht="12.75" outlineLevel="1" thickBot="1" x14ac:dyDescent="0.3">
      <c r="A306" s="879"/>
      <c r="B306" s="111"/>
      <c r="C306" s="229"/>
      <c r="D306" s="230" t="s">
        <v>137</v>
      </c>
      <c r="E306" s="126" t="s">
        <v>187</v>
      </c>
      <c r="F306" s="127" t="s">
        <v>54</v>
      </c>
      <c r="G306" s="596">
        <f>IF(I306+H306&gt;0,AVERAGE(H306:I306),0)</f>
        <v>110</v>
      </c>
      <c r="H306" s="597"/>
      <c r="I306" s="598">
        <v>110</v>
      </c>
      <c r="J306" s="596">
        <f>IF(L306+K306&gt;0,AVERAGE(K306:L306),0)</f>
        <v>86.363636999999997</v>
      </c>
      <c r="K306" s="597"/>
      <c r="L306" s="598">
        <v>86.363636999999997</v>
      </c>
      <c r="M306" s="596">
        <f>IF(O306+N306&gt;0,AVERAGE(N306:O306),0)</f>
        <v>85.546038543897097</v>
      </c>
      <c r="N306" s="597"/>
      <c r="O306" s="598">
        <v>85.546038543897097</v>
      </c>
      <c r="P306" s="596">
        <f>IF(R306+Q306&gt;0,AVERAGE(Q306:R306),0)</f>
        <v>86.5</v>
      </c>
      <c r="Q306" s="597"/>
      <c r="R306" s="598">
        <v>86.5</v>
      </c>
      <c r="S306" s="596">
        <f>IF(U306+T306&gt;0,AVERAGE(T306:U306),0)</f>
        <v>86.76</v>
      </c>
      <c r="T306" s="597"/>
      <c r="U306" s="598">
        <v>86.76</v>
      </c>
      <c r="V306" s="1174" t="s">
        <v>27</v>
      </c>
      <c r="W306" s="747" t="s">
        <v>27</v>
      </c>
      <c r="X306" s="747" t="s">
        <v>27</v>
      </c>
      <c r="Y306" s="748" t="s">
        <v>27</v>
      </c>
      <c r="Z306" s="746" t="s">
        <v>27</v>
      </c>
      <c r="AA306" s="747" t="s">
        <v>27</v>
      </c>
      <c r="AB306" s="747" t="s">
        <v>27</v>
      </c>
      <c r="AC306" s="748" t="s">
        <v>27</v>
      </c>
    </row>
    <row r="307" spans="1:30" s="120" customFormat="1" ht="16.5" outlineLevel="1" thickTop="1" x14ac:dyDescent="0.25">
      <c r="A307" s="115"/>
      <c r="B307" s="116" t="s">
        <v>610</v>
      </c>
      <c r="C307" s="194">
        <v>2240</v>
      </c>
      <c r="D307" s="199" t="s">
        <v>137</v>
      </c>
      <c r="E307" s="52" t="s">
        <v>387</v>
      </c>
      <c r="F307" s="340" t="s">
        <v>35</v>
      </c>
      <c r="G307" s="475">
        <f>H307+I307</f>
        <v>3</v>
      </c>
      <c r="H307" s="591">
        <f>ROUND(H308*H309/1000,1)</f>
        <v>0</v>
      </c>
      <c r="I307" s="592">
        <f>ROUND(I308*I309/1000,1)</f>
        <v>3</v>
      </c>
      <c r="J307" s="475">
        <f>K307+L307</f>
        <v>0</v>
      </c>
      <c r="K307" s="591">
        <f>ROUND(K308*K309/1000,1)</f>
        <v>0</v>
      </c>
      <c r="L307" s="592">
        <f>ROUND(L308*L309/1000,1)</f>
        <v>0</v>
      </c>
      <c r="M307" s="475">
        <f>N307+O307</f>
        <v>0</v>
      </c>
      <c r="N307" s="591">
        <f>ROUND(N308*N309/1000,1)</f>
        <v>0</v>
      </c>
      <c r="O307" s="592">
        <f>ROUND(O308*O309/1000,1)</f>
        <v>0</v>
      </c>
      <c r="P307" s="475">
        <f>Q307+R307</f>
        <v>0</v>
      </c>
      <c r="Q307" s="591">
        <f>ROUND(Q308*Q309/1000,1)</f>
        <v>0</v>
      </c>
      <c r="R307" s="592">
        <f>ROUND(R308*R309/1000,1)</f>
        <v>0</v>
      </c>
      <c r="S307" s="475">
        <f>T307+U307</f>
        <v>3</v>
      </c>
      <c r="T307" s="591">
        <f>ROUND(T308*T309/1000,1)</f>
        <v>0</v>
      </c>
      <c r="U307" s="592">
        <f>ROUND(U308*U309/1000,1)</f>
        <v>3</v>
      </c>
      <c r="V307" s="1185">
        <f t="shared" ref="V307" si="616">G307-J307</f>
        <v>3</v>
      </c>
      <c r="W307" s="780">
        <f t="shared" ref="W307" si="617">G307-M307</f>
        <v>3</v>
      </c>
      <c r="X307" s="780">
        <f t="shared" ref="X307" si="618">G307-P307</f>
        <v>3</v>
      </c>
      <c r="Y307" s="781">
        <f t="shared" ref="Y307" si="619">G307-S307</f>
        <v>0</v>
      </c>
      <c r="Z307" s="782">
        <f t="shared" ref="Z307" si="620">IF(G307&gt;0,ROUND((J307/G307),3),0)</f>
        <v>0</v>
      </c>
      <c r="AA307" s="783">
        <f t="shared" ref="AA307" si="621">IF(G307&gt;0,ROUND((M307/G307),3),0)</f>
        <v>0</v>
      </c>
      <c r="AB307" s="783">
        <f t="shared" ref="AB307" si="622">IF(G307&gt;0,ROUND((P307/G307),3),0)</f>
        <v>0</v>
      </c>
      <c r="AC307" s="784">
        <f t="shared" ref="AC307" si="623">IF(G307&gt;0,ROUND((S307/G307),3),0)</f>
        <v>1</v>
      </c>
      <c r="AD307" s="131"/>
    </row>
    <row r="308" spans="1:30" s="120" customFormat="1" ht="12" outlineLevel="1" x14ac:dyDescent="0.25">
      <c r="A308" s="879"/>
      <c r="B308" s="107"/>
      <c r="C308" s="201"/>
      <c r="D308" s="206" t="s">
        <v>137</v>
      </c>
      <c r="E308" s="110" t="s">
        <v>186</v>
      </c>
      <c r="F308" s="420" t="s">
        <v>52</v>
      </c>
      <c r="G308" s="593">
        <f>H308+I308</f>
        <v>56</v>
      </c>
      <c r="H308" s="594"/>
      <c r="I308" s="595">
        <v>56</v>
      </c>
      <c r="J308" s="593">
        <f>K308+L308</f>
        <v>0</v>
      </c>
      <c r="K308" s="594"/>
      <c r="L308" s="595"/>
      <c r="M308" s="593">
        <f>N308+O308</f>
        <v>0</v>
      </c>
      <c r="N308" s="594"/>
      <c r="O308" s="595"/>
      <c r="P308" s="593">
        <f>Q308+R308</f>
        <v>0</v>
      </c>
      <c r="Q308" s="594"/>
      <c r="R308" s="595"/>
      <c r="S308" s="593">
        <f>T308+U308</f>
        <v>56</v>
      </c>
      <c r="T308" s="594"/>
      <c r="U308" s="595">
        <v>56</v>
      </c>
      <c r="V308" s="1173" t="s">
        <v>27</v>
      </c>
      <c r="W308" s="744" t="s">
        <v>27</v>
      </c>
      <c r="X308" s="744" t="s">
        <v>27</v>
      </c>
      <c r="Y308" s="745" t="s">
        <v>27</v>
      </c>
      <c r="Z308" s="743" t="s">
        <v>27</v>
      </c>
      <c r="AA308" s="744" t="s">
        <v>27</v>
      </c>
      <c r="AB308" s="744" t="s">
        <v>27</v>
      </c>
      <c r="AC308" s="745" t="s">
        <v>27</v>
      </c>
    </row>
    <row r="309" spans="1:30" s="120" customFormat="1" ht="12.75" outlineLevel="1" thickBot="1" x14ac:dyDescent="0.3">
      <c r="A309" s="879"/>
      <c r="B309" s="111"/>
      <c r="C309" s="229"/>
      <c r="D309" s="230" t="s">
        <v>137</v>
      </c>
      <c r="E309" s="114" t="s">
        <v>187</v>
      </c>
      <c r="F309" s="424" t="s">
        <v>54</v>
      </c>
      <c r="G309" s="596">
        <f>IF(I309+H309&gt;0,AVERAGE(H309:I309),0)</f>
        <v>53.57</v>
      </c>
      <c r="H309" s="597"/>
      <c r="I309" s="598">
        <v>53.57</v>
      </c>
      <c r="J309" s="596">
        <f>IF(L309+K309&gt;0,AVERAGE(K309:L309),0)</f>
        <v>0</v>
      </c>
      <c r="K309" s="597"/>
      <c r="L309" s="598"/>
      <c r="M309" s="596">
        <f>IF(O309+N309&gt;0,AVERAGE(N309:O309),0)</f>
        <v>0</v>
      </c>
      <c r="N309" s="597"/>
      <c r="O309" s="598"/>
      <c r="P309" s="596">
        <f>IF(R309+Q309&gt;0,AVERAGE(Q309:R309),0)</f>
        <v>0</v>
      </c>
      <c r="Q309" s="597"/>
      <c r="R309" s="598"/>
      <c r="S309" s="596">
        <f>IF(U309+T309&gt;0,AVERAGE(T309:U309),0)</f>
        <v>53.58</v>
      </c>
      <c r="T309" s="597"/>
      <c r="U309" s="598">
        <v>53.58</v>
      </c>
      <c r="V309" s="1174" t="s">
        <v>27</v>
      </c>
      <c r="W309" s="747" t="s">
        <v>27</v>
      </c>
      <c r="X309" s="747" t="s">
        <v>27</v>
      </c>
      <c r="Y309" s="748" t="s">
        <v>27</v>
      </c>
      <c r="Z309" s="746" t="s">
        <v>27</v>
      </c>
      <c r="AA309" s="747" t="s">
        <v>27</v>
      </c>
      <c r="AB309" s="747" t="s">
        <v>27</v>
      </c>
      <c r="AC309" s="748" t="s">
        <v>27</v>
      </c>
    </row>
    <row r="310" spans="1:30" s="131" customFormat="1" ht="17.25" outlineLevel="1" thickTop="1" thickBot="1" x14ac:dyDescent="0.3">
      <c r="A310" s="115"/>
      <c r="B310" s="235" t="s">
        <v>611</v>
      </c>
      <c r="C310" s="176">
        <v>2240</v>
      </c>
      <c r="D310" s="177" t="s">
        <v>188</v>
      </c>
      <c r="E310" s="197" t="s">
        <v>189</v>
      </c>
      <c r="F310" s="179" t="s">
        <v>35</v>
      </c>
      <c r="G310" s="601">
        <f t="shared" ref="G310:G315" si="624">H310+I310</f>
        <v>0</v>
      </c>
      <c r="H310" s="602"/>
      <c r="I310" s="603"/>
      <c r="J310" s="601">
        <f t="shared" ref="J310:J315" si="625">K310+L310</f>
        <v>0</v>
      </c>
      <c r="K310" s="602"/>
      <c r="L310" s="603"/>
      <c r="M310" s="601">
        <f t="shared" ref="M310:M315" si="626">N310+O310</f>
        <v>0</v>
      </c>
      <c r="N310" s="602"/>
      <c r="O310" s="603"/>
      <c r="P310" s="601">
        <f t="shared" ref="P310:P315" si="627">Q310+R310</f>
        <v>0</v>
      </c>
      <c r="Q310" s="602"/>
      <c r="R310" s="603"/>
      <c r="S310" s="601">
        <f t="shared" ref="S310:S315" si="628">T310+U310</f>
        <v>0</v>
      </c>
      <c r="T310" s="602"/>
      <c r="U310" s="603"/>
      <c r="V310" s="1185">
        <f t="shared" ref="V310:V313" si="629">G310-J310</f>
        <v>0</v>
      </c>
      <c r="W310" s="780">
        <f t="shared" ref="W310:W313" si="630">G310-M310</f>
        <v>0</v>
      </c>
      <c r="X310" s="780">
        <f t="shared" ref="X310:X313" si="631">G310-P310</f>
        <v>0</v>
      </c>
      <c r="Y310" s="781">
        <f t="shared" ref="Y310:Y313" si="632">G310-S310</f>
        <v>0</v>
      </c>
      <c r="Z310" s="782">
        <f t="shared" ref="Z310:Z313" si="633">IF(G310&gt;0,ROUND((J310/G310),3),0)</f>
        <v>0</v>
      </c>
      <c r="AA310" s="783">
        <f t="shared" ref="AA310:AA313" si="634">IF(G310&gt;0,ROUND((M310/G310),3),0)</f>
        <v>0</v>
      </c>
      <c r="AB310" s="783">
        <f t="shared" ref="AB310:AB313" si="635">IF(G310&gt;0,ROUND((P310/G310),3),0)</f>
        <v>0</v>
      </c>
      <c r="AC310" s="784">
        <f t="shared" ref="AC310:AC313" si="636">IF(G310&gt;0,ROUND((S310/G310),3),0)</f>
        <v>0</v>
      </c>
    </row>
    <row r="311" spans="1:30" s="20" customFormat="1" ht="27" outlineLevel="1" thickTop="1" thickBot="1" x14ac:dyDescent="0.3">
      <c r="A311" s="115"/>
      <c r="B311" s="231" t="s">
        <v>612</v>
      </c>
      <c r="C311" s="176">
        <v>2240</v>
      </c>
      <c r="D311" s="232" t="s">
        <v>190</v>
      </c>
      <c r="E311" s="233" t="s">
        <v>463</v>
      </c>
      <c r="F311" s="234" t="s">
        <v>35</v>
      </c>
      <c r="G311" s="536">
        <f t="shared" si="624"/>
        <v>0</v>
      </c>
      <c r="H311" s="599"/>
      <c r="I311" s="600"/>
      <c r="J311" s="536">
        <f t="shared" si="625"/>
        <v>0</v>
      </c>
      <c r="K311" s="599"/>
      <c r="L311" s="600"/>
      <c r="M311" s="536">
        <f t="shared" si="626"/>
        <v>0</v>
      </c>
      <c r="N311" s="599"/>
      <c r="O311" s="600"/>
      <c r="P311" s="536">
        <f t="shared" si="627"/>
        <v>0</v>
      </c>
      <c r="Q311" s="599"/>
      <c r="R311" s="600"/>
      <c r="S311" s="536">
        <f t="shared" si="628"/>
        <v>0</v>
      </c>
      <c r="T311" s="599"/>
      <c r="U311" s="600"/>
      <c r="V311" s="1185">
        <f t="shared" si="629"/>
        <v>0</v>
      </c>
      <c r="W311" s="780">
        <f t="shared" si="630"/>
        <v>0</v>
      </c>
      <c r="X311" s="780">
        <f t="shared" si="631"/>
        <v>0</v>
      </c>
      <c r="Y311" s="781">
        <f t="shared" si="632"/>
        <v>0</v>
      </c>
      <c r="Z311" s="782">
        <f t="shared" si="633"/>
        <v>0</v>
      </c>
      <c r="AA311" s="783">
        <f t="shared" si="634"/>
        <v>0</v>
      </c>
      <c r="AB311" s="783">
        <f t="shared" si="635"/>
        <v>0</v>
      </c>
      <c r="AC311" s="784">
        <f t="shared" si="636"/>
        <v>0</v>
      </c>
    </row>
    <row r="312" spans="1:30" s="131" customFormat="1" ht="39" outlineLevel="1" thickTop="1" thickBot="1" x14ac:dyDescent="0.3">
      <c r="A312" s="115"/>
      <c r="B312" s="235" t="s">
        <v>613</v>
      </c>
      <c r="C312" s="176">
        <v>2240</v>
      </c>
      <c r="D312" s="177" t="s">
        <v>191</v>
      </c>
      <c r="E312" s="178" t="s">
        <v>192</v>
      </c>
      <c r="F312" s="236" t="s">
        <v>35</v>
      </c>
      <c r="G312" s="601">
        <f t="shared" si="624"/>
        <v>0</v>
      </c>
      <c r="H312" s="623">
        <f>H313+H317+H321+H326+H333+H340</f>
        <v>0</v>
      </c>
      <c r="I312" s="624">
        <f>I313+I317+I321+I326+I333+I340</f>
        <v>0</v>
      </c>
      <c r="J312" s="601">
        <f t="shared" si="625"/>
        <v>0</v>
      </c>
      <c r="K312" s="623">
        <f>K313+K317+K321+K326+K333+K340</f>
        <v>0</v>
      </c>
      <c r="L312" s="624">
        <f>L313+L317+L321+L326+L333+L340</f>
        <v>0</v>
      </c>
      <c r="M312" s="601">
        <f t="shared" si="626"/>
        <v>0</v>
      </c>
      <c r="N312" s="623">
        <f>N313+N317+N321+N326+N333+N340</f>
        <v>0</v>
      </c>
      <c r="O312" s="624">
        <f>O313+O317+O321+O326+O333+O340</f>
        <v>0</v>
      </c>
      <c r="P312" s="601">
        <f t="shared" si="627"/>
        <v>0</v>
      </c>
      <c r="Q312" s="623">
        <f>Q313+Q317+Q321+Q326+Q333+Q340</f>
        <v>0</v>
      </c>
      <c r="R312" s="624">
        <f>R313+R317+R321+R326+R333+R340</f>
        <v>0</v>
      </c>
      <c r="S312" s="601">
        <f t="shared" si="628"/>
        <v>0</v>
      </c>
      <c r="T312" s="623">
        <f>T313+T317+T321+T326+T333+T340</f>
        <v>0</v>
      </c>
      <c r="U312" s="624">
        <f>U313+U317+U321+U326+U333+U340</f>
        <v>0</v>
      </c>
      <c r="V312" s="1177">
        <f t="shared" si="629"/>
        <v>0</v>
      </c>
      <c r="W312" s="623">
        <f t="shared" si="630"/>
        <v>0</v>
      </c>
      <c r="X312" s="623">
        <f t="shared" si="631"/>
        <v>0</v>
      </c>
      <c r="Y312" s="754">
        <f t="shared" si="632"/>
        <v>0</v>
      </c>
      <c r="Z312" s="755">
        <f t="shared" si="633"/>
        <v>0</v>
      </c>
      <c r="AA312" s="756">
        <f t="shared" si="634"/>
        <v>0</v>
      </c>
      <c r="AB312" s="756">
        <f t="shared" si="635"/>
        <v>0</v>
      </c>
      <c r="AC312" s="757">
        <f t="shared" si="636"/>
        <v>0</v>
      </c>
    </row>
    <row r="313" spans="1:30" s="131" customFormat="1" ht="15.75" outlineLevel="1" thickTop="1" x14ac:dyDescent="0.25">
      <c r="A313" s="377"/>
      <c r="B313" s="144" t="s">
        <v>614</v>
      </c>
      <c r="C313" s="194">
        <v>2240</v>
      </c>
      <c r="D313" s="199" t="s">
        <v>191</v>
      </c>
      <c r="E313" s="170" t="s">
        <v>193</v>
      </c>
      <c r="F313" s="103" t="s">
        <v>35</v>
      </c>
      <c r="G313" s="475">
        <f t="shared" si="624"/>
        <v>0</v>
      </c>
      <c r="H313" s="591">
        <f>ROUND(H315*H316/1000,1)</f>
        <v>0</v>
      </c>
      <c r="I313" s="592">
        <f>ROUND(I315*I316/1000,1)</f>
        <v>0</v>
      </c>
      <c r="J313" s="475">
        <f t="shared" si="625"/>
        <v>0</v>
      </c>
      <c r="K313" s="591">
        <f>ROUND(K315*K316/1000,1)</f>
        <v>0</v>
      </c>
      <c r="L313" s="592">
        <f>ROUND(L315*L316/1000,1)</f>
        <v>0</v>
      </c>
      <c r="M313" s="475">
        <f t="shared" si="626"/>
        <v>0</v>
      </c>
      <c r="N313" s="591">
        <f>ROUND(N315*N316/1000,1)</f>
        <v>0</v>
      </c>
      <c r="O313" s="592">
        <f>ROUND(O315*O316/1000,1)</f>
        <v>0</v>
      </c>
      <c r="P313" s="475">
        <f t="shared" si="627"/>
        <v>0</v>
      </c>
      <c r="Q313" s="591">
        <f>ROUND(Q315*Q316/1000,1)</f>
        <v>0</v>
      </c>
      <c r="R313" s="592">
        <f>ROUND(R315*R316/1000,1)</f>
        <v>0</v>
      </c>
      <c r="S313" s="475">
        <f t="shared" si="628"/>
        <v>0</v>
      </c>
      <c r="T313" s="591">
        <f>ROUND(T315*T316/1000,1)</f>
        <v>0</v>
      </c>
      <c r="U313" s="592">
        <f>ROUND(U315*U316/1000,1)</f>
        <v>0</v>
      </c>
      <c r="V313" s="1175">
        <f t="shared" si="629"/>
        <v>0</v>
      </c>
      <c r="W313" s="591">
        <f t="shared" si="630"/>
        <v>0</v>
      </c>
      <c r="X313" s="591">
        <f t="shared" si="631"/>
        <v>0</v>
      </c>
      <c r="Y313" s="726">
        <f t="shared" si="632"/>
        <v>0</v>
      </c>
      <c r="Z313" s="727">
        <f t="shared" si="633"/>
        <v>0</v>
      </c>
      <c r="AA313" s="728">
        <f t="shared" si="634"/>
        <v>0</v>
      </c>
      <c r="AB313" s="728">
        <f t="shared" si="635"/>
        <v>0</v>
      </c>
      <c r="AC313" s="729">
        <f t="shared" si="636"/>
        <v>0</v>
      </c>
    </row>
    <row r="314" spans="1:30" s="131" customFormat="1" ht="12.75" outlineLevel="1" x14ac:dyDescent="0.25">
      <c r="A314" s="119"/>
      <c r="B314" s="107"/>
      <c r="C314" s="201"/>
      <c r="D314" s="202"/>
      <c r="E314" s="110" t="s">
        <v>194</v>
      </c>
      <c r="F314" s="108" t="s">
        <v>28</v>
      </c>
      <c r="G314" s="593">
        <f t="shared" si="624"/>
        <v>0</v>
      </c>
      <c r="H314" s="594"/>
      <c r="I314" s="595"/>
      <c r="J314" s="593">
        <f t="shared" si="625"/>
        <v>0</v>
      </c>
      <c r="K314" s="594"/>
      <c r="L314" s="595"/>
      <c r="M314" s="593">
        <f t="shared" si="626"/>
        <v>0</v>
      </c>
      <c r="N314" s="594"/>
      <c r="O314" s="595"/>
      <c r="P314" s="593">
        <f t="shared" si="627"/>
        <v>0</v>
      </c>
      <c r="Q314" s="594"/>
      <c r="R314" s="595"/>
      <c r="S314" s="593">
        <f t="shared" si="628"/>
        <v>0</v>
      </c>
      <c r="T314" s="594"/>
      <c r="U314" s="595"/>
      <c r="V314" s="1173" t="s">
        <v>27</v>
      </c>
      <c r="W314" s="744" t="s">
        <v>27</v>
      </c>
      <c r="X314" s="744" t="s">
        <v>27</v>
      </c>
      <c r="Y314" s="745" t="s">
        <v>27</v>
      </c>
      <c r="Z314" s="743" t="s">
        <v>27</v>
      </c>
      <c r="AA314" s="744" t="s">
        <v>27</v>
      </c>
      <c r="AB314" s="744" t="s">
        <v>27</v>
      </c>
      <c r="AC314" s="745" t="s">
        <v>27</v>
      </c>
    </row>
    <row r="315" spans="1:30" s="131" customFormat="1" ht="12.75" outlineLevel="1" x14ac:dyDescent="0.25">
      <c r="A315" s="119"/>
      <c r="B315" s="107"/>
      <c r="C315" s="201"/>
      <c r="D315" s="202"/>
      <c r="E315" s="110" t="s">
        <v>195</v>
      </c>
      <c r="F315" s="108" t="s">
        <v>151</v>
      </c>
      <c r="G315" s="593">
        <f t="shared" si="624"/>
        <v>0</v>
      </c>
      <c r="H315" s="594"/>
      <c r="I315" s="595"/>
      <c r="J315" s="593">
        <f t="shared" si="625"/>
        <v>0</v>
      </c>
      <c r="K315" s="594"/>
      <c r="L315" s="595"/>
      <c r="M315" s="593">
        <f t="shared" si="626"/>
        <v>0</v>
      </c>
      <c r="N315" s="594"/>
      <c r="O315" s="595"/>
      <c r="P315" s="593">
        <f t="shared" si="627"/>
        <v>0</v>
      </c>
      <c r="Q315" s="594"/>
      <c r="R315" s="595"/>
      <c r="S315" s="593">
        <f t="shared" si="628"/>
        <v>0</v>
      </c>
      <c r="T315" s="594"/>
      <c r="U315" s="595"/>
      <c r="V315" s="1178" t="s">
        <v>27</v>
      </c>
      <c r="W315" s="759" t="s">
        <v>27</v>
      </c>
      <c r="X315" s="759" t="s">
        <v>27</v>
      </c>
      <c r="Y315" s="760" t="s">
        <v>27</v>
      </c>
      <c r="Z315" s="758" t="s">
        <v>27</v>
      </c>
      <c r="AA315" s="759" t="s">
        <v>27</v>
      </c>
      <c r="AB315" s="759" t="s">
        <v>27</v>
      </c>
      <c r="AC315" s="760" t="s">
        <v>27</v>
      </c>
    </row>
    <row r="316" spans="1:30" s="131" customFormat="1" ht="24" outlineLevel="1" x14ac:dyDescent="0.25">
      <c r="A316" s="119"/>
      <c r="B316" s="107"/>
      <c r="C316" s="201"/>
      <c r="D316" s="202"/>
      <c r="E316" s="110" t="s">
        <v>196</v>
      </c>
      <c r="F316" s="108" t="s">
        <v>54</v>
      </c>
      <c r="G316" s="612">
        <f>IF(I316+H316&gt;0,AVERAGE(H316:I316),0)</f>
        <v>0</v>
      </c>
      <c r="H316" s="613"/>
      <c r="I316" s="614"/>
      <c r="J316" s="612">
        <f>IF(L316+K316&gt;0,AVERAGE(K316:L316),0)</f>
        <v>0</v>
      </c>
      <c r="K316" s="613"/>
      <c r="L316" s="614"/>
      <c r="M316" s="612">
        <f>IF(O316+N316&gt;0,AVERAGE(N316:O316),0)</f>
        <v>0</v>
      </c>
      <c r="N316" s="613"/>
      <c r="O316" s="614"/>
      <c r="P316" s="612">
        <f>IF(R316+Q316&gt;0,AVERAGE(Q316:R316),0)</f>
        <v>0</v>
      </c>
      <c r="Q316" s="613"/>
      <c r="R316" s="614"/>
      <c r="S316" s="612">
        <f>IF(U316+T316&gt;0,AVERAGE(T316:U316),0)</f>
        <v>0</v>
      </c>
      <c r="T316" s="613"/>
      <c r="U316" s="614"/>
      <c r="V316" s="1173" t="s">
        <v>27</v>
      </c>
      <c r="W316" s="744" t="s">
        <v>27</v>
      </c>
      <c r="X316" s="744" t="s">
        <v>27</v>
      </c>
      <c r="Y316" s="745" t="s">
        <v>27</v>
      </c>
      <c r="Z316" s="743" t="s">
        <v>27</v>
      </c>
      <c r="AA316" s="744" t="s">
        <v>27</v>
      </c>
      <c r="AB316" s="744" t="s">
        <v>27</v>
      </c>
      <c r="AC316" s="745" t="s">
        <v>27</v>
      </c>
    </row>
    <row r="317" spans="1:30" s="131" customFormat="1" outlineLevel="1" x14ac:dyDescent="0.25">
      <c r="A317" s="377"/>
      <c r="B317" s="144" t="s">
        <v>615</v>
      </c>
      <c r="C317" s="194">
        <v>2240</v>
      </c>
      <c r="D317" s="199" t="s">
        <v>191</v>
      </c>
      <c r="E317" s="170" t="s">
        <v>197</v>
      </c>
      <c r="F317" s="103" t="s">
        <v>35</v>
      </c>
      <c r="G317" s="475">
        <f>H317+I317</f>
        <v>0</v>
      </c>
      <c r="H317" s="591">
        <f t="shared" ref="H317:I317" si="637">ROUND(H319*H320/1000,1)</f>
        <v>0</v>
      </c>
      <c r="I317" s="592">
        <f t="shared" si="637"/>
        <v>0</v>
      </c>
      <c r="J317" s="475">
        <f>K317+L317</f>
        <v>0</v>
      </c>
      <c r="K317" s="591">
        <f t="shared" ref="K317:L317" si="638">ROUND(K319*K320/1000,1)</f>
        <v>0</v>
      </c>
      <c r="L317" s="592">
        <f t="shared" si="638"/>
        <v>0</v>
      </c>
      <c r="M317" s="475">
        <f>N317+O317</f>
        <v>0</v>
      </c>
      <c r="N317" s="591">
        <f t="shared" ref="N317:O317" si="639">ROUND(N319*N320/1000,1)</f>
        <v>0</v>
      </c>
      <c r="O317" s="592">
        <f t="shared" si="639"/>
        <v>0</v>
      </c>
      <c r="P317" s="475">
        <f>Q317+R317</f>
        <v>0</v>
      </c>
      <c r="Q317" s="591">
        <f t="shared" ref="Q317:R317" si="640">ROUND(Q319*Q320/1000,1)</f>
        <v>0</v>
      </c>
      <c r="R317" s="592">
        <f t="shared" si="640"/>
        <v>0</v>
      </c>
      <c r="S317" s="475">
        <f>T317+U317</f>
        <v>0</v>
      </c>
      <c r="T317" s="591">
        <f t="shared" ref="T317:U317" si="641">ROUND(T319*T320/1000,1)</f>
        <v>0</v>
      </c>
      <c r="U317" s="592">
        <f t="shared" si="641"/>
        <v>0</v>
      </c>
      <c r="V317" s="1179">
        <f t="shared" ref="V317" si="642">G317-J317</f>
        <v>0</v>
      </c>
      <c r="W317" s="610">
        <f t="shared" ref="W317" si="643">G317-M317</f>
        <v>0</v>
      </c>
      <c r="X317" s="610">
        <f t="shared" ref="X317" si="644">G317-P317</f>
        <v>0</v>
      </c>
      <c r="Y317" s="761">
        <f t="shared" ref="Y317" si="645">G317-S317</f>
        <v>0</v>
      </c>
      <c r="Z317" s="762">
        <f t="shared" ref="Z317" si="646">IF(G317&gt;0,ROUND((J317/G317),3),0)</f>
        <v>0</v>
      </c>
      <c r="AA317" s="763">
        <f t="shared" ref="AA317" si="647">IF(G317&gt;0,ROUND((M317/G317),3),0)</f>
        <v>0</v>
      </c>
      <c r="AB317" s="763">
        <f t="shared" ref="AB317" si="648">IF(G317&gt;0,ROUND((P317/G317),3),0)</f>
        <v>0</v>
      </c>
      <c r="AC317" s="764">
        <f t="shared" ref="AC317" si="649">IF(G317&gt;0,ROUND((S317/G317),3),0)</f>
        <v>0</v>
      </c>
    </row>
    <row r="318" spans="1:30" s="131" customFormat="1" ht="12.75" outlineLevel="1" x14ac:dyDescent="0.25">
      <c r="A318" s="119"/>
      <c r="B318" s="107"/>
      <c r="C318" s="201"/>
      <c r="D318" s="202"/>
      <c r="E318" s="110" t="s">
        <v>194</v>
      </c>
      <c r="F318" s="108" t="s">
        <v>28</v>
      </c>
      <c r="G318" s="593">
        <f>H318+I318</f>
        <v>0</v>
      </c>
      <c r="H318" s="594"/>
      <c r="I318" s="595"/>
      <c r="J318" s="593">
        <f>K318+L318</f>
        <v>0</v>
      </c>
      <c r="K318" s="594"/>
      <c r="L318" s="595"/>
      <c r="M318" s="593">
        <f>N318+O318</f>
        <v>0</v>
      </c>
      <c r="N318" s="594"/>
      <c r="O318" s="595"/>
      <c r="P318" s="593">
        <f>Q318+R318</f>
        <v>0</v>
      </c>
      <c r="Q318" s="594"/>
      <c r="R318" s="595"/>
      <c r="S318" s="593">
        <f>T318+U318</f>
        <v>0</v>
      </c>
      <c r="T318" s="594"/>
      <c r="U318" s="595"/>
      <c r="V318" s="1173" t="s">
        <v>27</v>
      </c>
      <c r="W318" s="744" t="s">
        <v>27</v>
      </c>
      <c r="X318" s="744" t="s">
        <v>27</v>
      </c>
      <c r="Y318" s="745" t="s">
        <v>27</v>
      </c>
      <c r="Z318" s="743" t="s">
        <v>27</v>
      </c>
      <c r="AA318" s="744" t="s">
        <v>27</v>
      </c>
      <c r="AB318" s="744" t="s">
        <v>27</v>
      </c>
      <c r="AC318" s="745" t="s">
        <v>27</v>
      </c>
    </row>
    <row r="319" spans="1:30" s="131" customFormat="1" ht="12.75" outlineLevel="1" x14ac:dyDescent="0.25">
      <c r="A319" s="119"/>
      <c r="B319" s="107"/>
      <c r="C319" s="201"/>
      <c r="D319" s="202"/>
      <c r="E319" s="110" t="s">
        <v>195</v>
      </c>
      <c r="F319" s="108" t="s">
        <v>151</v>
      </c>
      <c r="G319" s="593">
        <f>H319+I319</f>
        <v>0</v>
      </c>
      <c r="H319" s="594"/>
      <c r="I319" s="595"/>
      <c r="J319" s="593">
        <f>K319+L319</f>
        <v>0</v>
      </c>
      <c r="K319" s="594"/>
      <c r="L319" s="595"/>
      <c r="M319" s="593">
        <f>N319+O319</f>
        <v>0</v>
      </c>
      <c r="N319" s="594"/>
      <c r="O319" s="595"/>
      <c r="P319" s="593">
        <f>Q319+R319</f>
        <v>0</v>
      </c>
      <c r="Q319" s="594"/>
      <c r="R319" s="595"/>
      <c r="S319" s="593">
        <f>T319+U319</f>
        <v>0</v>
      </c>
      <c r="T319" s="594"/>
      <c r="U319" s="595"/>
      <c r="V319" s="1178" t="s">
        <v>27</v>
      </c>
      <c r="W319" s="759" t="s">
        <v>27</v>
      </c>
      <c r="X319" s="759" t="s">
        <v>27</v>
      </c>
      <c r="Y319" s="760" t="s">
        <v>27</v>
      </c>
      <c r="Z319" s="758" t="s">
        <v>27</v>
      </c>
      <c r="AA319" s="759" t="s">
        <v>27</v>
      </c>
      <c r="AB319" s="759" t="s">
        <v>27</v>
      </c>
      <c r="AC319" s="760" t="s">
        <v>27</v>
      </c>
    </row>
    <row r="320" spans="1:30" s="131" customFormat="1" ht="24" outlineLevel="1" x14ac:dyDescent="0.25">
      <c r="A320" s="119"/>
      <c r="B320" s="107"/>
      <c r="C320" s="201"/>
      <c r="D320" s="202"/>
      <c r="E320" s="110" t="s">
        <v>196</v>
      </c>
      <c r="F320" s="108" t="s">
        <v>54</v>
      </c>
      <c r="G320" s="612">
        <f>IF(I320+H320&gt;0,AVERAGE(H320:I320),0)</f>
        <v>0</v>
      </c>
      <c r="H320" s="613"/>
      <c r="I320" s="614"/>
      <c r="J320" s="612">
        <f>IF(L320+K320&gt;0,AVERAGE(K320:L320),0)</f>
        <v>0</v>
      </c>
      <c r="K320" s="613"/>
      <c r="L320" s="614"/>
      <c r="M320" s="612">
        <f>IF(O320+N320&gt;0,AVERAGE(N320:O320),0)</f>
        <v>0</v>
      </c>
      <c r="N320" s="613"/>
      <c r="O320" s="614"/>
      <c r="P320" s="612">
        <f>IF(R320+Q320&gt;0,AVERAGE(Q320:R320),0)</f>
        <v>0</v>
      </c>
      <c r="Q320" s="613"/>
      <c r="R320" s="614"/>
      <c r="S320" s="612">
        <f>IF(U320+T320&gt;0,AVERAGE(T320:U320),0)</f>
        <v>0</v>
      </c>
      <c r="T320" s="613"/>
      <c r="U320" s="614"/>
      <c r="V320" s="1173" t="s">
        <v>27</v>
      </c>
      <c r="W320" s="744" t="s">
        <v>27</v>
      </c>
      <c r="X320" s="744" t="s">
        <v>27</v>
      </c>
      <c r="Y320" s="745" t="s">
        <v>27</v>
      </c>
      <c r="Z320" s="743" t="s">
        <v>27</v>
      </c>
      <c r="AA320" s="744" t="s">
        <v>27</v>
      </c>
      <c r="AB320" s="744" t="s">
        <v>27</v>
      </c>
      <c r="AC320" s="745" t="s">
        <v>27</v>
      </c>
    </row>
    <row r="321" spans="1:29" s="131" customFormat="1" outlineLevel="1" x14ac:dyDescent="0.25">
      <c r="A321" s="377"/>
      <c r="B321" s="144" t="s">
        <v>616</v>
      </c>
      <c r="C321" s="194">
        <v>2240</v>
      </c>
      <c r="D321" s="199" t="s">
        <v>191</v>
      </c>
      <c r="E321" s="170" t="s">
        <v>198</v>
      </c>
      <c r="F321" s="103" t="s">
        <v>35</v>
      </c>
      <c r="G321" s="475">
        <f t="shared" ref="G321" si="650">H321+I321</f>
        <v>0</v>
      </c>
      <c r="H321" s="591">
        <f t="shared" ref="H321:I321" si="651">ROUND((H323*H324+H325)/1000,1)</f>
        <v>0</v>
      </c>
      <c r="I321" s="591">
        <f t="shared" si="651"/>
        <v>0</v>
      </c>
      <c r="J321" s="475">
        <f t="shared" ref="J321" si="652">K321+L321</f>
        <v>0</v>
      </c>
      <c r="K321" s="591">
        <f t="shared" ref="K321:L321" si="653">ROUND((K323*K324+K325)/1000,1)</f>
        <v>0</v>
      </c>
      <c r="L321" s="591">
        <f t="shared" si="653"/>
        <v>0</v>
      </c>
      <c r="M321" s="475">
        <f t="shared" ref="M321" si="654">N321+O321</f>
        <v>0</v>
      </c>
      <c r="N321" s="591">
        <f t="shared" ref="N321:O321" si="655">ROUND((N323*N324+N325)/1000,1)</f>
        <v>0</v>
      </c>
      <c r="O321" s="591">
        <f t="shared" si="655"/>
        <v>0</v>
      </c>
      <c r="P321" s="475">
        <f t="shared" ref="P321" si="656">Q321+R321</f>
        <v>0</v>
      </c>
      <c r="Q321" s="591">
        <f t="shared" ref="Q321:R321" si="657">ROUND((Q323*Q324+Q325)/1000,1)</f>
        <v>0</v>
      </c>
      <c r="R321" s="591">
        <f t="shared" si="657"/>
        <v>0</v>
      </c>
      <c r="S321" s="475">
        <f t="shared" ref="S321" si="658">T321+U321</f>
        <v>0</v>
      </c>
      <c r="T321" s="591">
        <f t="shared" ref="T321:U321" si="659">ROUND((T323*T324+T325)/1000,1)</f>
        <v>0</v>
      </c>
      <c r="U321" s="592">
        <f t="shared" si="659"/>
        <v>0</v>
      </c>
      <c r="V321" s="1179">
        <f t="shared" ref="V321" si="660">G321-J321</f>
        <v>0</v>
      </c>
      <c r="W321" s="610">
        <f t="shared" ref="W321" si="661">G321-M321</f>
        <v>0</v>
      </c>
      <c r="X321" s="610">
        <f t="shared" ref="X321" si="662">G321-P321</f>
        <v>0</v>
      </c>
      <c r="Y321" s="761">
        <f t="shared" ref="Y321" si="663">G321-S321</f>
        <v>0</v>
      </c>
      <c r="Z321" s="762">
        <f t="shared" ref="Z321" si="664">IF(G321&gt;0,ROUND((J321/G321),3),0)</f>
        <v>0</v>
      </c>
      <c r="AA321" s="763">
        <f t="shared" ref="AA321" si="665">IF(G321&gt;0,ROUND((M321/G321),3),0)</f>
        <v>0</v>
      </c>
      <c r="AB321" s="763">
        <f t="shared" ref="AB321" si="666">IF(G321&gt;0,ROUND((P321/G321),3),0)</f>
        <v>0</v>
      </c>
      <c r="AC321" s="764">
        <f t="shared" ref="AC321" si="667">IF(G321&gt;0,ROUND((S321/G321),3),0)</f>
        <v>0</v>
      </c>
    </row>
    <row r="322" spans="1:29" s="131" customFormat="1" ht="12.75" outlineLevel="1" x14ac:dyDescent="0.25">
      <c r="A322" s="119"/>
      <c r="B322" s="500"/>
      <c r="C322" s="240"/>
      <c r="D322" s="241"/>
      <c r="E322" s="110" t="s">
        <v>194</v>
      </c>
      <c r="F322" s="108" t="s">
        <v>28</v>
      </c>
      <c r="G322" s="593">
        <f>H322+I322</f>
        <v>0</v>
      </c>
      <c r="H322" s="594"/>
      <c r="I322" s="595"/>
      <c r="J322" s="593">
        <f>K322+L322</f>
        <v>0</v>
      </c>
      <c r="K322" s="594"/>
      <c r="L322" s="595"/>
      <c r="M322" s="593">
        <f>N322+O322</f>
        <v>0</v>
      </c>
      <c r="N322" s="594"/>
      <c r="O322" s="595"/>
      <c r="P322" s="593">
        <f>Q322+R322</f>
        <v>0</v>
      </c>
      <c r="Q322" s="594"/>
      <c r="R322" s="595"/>
      <c r="S322" s="593">
        <f>T322+U322</f>
        <v>0</v>
      </c>
      <c r="T322" s="594"/>
      <c r="U322" s="595"/>
      <c r="V322" s="1173" t="s">
        <v>27</v>
      </c>
      <c r="W322" s="744" t="s">
        <v>27</v>
      </c>
      <c r="X322" s="744" t="s">
        <v>27</v>
      </c>
      <c r="Y322" s="745" t="s">
        <v>27</v>
      </c>
      <c r="Z322" s="743" t="s">
        <v>27</v>
      </c>
      <c r="AA322" s="744" t="s">
        <v>27</v>
      </c>
      <c r="AB322" s="744" t="s">
        <v>27</v>
      </c>
      <c r="AC322" s="745" t="s">
        <v>27</v>
      </c>
    </row>
    <row r="323" spans="1:29" s="131" customFormat="1" ht="12.75" outlineLevel="1" x14ac:dyDescent="0.25">
      <c r="A323" s="119"/>
      <c r="B323" s="500"/>
      <c r="C323" s="240"/>
      <c r="D323" s="241"/>
      <c r="E323" s="110" t="s">
        <v>195</v>
      </c>
      <c r="F323" s="108" t="s">
        <v>151</v>
      </c>
      <c r="G323" s="593">
        <f>H323+I323</f>
        <v>0</v>
      </c>
      <c r="H323" s="594"/>
      <c r="I323" s="595"/>
      <c r="J323" s="593">
        <f>K323+L323</f>
        <v>0</v>
      </c>
      <c r="K323" s="594"/>
      <c r="L323" s="595"/>
      <c r="M323" s="593">
        <f>N323+O323</f>
        <v>0</v>
      </c>
      <c r="N323" s="594"/>
      <c r="O323" s="595"/>
      <c r="P323" s="593">
        <f>Q323+R323</f>
        <v>0</v>
      </c>
      <c r="Q323" s="594"/>
      <c r="R323" s="595"/>
      <c r="S323" s="593">
        <f>T323+U323</f>
        <v>0</v>
      </c>
      <c r="T323" s="594"/>
      <c r="U323" s="595"/>
      <c r="V323" s="1178" t="s">
        <v>27</v>
      </c>
      <c r="W323" s="759" t="s">
        <v>27</v>
      </c>
      <c r="X323" s="759" t="s">
        <v>27</v>
      </c>
      <c r="Y323" s="760" t="s">
        <v>27</v>
      </c>
      <c r="Z323" s="758" t="s">
        <v>27</v>
      </c>
      <c r="AA323" s="759" t="s">
        <v>27</v>
      </c>
      <c r="AB323" s="759" t="s">
        <v>27</v>
      </c>
      <c r="AC323" s="760" t="s">
        <v>27</v>
      </c>
    </row>
    <row r="324" spans="1:29" s="131" customFormat="1" ht="24" outlineLevel="1" x14ac:dyDescent="0.25">
      <c r="A324" s="119"/>
      <c r="B324" s="204"/>
      <c r="C324" s="184"/>
      <c r="D324" s="185"/>
      <c r="E324" s="110" t="s">
        <v>196</v>
      </c>
      <c r="F324" s="108" t="s">
        <v>54</v>
      </c>
      <c r="G324" s="612">
        <f>IF(I324+H324&gt;0,AVERAGE(H324:I324),0)</f>
        <v>0</v>
      </c>
      <c r="H324" s="613"/>
      <c r="I324" s="614"/>
      <c r="J324" s="612">
        <f>IF(L324+K324&gt;0,AVERAGE(K324:L324),0)</f>
        <v>0</v>
      </c>
      <c r="K324" s="613"/>
      <c r="L324" s="614"/>
      <c r="M324" s="612">
        <f>IF(O324+N324&gt;0,AVERAGE(N324:O324),0)</f>
        <v>0</v>
      </c>
      <c r="N324" s="613"/>
      <c r="O324" s="614"/>
      <c r="P324" s="612">
        <f>IF(R324+Q324&gt;0,AVERAGE(Q324:R324),0)</f>
        <v>0</v>
      </c>
      <c r="Q324" s="613"/>
      <c r="R324" s="614"/>
      <c r="S324" s="612">
        <f>IF(U324+T324&gt;0,AVERAGE(T324:U324),0)</f>
        <v>0</v>
      </c>
      <c r="T324" s="613"/>
      <c r="U324" s="614"/>
      <c r="V324" s="1173" t="s">
        <v>27</v>
      </c>
      <c r="W324" s="744" t="s">
        <v>27</v>
      </c>
      <c r="X324" s="744" t="s">
        <v>27</v>
      </c>
      <c r="Y324" s="745" t="s">
        <v>27</v>
      </c>
      <c r="Z324" s="743" t="s">
        <v>27</v>
      </c>
      <c r="AA324" s="744" t="s">
        <v>27</v>
      </c>
      <c r="AB324" s="744" t="s">
        <v>27</v>
      </c>
      <c r="AC324" s="745" t="s">
        <v>27</v>
      </c>
    </row>
    <row r="325" spans="1:29" s="131" customFormat="1" ht="12.75" outlineLevel="1" x14ac:dyDescent="0.25">
      <c r="A325" s="119"/>
      <c r="B325" s="683"/>
      <c r="C325" s="194"/>
      <c r="D325" s="199"/>
      <c r="E325" s="856" t="s">
        <v>420</v>
      </c>
      <c r="F325" s="215" t="s">
        <v>54</v>
      </c>
      <c r="G325" s="857">
        <f>IF(I325+H325&gt;0,AVERAGE(H325:I325),0)</f>
        <v>0</v>
      </c>
      <c r="H325" s="858"/>
      <c r="I325" s="859"/>
      <c r="J325" s="857">
        <f>IF(L325+K325&gt;0,AVERAGE(K325:L325),0)</f>
        <v>0</v>
      </c>
      <c r="K325" s="858"/>
      <c r="L325" s="859"/>
      <c r="M325" s="857">
        <f>IF(O325+N325&gt;0,AVERAGE(N325:O325),0)</f>
        <v>0</v>
      </c>
      <c r="N325" s="858"/>
      <c r="O325" s="859"/>
      <c r="P325" s="857">
        <f>IF(R325+Q325&gt;0,AVERAGE(Q325:R325),0)</f>
        <v>0</v>
      </c>
      <c r="Q325" s="858"/>
      <c r="R325" s="859"/>
      <c r="S325" s="857">
        <f>IF(U325+T325&gt;0,AVERAGE(T325:U325),0)</f>
        <v>0</v>
      </c>
      <c r="T325" s="858"/>
      <c r="U325" s="859"/>
      <c r="V325" s="1173" t="s">
        <v>27</v>
      </c>
      <c r="W325" s="744" t="s">
        <v>27</v>
      </c>
      <c r="X325" s="744" t="s">
        <v>27</v>
      </c>
      <c r="Y325" s="745" t="s">
        <v>27</v>
      </c>
      <c r="Z325" s="743" t="s">
        <v>27</v>
      </c>
      <c r="AA325" s="744" t="s">
        <v>27</v>
      </c>
      <c r="AB325" s="744" t="s">
        <v>27</v>
      </c>
      <c r="AC325" s="745" t="s">
        <v>27</v>
      </c>
    </row>
    <row r="326" spans="1:29" s="131" customFormat="1" ht="25.5" outlineLevel="1" x14ac:dyDescent="0.25">
      <c r="A326" s="377"/>
      <c r="B326" s="116" t="s">
        <v>617</v>
      </c>
      <c r="C326" s="194">
        <v>2240</v>
      </c>
      <c r="D326" s="199" t="s">
        <v>191</v>
      </c>
      <c r="E326" s="170" t="s">
        <v>199</v>
      </c>
      <c r="F326" s="103" t="s">
        <v>35</v>
      </c>
      <c r="G326" s="475">
        <f>H326+I326</f>
        <v>0</v>
      </c>
      <c r="H326" s="591">
        <f>ROUND((H328+H330*H329+H331*H332)/1000,1)</f>
        <v>0</v>
      </c>
      <c r="I326" s="592">
        <f>ROUND((I328+I330*I329+I331*I332)/1000,1)</f>
        <v>0</v>
      </c>
      <c r="J326" s="475">
        <f>K326+L326</f>
        <v>0</v>
      </c>
      <c r="K326" s="591">
        <f>ROUND((K328+K330*K329+K331*K332)/1000,1)</f>
        <v>0</v>
      </c>
      <c r="L326" s="592">
        <f>ROUND((L328+L330*L329+L331*L332)/1000,1)</f>
        <v>0</v>
      </c>
      <c r="M326" s="475">
        <f>N326+O326</f>
        <v>0</v>
      </c>
      <c r="N326" s="591">
        <f>ROUND((N328+N330*N329+N331*N332)/1000,1)</f>
        <v>0</v>
      </c>
      <c r="O326" s="592">
        <f>ROUND((O328+O330*O329+O331*O332)/1000,1)</f>
        <v>0</v>
      </c>
      <c r="P326" s="475">
        <f>Q326+R326</f>
        <v>0</v>
      </c>
      <c r="Q326" s="591">
        <f>ROUND((Q328+Q330*Q329+Q331*Q332)/1000,1)</f>
        <v>0</v>
      </c>
      <c r="R326" s="592">
        <f>ROUND((R328+R330*R329+R331*R332)/1000,1)</f>
        <v>0</v>
      </c>
      <c r="S326" s="475">
        <f>T326+U326</f>
        <v>0</v>
      </c>
      <c r="T326" s="591">
        <f>ROUND((T328+T330*T329+T331*T332)/1000,1)</f>
        <v>0</v>
      </c>
      <c r="U326" s="592">
        <f>ROUND((U328+U330*U329+U331*U332)/1000,1)</f>
        <v>0</v>
      </c>
      <c r="V326" s="1179">
        <f t="shared" ref="V326" si="668">G326-J326</f>
        <v>0</v>
      </c>
      <c r="W326" s="610">
        <f t="shared" ref="W326" si="669">G326-M326</f>
        <v>0</v>
      </c>
      <c r="X326" s="610">
        <f t="shared" ref="X326" si="670">G326-P326</f>
        <v>0</v>
      </c>
      <c r="Y326" s="761">
        <f t="shared" ref="Y326" si="671">G326-S326</f>
        <v>0</v>
      </c>
      <c r="Z326" s="762">
        <f t="shared" ref="Z326" si="672">IF(G326&gt;0,ROUND((J326/G326),3),0)</f>
        <v>0</v>
      </c>
      <c r="AA326" s="763">
        <f t="shared" ref="AA326" si="673">IF(G326&gt;0,ROUND((M326/G326),3),0)</f>
        <v>0</v>
      </c>
      <c r="AB326" s="763">
        <f t="shared" ref="AB326" si="674">IF(G326&gt;0,ROUND((P326/G326),3),0)</f>
        <v>0</v>
      </c>
      <c r="AC326" s="764">
        <f t="shared" ref="AC326" si="675">IF(G326&gt;0,ROUND((S326/G326),3),0)</f>
        <v>0</v>
      </c>
    </row>
    <row r="327" spans="1:29" s="131" customFormat="1" ht="12.75" outlineLevel="1" x14ac:dyDescent="0.25">
      <c r="A327" s="119"/>
      <c r="B327" s="500"/>
      <c r="C327" s="240"/>
      <c r="D327" s="241"/>
      <c r="E327" s="110" t="s">
        <v>194</v>
      </c>
      <c r="F327" s="108" t="s">
        <v>28</v>
      </c>
      <c r="G327" s="593">
        <f>H327+I327</f>
        <v>0</v>
      </c>
      <c r="H327" s="594"/>
      <c r="I327" s="595"/>
      <c r="J327" s="593">
        <f>K327+L327</f>
        <v>0</v>
      </c>
      <c r="K327" s="594"/>
      <c r="L327" s="595"/>
      <c r="M327" s="593">
        <f>N327+O327</f>
        <v>0</v>
      </c>
      <c r="N327" s="594"/>
      <c r="O327" s="595"/>
      <c r="P327" s="593">
        <f>Q327+R327</f>
        <v>0</v>
      </c>
      <c r="Q327" s="594"/>
      <c r="R327" s="595"/>
      <c r="S327" s="593">
        <f>T327+U327</f>
        <v>0</v>
      </c>
      <c r="T327" s="594"/>
      <c r="U327" s="595"/>
      <c r="V327" s="1173" t="s">
        <v>27</v>
      </c>
      <c r="W327" s="744" t="s">
        <v>27</v>
      </c>
      <c r="X327" s="744" t="s">
        <v>27</v>
      </c>
      <c r="Y327" s="745" t="s">
        <v>27</v>
      </c>
      <c r="Z327" s="743" t="s">
        <v>27</v>
      </c>
      <c r="AA327" s="744" t="s">
        <v>27</v>
      </c>
      <c r="AB327" s="744" t="s">
        <v>27</v>
      </c>
      <c r="AC327" s="745" t="s">
        <v>27</v>
      </c>
    </row>
    <row r="328" spans="1:29" s="131" customFormat="1" ht="12.75" outlineLevel="1" x14ac:dyDescent="0.25">
      <c r="A328" s="119"/>
      <c r="B328" s="500"/>
      <c r="C328" s="240"/>
      <c r="D328" s="241"/>
      <c r="E328" s="110" t="s">
        <v>200</v>
      </c>
      <c r="F328" s="108" t="s">
        <v>54</v>
      </c>
      <c r="G328" s="612">
        <f>IF(I328+H328&gt;0,AVERAGE(H328:I328),0)</f>
        <v>0</v>
      </c>
      <c r="H328" s="613"/>
      <c r="I328" s="614"/>
      <c r="J328" s="612">
        <f>IF(L328+K328&gt;0,AVERAGE(K328:L328),0)</f>
        <v>0</v>
      </c>
      <c r="K328" s="613"/>
      <c r="L328" s="614"/>
      <c r="M328" s="612">
        <f>IF(O328+N328&gt;0,AVERAGE(N328:O328),0)</f>
        <v>0</v>
      </c>
      <c r="N328" s="613"/>
      <c r="O328" s="614"/>
      <c r="P328" s="612">
        <f>IF(R328+Q328&gt;0,AVERAGE(Q328:R328),0)</f>
        <v>0</v>
      </c>
      <c r="Q328" s="613"/>
      <c r="R328" s="614"/>
      <c r="S328" s="612">
        <f>IF(U328+T328&gt;0,AVERAGE(T328:U328),0)</f>
        <v>0</v>
      </c>
      <c r="T328" s="613"/>
      <c r="U328" s="614"/>
      <c r="V328" s="1178" t="s">
        <v>27</v>
      </c>
      <c r="W328" s="759" t="s">
        <v>27</v>
      </c>
      <c r="X328" s="759" t="s">
        <v>27</v>
      </c>
      <c r="Y328" s="760" t="s">
        <v>27</v>
      </c>
      <c r="Z328" s="758" t="s">
        <v>27</v>
      </c>
      <c r="AA328" s="759" t="s">
        <v>27</v>
      </c>
      <c r="AB328" s="759" t="s">
        <v>27</v>
      </c>
      <c r="AC328" s="760" t="s">
        <v>27</v>
      </c>
    </row>
    <row r="329" spans="1:29" s="131" customFormat="1" ht="12.75" outlineLevel="1" x14ac:dyDescent="0.25">
      <c r="A329" s="119"/>
      <c r="B329" s="500"/>
      <c r="C329" s="240"/>
      <c r="D329" s="241"/>
      <c r="E329" s="110" t="s">
        <v>201</v>
      </c>
      <c r="F329" s="108" t="s">
        <v>202</v>
      </c>
      <c r="G329" s="593">
        <f>H329+I329</f>
        <v>0</v>
      </c>
      <c r="H329" s="594"/>
      <c r="I329" s="595"/>
      <c r="J329" s="593">
        <f>K329+L329</f>
        <v>0</v>
      </c>
      <c r="K329" s="594"/>
      <c r="L329" s="595"/>
      <c r="M329" s="593">
        <f>N329+O329</f>
        <v>0</v>
      </c>
      <c r="N329" s="594"/>
      <c r="O329" s="595"/>
      <c r="P329" s="593">
        <f>Q329+R329</f>
        <v>0</v>
      </c>
      <c r="Q329" s="594"/>
      <c r="R329" s="595"/>
      <c r="S329" s="593">
        <f>T329+U329</f>
        <v>0</v>
      </c>
      <c r="T329" s="594"/>
      <c r="U329" s="595"/>
      <c r="V329" s="1173" t="s">
        <v>27</v>
      </c>
      <c r="W329" s="744" t="s">
        <v>27</v>
      </c>
      <c r="X329" s="744" t="s">
        <v>27</v>
      </c>
      <c r="Y329" s="745" t="s">
        <v>27</v>
      </c>
      <c r="Z329" s="743" t="s">
        <v>27</v>
      </c>
      <c r="AA329" s="744" t="s">
        <v>27</v>
      </c>
      <c r="AB329" s="744" t="s">
        <v>27</v>
      </c>
      <c r="AC329" s="745" t="s">
        <v>27</v>
      </c>
    </row>
    <row r="330" spans="1:29" s="131" customFormat="1" ht="12.75" outlineLevel="1" x14ac:dyDescent="0.25">
      <c r="A330" s="119"/>
      <c r="B330" s="500"/>
      <c r="C330" s="240"/>
      <c r="D330" s="241"/>
      <c r="E330" s="110" t="s">
        <v>203</v>
      </c>
      <c r="F330" s="108" t="s">
        <v>54</v>
      </c>
      <c r="G330" s="612">
        <f>IF(I330+H330&gt;0,AVERAGE(H330:I330),0)</f>
        <v>0</v>
      </c>
      <c r="H330" s="613"/>
      <c r="I330" s="614"/>
      <c r="J330" s="612">
        <f>IF(L330+K330&gt;0,AVERAGE(K330:L330),0)</f>
        <v>0</v>
      </c>
      <c r="K330" s="613"/>
      <c r="L330" s="614"/>
      <c r="M330" s="612">
        <f>IF(O330+N330&gt;0,AVERAGE(N330:O330),0)</f>
        <v>0</v>
      </c>
      <c r="N330" s="613"/>
      <c r="O330" s="614"/>
      <c r="P330" s="612">
        <f>IF(R330+Q330&gt;0,AVERAGE(Q330:R330),0)</f>
        <v>0</v>
      </c>
      <c r="Q330" s="613"/>
      <c r="R330" s="614"/>
      <c r="S330" s="612">
        <f>IF(U330+T330&gt;0,AVERAGE(T330:U330),0)</f>
        <v>0</v>
      </c>
      <c r="T330" s="613"/>
      <c r="U330" s="614"/>
      <c r="V330" s="1173" t="s">
        <v>27</v>
      </c>
      <c r="W330" s="744" t="s">
        <v>27</v>
      </c>
      <c r="X330" s="744" t="s">
        <v>27</v>
      </c>
      <c r="Y330" s="745" t="s">
        <v>27</v>
      </c>
      <c r="Z330" s="743" t="s">
        <v>27</v>
      </c>
      <c r="AA330" s="744" t="s">
        <v>27</v>
      </c>
      <c r="AB330" s="744" t="s">
        <v>27</v>
      </c>
      <c r="AC330" s="745" t="s">
        <v>27</v>
      </c>
    </row>
    <row r="331" spans="1:29" s="131" customFormat="1" ht="12.75" outlineLevel="1" x14ac:dyDescent="0.25">
      <c r="A331" s="119"/>
      <c r="B331" s="500"/>
      <c r="C331" s="240"/>
      <c r="D331" s="241"/>
      <c r="E331" s="110" t="s">
        <v>204</v>
      </c>
      <c r="F331" s="108" t="s">
        <v>202</v>
      </c>
      <c r="G331" s="593">
        <f>H331+I331</f>
        <v>0</v>
      </c>
      <c r="H331" s="594"/>
      <c r="I331" s="595"/>
      <c r="J331" s="593">
        <f>K331+L331</f>
        <v>0</v>
      </c>
      <c r="K331" s="594"/>
      <c r="L331" s="595"/>
      <c r="M331" s="593">
        <f>N331+O331</f>
        <v>0</v>
      </c>
      <c r="N331" s="594"/>
      <c r="O331" s="595"/>
      <c r="P331" s="593">
        <f>Q331+R331</f>
        <v>0</v>
      </c>
      <c r="Q331" s="594"/>
      <c r="R331" s="595"/>
      <c r="S331" s="593">
        <f>T331+U331</f>
        <v>0</v>
      </c>
      <c r="T331" s="594"/>
      <c r="U331" s="595"/>
      <c r="V331" s="1173" t="s">
        <v>27</v>
      </c>
      <c r="W331" s="744" t="s">
        <v>27</v>
      </c>
      <c r="X331" s="744" t="s">
        <v>27</v>
      </c>
      <c r="Y331" s="745" t="s">
        <v>27</v>
      </c>
      <c r="Z331" s="743" t="s">
        <v>27</v>
      </c>
      <c r="AA331" s="744" t="s">
        <v>27</v>
      </c>
      <c r="AB331" s="744" t="s">
        <v>27</v>
      </c>
      <c r="AC331" s="745" t="s">
        <v>27</v>
      </c>
    </row>
    <row r="332" spans="1:29" s="131" customFormat="1" ht="12.75" outlineLevel="1" x14ac:dyDescent="0.25">
      <c r="A332" s="119"/>
      <c r="B332" s="204"/>
      <c r="C332" s="184"/>
      <c r="D332" s="185"/>
      <c r="E332" s="110" t="s">
        <v>205</v>
      </c>
      <c r="F332" s="108" t="s">
        <v>54</v>
      </c>
      <c r="G332" s="612">
        <f>IF(I332+H332&gt;0,AVERAGE(H332:I332),0)</f>
        <v>0</v>
      </c>
      <c r="H332" s="613"/>
      <c r="I332" s="614"/>
      <c r="J332" s="612">
        <f>IF(L332+K332&gt;0,AVERAGE(K332:L332),0)</f>
        <v>0</v>
      </c>
      <c r="K332" s="613"/>
      <c r="L332" s="614"/>
      <c r="M332" s="612">
        <f>IF(O332+N332&gt;0,AVERAGE(N332:O332),0)</f>
        <v>0</v>
      </c>
      <c r="N332" s="613"/>
      <c r="O332" s="614"/>
      <c r="P332" s="612">
        <f>IF(R332+Q332&gt;0,AVERAGE(Q332:R332),0)</f>
        <v>0</v>
      </c>
      <c r="Q332" s="613"/>
      <c r="R332" s="614"/>
      <c r="S332" s="612">
        <f>IF(U332+T332&gt;0,AVERAGE(T332:U332),0)</f>
        <v>0</v>
      </c>
      <c r="T332" s="613"/>
      <c r="U332" s="614"/>
      <c r="V332" s="1173" t="s">
        <v>27</v>
      </c>
      <c r="W332" s="744" t="s">
        <v>27</v>
      </c>
      <c r="X332" s="744" t="s">
        <v>27</v>
      </c>
      <c r="Y332" s="745" t="s">
        <v>27</v>
      </c>
      <c r="Z332" s="743" t="s">
        <v>27</v>
      </c>
      <c r="AA332" s="744" t="s">
        <v>27</v>
      </c>
      <c r="AB332" s="744" t="s">
        <v>27</v>
      </c>
      <c r="AC332" s="745" t="s">
        <v>27</v>
      </c>
    </row>
    <row r="333" spans="1:29" s="131" customFormat="1" outlineLevel="1" x14ac:dyDescent="0.25">
      <c r="A333" s="377"/>
      <c r="B333" s="116" t="s">
        <v>618</v>
      </c>
      <c r="C333" s="194">
        <v>2240</v>
      </c>
      <c r="D333" s="199" t="s">
        <v>191</v>
      </c>
      <c r="E333" s="170" t="s">
        <v>206</v>
      </c>
      <c r="F333" s="103" t="s">
        <v>35</v>
      </c>
      <c r="G333" s="475">
        <f>H333+I333</f>
        <v>0</v>
      </c>
      <c r="H333" s="591">
        <f>ROUND((H334*H335+H336*H337+H338*H339)/1000,1)</f>
        <v>0</v>
      </c>
      <c r="I333" s="592">
        <f>ROUND((I334*I335+I336*I337+I338*I339)/1000,1)</f>
        <v>0</v>
      </c>
      <c r="J333" s="475">
        <f>K333+L333</f>
        <v>0</v>
      </c>
      <c r="K333" s="591">
        <f>ROUND((K334*K335+K336*K337+K338*K339)/1000,1)</f>
        <v>0</v>
      </c>
      <c r="L333" s="592">
        <f>ROUND((L334*L335+L336*L337+L338*L339)/1000,1)</f>
        <v>0</v>
      </c>
      <c r="M333" s="475">
        <f>N333+O333</f>
        <v>0</v>
      </c>
      <c r="N333" s="591">
        <f>ROUND((N334*N335+N336*N337+N338*N339)/1000,1)</f>
        <v>0</v>
      </c>
      <c r="O333" s="592">
        <f>ROUND((O334*O335+O336*O337+O338*O339)/1000,1)</f>
        <v>0</v>
      </c>
      <c r="P333" s="475">
        <f>Q333+R333</f>
        <v>0</v>
      </c>
      <c r="Q333" s="591">
        <f>ROUND((Q334*Q335+Q336*Q337+Q338*Q339)/1000,1)</f>
        <v>0</v>
      </c>
      <c r="R333" s="592">
        <f>ROUND((R334*R335+R336*R337+R338*R339)/1000,1)</f>
        <v>0</v>
      </c>
      <c r="S333" s="475">
        <f>T333+U333</f>
        <v>0</v>
      </c>
      <c r="T333" s="591">
        <f>ROUND((T334*T335+T336*T337+T338*T339)/1000,1)</f>
        <v>0</v>
      </c>
      <c r="U333" s="592">
        <f>ROUND((U334*U335+U336*U337+U338*U339)/1000,1)</f>
        <v>0</v>
      </c>
      <c r="V333" s="1179">
        <f t="shared" ref="V333" si="676">G333-J333</f>
        <v>0</v>
      </c>
      <c r="W333" s="610">
        <f t="shared" ref="W333" si="677">G333-M333</f>
        <v>0</v>
      </c>
      <c r="X333" s="610">
        <f t="shared" ref="X333" si="678">G333-P333</f>
        <v>0</v>
      </c>
      <c r="Y333" s="761">
        <f t="shared" ref="Y333" si="679">G333-S333</f>
        <v>0</v>
      </c>
      <c r="Z333" s="762">
        <f t="shared" ref="Z333" si="680">IF(G333&gt;0,ROUND((J333/G333),3),0)</f>
        <v>0</v>
      </c>
      <c r="AA333" s="763">
        <f t="shared" ref="AA333" si="681">IF(G333&gt;0,ROUND((M333/G333),3),0)</f>
        <v>0</v>
      </c>
      <c r="AB333" s="763">
        <f t="shared" ref="AB333" si="682">IF(G333&gt;0,ROUND((P333/G333),3),0)</f>
        <v>0</v>
      </c>
      <c r="AC333" s="764">
        <f t="shared" ref="AC333" si="683">IF(G333&gt;0,ROUND((S333/G333),3),0)</f>
        <v>0</v>
      </c>
    </row>
    <row r="334" spans="1:29" s="131" customFormat="1" ht="12.75" outlineLevel="1" x14ac:dyDescent="0.25">
      <c r="A334" s="119"/>
      <c r="B334" s="500"/>
      <c r="C334" s="240"/>
      <c r="D334" s="241"/>
      <c r="E334" s="110" t="s">
        <v>207</v>
      </c>
      <c r="F334" s="108" t="s">
        <v>28</v>
      </c>
      <c r="G334" s="593">
        <f>H334+I334</f>
        <v>0</v>
      </c>
      <c r="H334" s="594"/>
      <c r="I334" s="595"/>
      <c r="J334" s="593">
        <f>K334+L334</f>
        <v>0</v>
      </c>
      <c r="K334" s="594"/>
      <c r="L334" s="595"/>
      <c r="M334" s="593">
        <f>N334+O334</f>
        <v>0</v>
      </c>
      <c r="N334" s="594"/>
      <c r="O334" s="595"/>
      <c r="P334" s="593">
        <f>Q334+R334</f>
        <v>0</v>
      </c>
      <c r="Q334" s="594"/>
      <c r="R334" s="595"/>
      <c r="S334" s="593">
        <f>T334+U334</f>
        <v>0</v>
      </c>
      <c r="T334" s="594"/>
      <c r="U334" s="595"/>
      <c r="V334" s="1173" t="s">
        <v>27</v>
      </c>
      <c r="W334" s="744" t="s">
        <v>27</v>
      </c>
      <c r="X334" s="744" t="s">
        <v>27</v>
      </c>
      <c r="Y334" s="745" t="s">
        <v>27</v>
      </c>
      <c r="Z334" s="743" t="s">
        <v>27</v>
      </c>
      <c r="AA334" s="744" t="s">
        <v>27</v>
      </c>
      <c r="AB334" s="744" t="s">
        <v>27</v>
      </c>
      <c r="AC334" s="745" t="s">
        <v>27</v>
      </c>
    </row>
    <row r="335" spans="1:29" s="131" customFormat="1" ht="12.75" outlineLevel="1" x14ac:dyDescent="0.25">
      <c r="A335" s="119"/>
      <c r="B335" s="500"/>
      <c r="C335" s="240"/>
      <c r="D335" s="241"/>
      <c r="E335" s="110" t="s">
        <v>208</v>
      </c>
      <c r="F335" s="108" t="s">
        <v>54</v>
      </c>
      <c r="G335" s="612">
        <f>IF(I335+H335&gt;0,AVERAGE(H335:I335),0)</f>
        <v>0</v>
      </c>
      <c r="H335" s="613"/>
      <c r="I335" s="614"/>
      <c r="J335" s="612">
        <f>IF(L335+K335&gt;0,AVERAGE(K335:L335),0)</f>
        <v>0</v>
      </c>
      <c r="K335" s="613"/>
      <c r="L335" s="614"/>
      <c r="M335" s="612">
        <f>IF(O335+N335&gt;0,AVERAGE(N335:O335),0)</f>
        <v>0</v>
      </c>
      <c r="N335" s="613"/>
      <c r="O335" s="614"/>
      <c r="P335" s="612">
        <f>IF(R335+Q335&gt;0,AVERAGE(Q335:R335),0)</f>
        <v>0</v>
      </c>
      <c r="Q335" s="613"/>
      <c r="R335" s="614"/>
      <c r="S335" s="612">
        <f>IF(U335+T335&gt;0,AVERAGE(T335:U335),0)</f>
        <v>0</v>
      </c>
      <c r="T335" s="613"/>
      <c r="U335" s="614"/>
      <c r="V335" s="1178" t="s">
        <v>27</v>
      </c>
      <c r="W335" s="759" t="s">
        <v>27</v>
      </c>
      <c r="X335" s="759" t="s">
        <v>27</v>
      </c>
      <c r="Y335" s="760" t="s">
        <v>27</v>
      </c>
      <c r="Z335" s="758" t="s">
        <v>27</v>
      </c>
      <c r="AA335" s="759" t="s">
        <v>27</v>
      </c>
      <c r="AB335" s="759" t="s">
        <v>27</v>
      </c>
      <c r="AC335" s="760" t="s">
        <v>27</v>
      </c>
    </row>
    <row r="336" spans="1:29" s="131" customFormat="1" ht="12.75" outlineLevel="1" x14ac:dyDescent="0.25">
      <c r="A336" s="119"/>
      <c r="B336" s="500"/>
      <c r="C336" s="240"/>
      <c r="D336" s="241"/>
      <c r="E336" s="110" t="s">
        <v>209</v>
      </c>
      <c r="F336" s="108" t="s">
        <v>28</v>
      </c>
      <c r="G336" s="593">
        <f>H336+I336</f>
        <v>0</v>
      </c>
      <c r="H336" s="594"/>
      <c r="I336" s="595"/>
      <c r="J336" s="593">
        <f>K336+L336</f>
        <v>0</v>
      </c>
      <c r="K336" s="594"/>
      <c r="L336" s="595"/>
      <c r="M336" s="593">
        <f>N336+O336</f>
        <v>0</v>
      </c>
      <c r="N336" s="594"/>
      <c r="O336" s="595"/>
      <c r="P336" s="593">
        <f>Q336+R336</f>
        <v>0</v>
      </c>
      <c r="Q336" s="594"/>
      <c r="R336" s="595"/>
      <c r="S336" s="593">
        <f>T336+U336</f>
        <v>0</v>
      </c>
      <c r="T336" s="594"/>
      <c r="U336" s="595"/>
      <c r="V336" s="1173" t="s">
        <v>27</v>
      </c>
      <c r="W336" s="744" t="s">
        <v>27</v>
      </c>
      <c r="X336" s="744" t="s">
        <v>27</v>
      </c>
      <c r="Y336" s="745" t="s">
        <v>27</v>
      </c>
      <c r="Z336" s="743" t="s">
        <v>27</v>
      </c>
      <c r="AA336" s="744" t="s">
        <v>27</v>
      </c>
      <c r="AB336" s="744" t="s">
        <v>27</v>
      </c>
      <c r="AC336" s="745" t="s">
        <v>27</v>
      </c>
    </row>
    <row r="337" spans="1:30" s="131" customFormat="1" ht="12.75" outlineLevel="1" x14ac:dyDescent="0.25">
      <c r="A337" s="119"/>
      <c r="B337" s="500"/>
      <c r="C337" s="240"/>
      <c r="D337" s="241"/>
      <c r="E337" s="110" t="s">
        <v>210</v>
      </c>
      <c r="F337" s="108" t="s">
        <v>54</v>
      </c>
      <c r="G337" s="612">
        <f>IF(I337+H337&gt;0,AVERAGE(H337:I337),0)</f>
        <v>0</v>
      </c>
      <c r="H337" s="613"/>
      <c r="I337" s="614"/>
      <c r="J337" s="612">
        <f>IF(L337+K337&gt;0,AVERAGE(K337:L337),0)</f>
        <v>0</v>
      </c>
      <c r="K337" s="613"/>
      <c r="L337" s="614"/>
      <c r="M337" s="612">
        <f>IF(O337+N337&gt;0,AVERAGE(N337:O337),0)</f>
        <v>0</v>
      </c>
      <c r="N337" s="613"/>
      <c r="O337" s="614"/>
      <c r="P337" s="612">
        <f>IF(R337+Q337&gt;0,AVERAGE(Q337:R337),0)</f>
        <v>0</v>
      </c>
      <c r="Q337" s="613"/>
      <c r="R337" s="614"/>
      <c r="S337" s="612">
        <f>IF(U337+T337&gt;0,AVERAGE(T337:U337),0)</f>
        <v>0</v>
      </c>
      <c r="T337" s="613"/>
      <c r="U337" s="614"/>
      <c r="V337" s="1173" t="s">
        <v>27</v>
      </c>
      <c r="W337" s="744" t="s">
        <v>27</v>
      </c>
      <c r="X337" s="744" t="s">
        <v>27</v>
      </c>
      <c r="Y337" s="745" t="s">
        <v>27</v>
      </c>
      <c r="Z337" s="743" t="s">
        <v>27</v>
      </c>
      <c r="AA337" s="744" t="s">
        <v>27</v>
      </c>
      <c r="AB337" s="744" t="s">
        <v>27</v>
      </c>
      <c r="AC337" s="745" t="s">
        <v>27</v>
      </c>
    </row>
    <row r="338" spans="1:30" s="131" customFormat="1" ht="12.75" outlineLevel="1" x14ac:dyDescent="0.25">
      <c r="A338" s="119"/>
      <c r="B338" s="500"/>
      <c r="C338" s="240"/>
      <c r="D338" s="241"/>
      <c r="E338" s="110" t="s">
        <v>211</v>
      </c>
      <c r="F338" s="108" t="s">
        <v>28</v>
      </c>
      <c r="G338" s="593">
        <f>H338+I338</f>
        <v>0</v>
      </c>
      <c r="H338" s="594"/>
      <c r="I338" s="595"/>
      <c r="J338" s="593">
        <f>K338+L338</f>
        <v>0</v>
      </c>
      <c r="K338" s="594"/>
      <c r="L338" s="595"/>
      <c r="M338" s="593">
        <f>N338+O338</f>
        <v>0</v>
      </c>
      <c r="N338" s="594"/>
      <c r="O338" s="595"/>
      <c r="P338" s="593">
        <f>Q338+R338</f>
        <v>0</v>
      </c>
      <c r="Q338" s="594"/>
      <c r="R338" s="595"/>
      <c r="S338" s="593">
        <f>T338+U338</f>
        <v>0</v>
      </c>
      <c r="T338" s="594"/>
      <c r="U338" s="595"/>
      <c r="V338" s="1173" t="s">
        <v>27</v>
      </c>
      <c r="W338" s="744" t="s">
        <v>27</v>
      </c>
      <c r="X338" s="744" t="s">
        <v>27</v>
      </c>
      <c r="Y338" s="745" t="s">
        <v>27</v>
      </c>
      <c r="Z338" s="743" t="s">
        <v>27</v>
      </c>
      <c r="AA338" s="744" t="s">
        <v>27</v>
      </c>
      <c r="AB338" s="744" t="s">
        <v>27</v>
      </c>
      <c r="AC338" s="745" t="s">
        <v>27</v>
      </c>
    </row>
    <row r="339" spans="1:30" s="131" customFormat="1" ht="12.75" outlineLevel="1" x14ac:dyDescent="0.25">
      <c r="A339" s="119"/>
      <c r="B339" s="204"/>
      <c r="C339" s="184"/>
      <c r="D339" s="185"/>
      <c r="E339" s="110" t="s">
        <v>212</v>
      </c>
      <c r="F339" s="108" t="s">
        <v>54</v>
      </c>
      <c r="G339" s="612">
        <f>IF(I339+H339&gt;0,AVERAGE(H339:I339),0)</f>
        <v>0</v>
      </c>
      <c r="H339" s="613"/>
      <c r="I339" s="614"/>
      <c r="J339" s="612">
        <f>IF(L339+K339&gt;0,AVERAGE(K339:L339),0)</f>
        <v>0</v>
      </c>
      <c r="K339" s="613"/>
      <c r="L339" s="614"/>
      <c r="M339" s="612">
        <f>IF(O339+N339&gt;0,AVERAGE(N339:O339),0)</f>
        <v>0</v>
      </c>
      <c r="N339" s="613"/>
      <c r="O339" s="614"/>
      <c r="P339" s="612">
        <f>IF(R339+Q339&gt;0,AVERAGE(Q339:R339),0)</f>
        <v>0</v>
      </c>
      <c r="Q339" s="613"/>
      <c r="R339" s="614"/>
      <c r="S339" s="612">
        <f>IF(U339+T339&gt;0,AVERAGE(T339:U339),0)</f>
        <v>0</v>
      </c>
      <c r="T339" s="613"/>
      <c r="U339" s="614"/>
      <c r="V339" s="1178" t="s">
        <v>27</v>
      </c>
      <c r="W339" s="759" t="s">
        <v>27</v>
      </c>
      <c r="X339" s="759" t="s">
        <v>27</v>
      </c>
      <c r="Y339" s="760" t="s">
        <v>27</v>
      </c>
      <c r="Z339" s="758" t="s">
        <v>27</v>
      </c>
      <c r="AA339" s="759" t="s">
        <v>27</v>
      </c>
      <c r="AB339" s="759" t="s">
        <v>27</v>
      </c>
      <c r="AC339" s="760" t="s">
        <v>27</v>
      </c>
    </row>
    <row r="340" spans="1:30" s="131" customFormat="1" ht="50.25" outlineLevel="1" x14ac:dyDescent="0.25">
      <c r="A340" s="119"/>
      <c r="B340" s="116" t="s">
        <v>619</v>
      </c>
      <c r="C340" s="194">
        <v>2240</v>
      </c>
      <c r="D340" s="199" t="s">
        <v>191</v>
      </c>
      <c r="E340" s="170" t="s">
        <v>419</v>
      </c>
      <c r="F340" s="103" t="s">
        <v>35</v>
      </c>
      <c r="G340" s="475">
        <f>H340+I340</f>
        <v>0</v>
      </c>
      <c r="H340" s="610">
        <f>ROUND(H341*H342*50%/1000,1)</f>
        <v>0</v>
      </c>
      <c r="I340" s="592">
        <f>ROUND(I341*I342*50%/1000,1)</f>
        <v>0</v>
      </c>
      <c r="J340" s="475">
        <f>K340+L340</f>
        <v>0</v>
      </c>
      <c r="K340" s="610">
        <f>ROUND(K341*K342*50%/1000,1)</f>
        <v>0</v>
      </c>
      <c r="L340" s="592">
        <f>ROUND(L341*L342*50%/1000,1)</f>
        <v>0</v>
      </c>
      <c r="M340" s="475">
        <f>N340+O340</f>
        <v>0</v>
      </c>
      <c r="N340" s="610">
        <f>ROUND(N341*N342*50%/1000,1)</f>
        <v>0</v>
      </c>
      <c r="O340" s="592">
        <f>ROUND(O341*O342*50%/1000,1)</f>
        <v>0</v>
      </c>
      <c r="P340" s="475">
        <f>Q340+R340</f>
        <v>0</v>
      </c>
      <c r="Q340" s="610">
        <f>ROUND(Q341*Q342*50%/1000,1)</f>
        <v>0</v>
      </c>
      <c r="R340" s="592">
        <f>ROUND(R341*R342*50%/1000,1)</f>
        <v>0</v>
      </c>
      <c r="S340" s="475">
        <f>T340+U340</f>
        <v>0</v>
      </c>
      <c r="T340" s="610">
        <f>ROUND(T341*T342*50%/1000,1)</f>
        <v>0</v>
      </c>
      <c r="U340" s="592">
        <f>ROUND(U341*U342*50%/1000,1)</f>
        <v>0</v>
      </c>
      <c r="V340" s="1179">
        <f t="shared" ref="V340" si="684">G340-J340</f>
        <v>0</v>
      </c>
      <c r="W340" s="610">
        <f t="shared" ref="W340" si="685">G340-M340</f>
        <v>0</v>
      </c>
      <c r="X340" s="610">
        <f t="shared" ref="X340" si="686">G340-P340</f>
        <v>0</v>
      </c>
      <c r="Y340" s="761">
        <f t="shared" ref="Y340" si="687">G340-S340</f>
        <v>0</v>
      </c>
      <c r="Z340" s="762">
        <f t="shared" ref="Z340" si="688">IF(G340&gt;0,ROUND((J340/G340),3),0)</f>
        <v>0</v>
      </c>
      <c r="AA340" s="763">
        <f t="shared" ref="AA340" si="689">IF(G340&gt;0,ROUND((M340/G340),3),0)</f>
        <v>0</v>
      </c>
      <c r="AB340" s="763">
        <f t="shared" ref="AB340" si="690">IF(G340&gt;0,ROUND((P340/G340),3),0)</f>
        <v>0</v>
      </c>
      <c r="AC340" s="764">
        <f t="shared" ref="AC340" si="691">IF(G340&gt;0,ROUND((S340/G340),3),0)</f>
        <v>0</v>
      </c>
    </row>
    <row r="341" spans="1:30" s="131" customFormat="1" ht="12.75" outlineLevel="1" x14ac:dyDescent="0.25">
      <c r="A341" s="119"/>
      <c r="B341" s="204"/>
      <c r="C341" s="184"/>
      <c r="D341" s="185"/>
      <c r="E341" s="110" t="s">
        <v>194</v>
      </c>
      <c r="F341" s="108" t="s">
        <v>28</v>
      </c>
      <c r="G341" s="593">
        <f>H341+I341</f>
        <v>0</v>
      </c>
      <c r="H341" s="594"/>
      <c r="I341" s="595"/>
      <c r="J341" s="593">
        <f>K341+L341</f>
        <v>0</v>
      </c>
      <c r="K341" s="594"/>
      <c r="L341" s="595"/>
      <c r="M341" s="593">
        <f>N341+O341</f>
        <v>0</v>
      </c>
      <c r="N341" s="594"/>
      <c r="O341" s="595"/>
      <c r="P341" s="593">
        <f>Q341+R341</f>
        <v>0</v>
      </c>
      <c r="Q341" s="594"/>
      <c r="R341" s="595"/>
      <c r="S341" s="593">
        <f>T341+U341</f>
        <v>0</v>
      </c>
      <c r="T341" s="594"/>
      <c r="U341" s="595"/>
      <c r="V341" s="1173" t="s">
        <v>27</v>
      </c>
      <c r="W341" s="744" t="s">
        <v>27</v>
      </c>
      <c r="X341" s="744" t="s">
        <v>27</v>
      </c>
      <c r="Y341" s="745" t="s">
        <v>27</v>
      </c>
      <c r="Z341" s="743" t="s">
        <v>27</v>
      </c>
      <c r="AA341" s="744" t="s">
        <v>27</v>
      </c>
      <c r="AB341" s="744" t="s">
        <v>27</v>
      </c>
      <c r="AC341" s="745" t="s">
        <v>27</v>
      </c>
    </row>
    <row r="342" spans="1:30" s="80" customFormat="1" ht="12.75" outlineLevel="1" thickBot="1" x14ac:dyDescent="0.3">
      <c r="A342" s="879"/>
      <c r="B342" s="208"/>
      <c r="C342" s="209"/>
      <c r="D342" s="210"/>
      <c r="E342" s="242" t="s">
        <v>154</v>
      </c>
      <c r="F342" s="559" t="s">
        <v>54</v>
      </c>
      <c r="G342" s="637">
        <f>IF(I342+H342&gt;0,AVERAGE(H342:I342),0)</f>
        <v>0</v>
      </c>
      <c r="H342" s="638"/>
      <c r="I342" s="639"/>
      <c r="J342" s="637">
        <f>IF(L342+K342&gt;0,AVERAGE(K342:L342),0)</f>
        <v>0</v>
      </c>
      <c r="K342" s="638"/>
      <c r="L342" s="639"/>
      <c r="M342" s="637">
        <f>IF(O342+N342&gt;0,AVERAGE(N342:O342),0)</f>
        <v>0</v>
      </c>
      <c r="N342" s="638"/>
      <c r="O342" s="639"/>
      <c r="P342" s="637">
        <f>IF(R342+Q342&gt;0,AVERAGE(Q342:R342),0)</f>
        <v>0</v>
      </c>
      <c r="Q342" s="638"/>
      <c r="R342" s="639"/>
      <c r="S342" s="637">
        <f>IF(U342+T342&gt;0,AVERAGE(T342:U342),0)</f>
        <v>0</v>
      </c>
      <c r="T342" s="638"/>
      <c r="U342" s="639"/>
      <c r="V342" s="1174" t="s">
        <v>27</v>
      </c>
      <c r="W342" s="747" t="s">
        <v>27</v>
      </c>
      <c r="X342" s="747" t="s">
        <v>27</v>
      </c>
      <c r="Y342" s="748" t="s">
        <v>27</v>
      </c>
      <c r="Z342" s="746" t="s">
        <v>27</v>
      </c>
      <c r="AA342" s="747" t="s">
        <v>27</v>
      </c>
      <c r="AB342" s="747" t="s">
        <v>27</v>
      </c>
      <c r="AC342" s="748" t="s">
        <v>27</v>
      </c>
    </row>
    <row r="343" spans="1:30" s="20" customFormat="1" ht="16.5" outlineLevel="1" thickTop="1" x14ac:dyDescent="0.25">
      <c r="A343" s="115"/>
      <c r="B343" s="223" t="s">
        <v>620</v>
      </c>
      <c r="C343" s="224">
        <v>2240</v>
      </c>
      <c r="D343" s="225" t="s">
        <v>213</v>
      </c>
      <c r="E343" s="129" t="s">
        <v>214</v>
      </c>
      <c r="F343" s="53" t="s">
        <v>35</v>
      </c>
      <c r="G343" s="475">
        <f>H343+I343</f>
        <v>6.1</v>
      </c>
      <c r="H343" s="591">
        <f>ROUND(H344*H345/1000,1)</f>
        <v>0</v>
      </c>
      <c r="I343" s="592">
        <f>ROUND(I344*I345/1000,1)</f>
        <v>6.1</v>
      </c>
      <c r="J343" s="475">
        <f>K343+L343</f>
        <v>0.8</v>
      </c>
      <c r="K343" s="591">
        <f>ROUND(K344*K345/1000,1)</f>
        <v>0</v>
      </c>
      <c r="L343" s="592">
        <f>ROUND(L344*L345/1000,1)</f>
        <v>0.8</v>
      </c>
      <c r="M343" s="475">
        <f>N343+O343</f>
        <v>1.7</v>
      </c>
      <c r="N343" s="591">
        <f>ROUND(N344*N345/1000,1)</f>
        <v>0</v>
      </c>
      <c r="O343" s="592">
        <f>ROUND(O344*O345/1000,1)</f>
        <v>1.7</v>
      </c>
      <c r="P343" s="475">
        <f>Q343+R343</f>
        <v>2.9</v>
      </c>
      <c r="Q343" s="591">
        <f>ROUND(Q344*Q345/1000,1)</f>
        <v>0</v>
      </c>
      <c r="R343" s="592">
        <f>ROUND(R344*R345/1000,1)</f>
        <v>2.9</v>
      </c>
      <c r="S343" s="475">
        <f>T343+U343</f>
        <v>6.1</v>
      </c>
      <c r="T343" s="591">
        <f>ROUND(T344*T345/1000,1)</f>
        <v>0</v>
      </c>
      <c r="U343" s="592">
        <f>ROUND(U344*U345/1000,1)</f>
        <v>6.1</v>
      </c>
      <c r="V343" s="1185">
        <f t="shared" ref="V343" si="692">G343-J343</f>
        <v>5.3</v>
      </c>
      <c r="W343" s="780">
        <f t="shared" ref="W343" si="693">G343-M343</f>
        <v>4.3999999999999995</v>
      </c>
      <c r="X343" s="780">
        <f t="shared" ref="X343" si="694">G343-P343</f>
        <v>3.1999999999999997</v>
      </c>
      <c r="Y343" s="781">
        <f t="shared" ref="Y343" si="695">G343-S343</f>
        <v>0</v>
      </c>
      <c r="Z343" s="782">
        <f t="shared" ref="Z343" si="696">IF(G343&gt;0,ROUND((J343/G343),3),0)</f>
        <v>0.13100000000000001</v>
      </c>
      <c r="AA343" s="783">
        <f t="shared" ref="AA343" si="697">IF(G343&gt;0,ROUND((M343/G343),3),0)</f>
        <v>0.27900000000000003</v>
      </c>
      <c r="AB343" s="783">
        <f t="shared" ref="AB343" si="698">IF(G343&gt;0,ROUND((P343/G343),3),0)</f>
        <v>0.47499999999999998</v>
      </c>
      <c r="AC343" s="784">
        <f t="shared" ref="AC343" si="699">IF(G343&gt;0,ROUND((S343/G343),3),0)</f>
        <v>1</v>
      </c>
    </row>
    <row r="344" spans="1:30" s="200" customFormat="1" ht="12" outlineLevel="1" x14ac:dyDescent="0.25">
      <c r="A344" s="879"/>
      <c r="B344" s="285"/>
      <c r="C344" s="245"/>
      <c r="D344" s="246" t="s">
        <v>213</v>
      </c>
      <c r="E344" s="123" t="s">
        <v>215</v>
      </c>
      <c r="F344" s="247" t="s">
        <v>52</v>
      </c>
      <c r="G344" s="593">
        <f>H344+I344</f>
        <v>3</v>
      </c>
      <c r="H344" s="594"/>
      <c r="I344" s="595">
        <v>3</v>
      </c>
      <c r="J344" s="593">
        <f>K344+L344</f>
        <v>3</v>
      </c>
      <c r="K344" s="594"/>
      <c r="L344" s="595">
        <v>3</v>
      </c>
      <c r="M344" s="593">
        <f>N344+O344</f>
        <v>3</v>
      </c>
      <c r="N344" s="594"/>
      <c r="O344" s="595">
        <v>3</v>
      </c>
      <c r="P344" s="593">
        <f>Q344+R344</f>
        <v>3</v>
      </c>
      <c r="Q344" s="594"/>
      <c r="R344" s="595">
        <v>3</v>
      </c>
      <c r="S344" s="593">
        <f>T344+U344</f>
        <v>3</v>
      </c>
      <c r="T344" s="594"/>
      <c r="U344" s="595">
        <v>3</v>
      </c>
      <c r="V344" s="1173" t="s">
        <v>27</v>
      </c>
      <c r="W344" s="744" t="s">
        <v>27</v>
      </c>
      <c r="X344" s="744" t="s">
        <v>27</v>
      </c>
      <c r="Y344" s="745" t="s">
        <v>27</v>
      </c>
      <c r="Z344" s="743" t="s">
        <v>27</v>
      </c>
      <c r="AA344" s="744" t="s">
        <v>27</v>
      </c>
      <c r="AB344" s="744" t="s">
        <v>27</v>
      </c>
      <c r="AC344" s="745" t="s">
        <v>27</v>
      </c>
    </row>
    <row r="345" spans="1:30" s="200" customFormat="1" ht="12.75" outlineLevel="1" thickBot="1" x14ac:dyDescent="0.3">
      <c r="A345" s="879"/>
      <c r="B345" s="501"/>
      <c r="C345" s="249"/>
      <c r="D345" s="250" t="s">
        <v>213</v>
      </c>
      <c r="E345" s="114" t="s">
        <v>216</v>
      </c>
      <c r="F345" s="251" t="s">
        <v>54</v>
      </c>
      <c r="G345" s="596">
        <f>IF(I345+H345&gt;0,AVERAGE(H345:I345),0)</f>
        <v>2043.83</v>
      </c>
      <c r="H345" s="597"/>
      <c r="I345" s="598">
        <v>2043.83</v>
      </c>
      <c r="J345" s="596">
        <f>IF(L345+K345&gt;0,AVERAGE(K345:L345),0)</f>
        <v>279.66000000000003</v>
      </c>
      <c r="K345" s="597"/>
      <c r="L345" s="598">
        <v>279.66000000000003</v>
      </c>
      <c r="M345" s="596">
        <f>IF(O345+N345&gt;0,AVERAGE(N345:O345),0)</f>
        <v>572.65</v>
      </c>
      <c r="N345" s="597"/>
      <c r="O345" s="598">
        <v>572.65</v>
      </c>
      <c r="P345" s="596">
        <f>IF(R345+Q345&gt;0,AVERAGE(Q345:R345),0)</f>
        <v>962.7</v>
      </c>
      <c r="Q345" s="597"/>
      <c r="R345" s="598">
        <v>962.7</v>
      </c>
      <c r="S345" s="596">
        <f>IF(U345+T345&gt;0,AVERAGE(T345:U345),0)</f>
        <v>2043.69</v>
      </c>
      <c r="T345" s="597"/>
      <c r="U345" s="598">
        <v>2043.69</v>
      </c>
      <c r="V345" s="1174" t="s">
        <v>27</v>
      </c>
      <c r="W345" s="747" t="s">
        <v>27</v>
      </c>
      <c r="X345" s="747" t="s">
        <v>27</v>
      </c>
      <c r="Y345" s="748" t="s">
        <v>27</v>
      </c>
      <c r="Z345" s="746" t="s">
        <v>27</v>
      </c>
      <c r="AA345" s="747" t="s">
        <v>27</v>
      </c>
      <c r="AB345" s="747" t="s">
        <v>27</v>
      </c>
      <c r="AC345" s="748" t="s">
        <v>27</v>
      </c>
    </row>
    <row r="346" spans="1:30" s="131" customFormat="1" ht="27" outlineLevel="1" thickTop="1" thickBot="1" x14ac:dyDescent="0.3">
      <c r="A346" s="119"/>
      <c r="B346" s="142" t="s">
        <v>621</v>
      </c>
      <c r="C346" s="186">
        <v>2240</v>
      </c>
      <c r="D346" s="187" t="s">
        <v>217</v>
      </c>
      <c r="E346" s="162" t="s">
        <v>218</v>
      </c>
      <c r="F346" s="136" t="s">
        <v>35</v>
      </c>
      <c r="G346" s="475">
        <f>H346+I346</f>
        <v>48.72</v>
      </c>
      <c r="H346" s="476"/>
      <c r="I346" s="477">
        <v>48.72</v>
      </c>
      <c r="J346" s="475">
        <f>K346+L346</f>
        <v>5.9897999999999998</v>
      </c>
      <c r="K346" s="476"/>
      <c r="L346" s="477">
        <v>5.9897999999999998</v>
      </c>
      <c r="M346" s="475">
        <f>N346+O346</f>
        <v>15.190390000000001</v>
      </c>
      <c r="N346" s="476"/>
      <c r="O346" s="477">
        <v>15.190390000000001</v>
      </c>
      <c r="P346" s="475">
        <f>Q346+R346</f>
        <v>26.8</v>
      </c>
      <c r="Q346" s="476"/>
      <c r="R346" s="477">
        <v>26.8</v>
      </c>
      <c r="S346" s="475">
        <f>T346+U346</f>
        <v>48.72</v>
      </c>
      <c r="T346" s="476"/>
      <c r="U346" s="477">
        <v>48.72</v>
      </c>
      <c r="V346" s="1185">
        <f t="shared" ref="V346:V362" si="700">G346-J346</f>
        <v>42.730199999999996</v>
      </c>
      <c r="W346" s="780">
        <f t="shared" ref="W346:W362" si="701">G346-M346</f>
        <v>33.529609999999998</v>
      </c>
      <c r="X346" s="780">
        <f t="shared" ref="X346:X362" si="702">G346-P346</f>
        <v>21.919999999999998</v>
      </c>
      <c r="Y346" s="781">
        <f t="shared" ref="Y346:Y362" si="703">G346-S346</f>
        <v>0</v>
      </c>
      <c r="Z346" s="782">
        <f t="shared" ref="Z346:Z362" si="704">IF(G346&gt;0,ROUND((J346/G346),3),0)</f>
        <v>0.123</v>
      </c>
      <c r="AA346" s="783">
        <f t="shared" ref="AA346:AA362" si="705">IF(G346&gt;0,ROUND((M346/G346),3),0)</f>
        <v>0.312</v>
      </c>
      <c r="AB346" s="783">
        <f t="shared" ref="AB346:AB362" si="706">IF(G346&gt;0,ROUND((P346/G346),3),0)</f>
        <v>0.55000000000000004</v>
      </c>
      <c r="AC346" s="784">
        <f t="shared" ref="AC346:AC360" si="707">IF(G346&gt;0,ROUND((S346/G346),3),0)</f>
        <v>1</v>
      </c>
    </row>
    <row r="347" spans="1:30" s="131" customFormat="1" ht="17.25" outlineLevel="1" thickTop="1" thickBot="1" x14ac:dyDescent="0.3">
      <c r="A347" s="115"/>
      <c r="B347" s="196" t="s">
        <v>622</v>
      </c>
      <c r="C347" s="176">
        <v>2240</v>
      </c>
      <c r="D347" s="177" t="s">
        <v>219</v>
      </c>
      <c r="E347" s="197" t="s">
        <v>388</v>
      </c>
      <c r="F347" s="179" t="s">
        <v>35</v>
      </c>
      <c r="G347" s="601">
        <f>H347+I347</f>
        <v>0</v>
      </c>
      <c r="H347" s="602"/>
      <c r="I347" s="603"/>
      <c r="J347" s="601">
        <f>K347+L347</f>
        <v>0</v>
      </c>
      <c r="K347" s="602"/>
      <c r="L347" s="603"/>
      <c r="M347" s="601">
        <f>N347+O347</f>
        <v>0</v>
      </c>
      <c r="N347" s="602"/>
      <c r="O347" s="603"/>
      <c r="P347" s="601">
        <f>Q347+R347</f>
        <v>0</v>
      </c>
      <c r="Q347" s="602"/>
      <c r="R347" s="603"/>
      <c r="S347" s="601">
        <f>T347+U347</f>
        <v>0</v>
      </c>
      <c r="T347" s="602"/>
      <c r="U347" s="603"/>
      <c r="V347" s="1185">
        <f t="shared" si="700"/>
        <v>0</v>
      </c>
      <c r="W347" s="780">
        <f t="shared" si="701"/>
        <v>0</v>
      </c>
      <c r="X347" s="780">
        <f t="shared" si="702"/>
        <v>0</v>
      </c>
      <c r="Y347" s="781">
        <f t="shared" si="703"/>
        <v>0</v>
      </c>
      <c r="Z347" s="782">
        <f t="shared" si="704"/>
        <v>0</v>
      </c>
      <c r="AA347" s="783">
        <f t="shared" si="705"/>
        <v>0</v>
      </c>
      <c r="AB347" s="783">
        <f t="shared" si="706"/>
        <v>0</v>
      </c>
      <c r="AC347" s="784">
        <f t="shared" si="707"/>
        <v>0</v>
      </c>
    </row>
    <row r="348" spans="1:30" s="131" customFormat="1" ht="17.25" outlineLevel="1" thickTop="1" thickBot="1" x14ac:dyDescent="0.3">
      <c r="A348" s="115"/>
      <c r="B348" s="196" t="s">
        <v>623</v>
      </c>
      <c r="C348" s="176">
        <v>2240</v>
      </c>
      <c r="D348" s="177" t="s">
        <v>219</v>
      </c>
      <c r="E348" s="197" t="s">
        <v>389</v>
      </c>
      <c r="F348" s="179" t="s">
        <v>35</v>
      </c>
      <c r="G348" s="601">
        <f>H348+I348</f>
        <v>0</v>
      </c>
      <c r="H348" s="602"/>
      <c r="I348" s="603"/>
      <c r="J348" s="601">
        <f>K348+L348</f>
        <v>0</v>
      </c>
      <c r="K348" s="602"/>
      <c r="L348" s="603"/>
      <c r="M348" s="601">
        <f>N348+O348</f>
        <v>0</v>
      </c>
      <c r="N348" s="602"/>
      <c r="O348" s="603"/>
      <c r="P348" s="601">
        <f>Q348+R348</f>
        <v>0</v>
      </c>
      <c r="Q348" s="602"/>
      <c r="R348" s="603"/>
      <c r="S348" s="601">
        <f>T348+U348</f>
        <v>0</v>
      </c>
      <c r="T348" s="602"/>
      <c r="U348" s="603"/>
      <c r="V348" s="1177">
        <f t="shared" si="700"/>
        <v>0</v>
      </c>
      <c r="W348" s="623">
        <f t="shared" si="701"/>
        <v>0</v>
      </c>
      <c r="X348" s="623">
        <f t="shared" si="702"/>
        <v>0</v>
      </c>
      <c r="Y348" s="754">
        <f t="shared" si="703"/>
        <v>0</v>
      </c>
      <c r="Z348" s="755">
        <f t="shared" si="704"/>
        <v>0</v>
      </c>
      <c r="AA348" s="756">
        <f t="shared" si="705"/>
        <v>0</v>
      </c>
      <c r="AB348" s="756">
        <f t="shared" si="706"/>
        <v>0</v>
      </c>
      <c r="AC348" s="757">
        <f t="shared" si="707"/>
        <v>0</v>
      </c>
    </row>
    <row r="349" spans="1:30" s="120" customFormat="1" ht="16.5" outlineLevel="1" thickTop="1" thickBot="1" x14ac:dyDescent="0.3">
      <c r="A349" s="377"/>
      <c r="B349" s="196" t="s">
        <v>680</v>
      </c>
      <c r="C349" s="186">
        <v>2240</v>
      </c>
      <c r="D349" s="210"/>
      <c r="E349" s="443" t="s">
        <v>697</v>
      </c>
      <c r="F349" s="179" t="s">
        <v>35</v>
      </c>
      <c r="G349" s="536">
        <f t="shared" ref="G349" si="708">H349+I349</f>
        <v>0</v>
      </c>
      <c r="H349" s="749"/>
      <c r="I349" s="1081"/>
      <c r="J349" s="536">
        <f t="shared" ref="J349" si="709">K349+L349</f>
        <v>0</v>
      </c>
      <c r="K349" s="749"/>
      <c r="L349" s="1081"/>
      <c r="M349" s="536">
        <f t="shared" ref="M349" si="710">N349+O349</f>
        <v>0</v>
      </c>
      <c r="N349" s="749"/>
      <c r="O349" s="1081"/>
      <c r="P349" s="536">
        <f t="shared" ref="P349" si="711">Q349+R349</f>
        <v>0</v>
      </c>
      <c r="Q349" s="749"/>
      <c r="R349" s="1081"/>
      <c r="S349" s="536">
        <f t="shared" ref="S349" si="712">T349+U349</f>
        <v>0</v>
      </c>
      <c r="T349" s="749"/>
      <c r="U349" s="1081"/>
      <c r="V349" s="1176">
        <f t="shared" ref="V349" si="713">G349-J349</f>
        <v>0</v>
      </c>
      <c r="W349" s="749">
        <f t="shared" ref="W349" si="714">G349-M349</f>
        <v>0</v>
      </c>
      <c r="X349" s="749">
        <f t="shared" ref="X349" si="715">G349-P349</f>
        <v>0</v>
      </c>
      <c r="Y349" s="750">
        <f t="shared" ref="Y349" si="716">G349-S349</f>
        <v>0</v>
      </c>
      <c r="Z349" s="751">
        <f>IF(G349&gt;0,ROUND((J349/G349),3),0)</f>
        <v>0</v>
      </c>
      <c r="AA349" s="752">
        <f t="shared" ref="AA349" si="717">IF(G349&gt;0,ROUND((M349/G349),3),0)</f>
        <v>0</v>
      </c>
      <c r="AB349" s="752">
        <f t="shared" ref="AB349" si="718">IF(G349&gt;0,ROUND((P349/G349),3),0)</f>
        <v>0</v>
      </c>
      <c r="AC349" s="753">
        <f t="shared" ref="AC349" si="719">IF(G349&gt;0,ROUND((S349/G349),3),0)</f>
        <v>0</v>
      </c>
      <c r="AD349" s="131"/>
    </row>
    <row r="350" spans="1:30" s="131" customFormat="1" ht="17.25" outlineLevel="1" thickTop="1" thickBot="1" x14ac:dyDescent="0.3">
      <c r="A350" s="115"/>
      <c r="B350" s="196" t="s">
        <v>664</v>
      </c>
      <c r="C350" s="186">
        <v>2240</v>
      </c>
      <c r="D350" s="187"/>
      <c r="E350" s="178" t="s">
        <v>462</v>
      </c>
      <c r="F350" s="136" t="s">
        <v>35</v>
      </c>
      <c r="G350" s="604">
        <f t="shared" ref="G350:U350" si="720">G351+G352+G353+G354+G355+G356+G357</f>
        <v>0</v>
      </c>
      <c r="H350" s="605">
        <f t="shared" si="720"/>
        <v>0</v>
      </c>
      <c r="I350" s="606">
        <f t="shared" si="720"/>
        <v>0</v>
      </c>
      <c r="J350" s="604">
        <f t="shared" si="720"/>
        <v>0</v>
      </c>
      <c r="K350" s="605">
        <f t="shared" si="720"/>
        <v>0</v>
      </c>
      <c r="L350" s="606">
        <f t="shared" si="720"/>
        <v>0</v>
      </c>
      <c r="M350" s="604">
        <f t="shared" si="720"/>
        <v>0</v>
      </c>
      <c r="N350" s="605">
        <f t="shared" si="720"/>
        <v>0</v>
      </c>
      <c r="O350" s="606">
        <f t="shared" si="720"/>
        <v>0</v>
      </c>
      <c r="P350" s="604">
        <f t="shared" si="720"/>
        <v>0</v>
      </c>
      <c r="Q350" s="605">
        <f t="shared" si="720"/>
        <v>0</v>
      </c>
      <c r="R350" s="606">
        <f t="shared" si="720"/>
        <v>0</v>
      </c>
      <c r="S350" s="604">
        <f t="shared" si="720"/>
        <v>0</v>
      </c>
      <c r="T350" s="605">
        <f t="shared" si="720"/>
        <v>0</v>
      </c>
      <c r="U350" s="606">
        <f t="shared" si="720"/>
        <v>0</v>
      </c>
      <c r="V350" s="1185">
        <f t="shared" si="700"/>
        <v>0</v>
      </c>
      <c r="W350" s="780">
        <f t="shared" si="701"/>
        <v>0</v>
      </c>
      <c r="X350" s="780">
        <f t="shared" si="702"/>
        <v>0</v>
      </c>
      <c r="Y350" s="781">
        <f t="shared" si="703"/>
        <v>0</v>
      </c>
      <c r="Z350" s="782">
        <f t="shared" si="704"/>
        <v>0</v>
      </c>
      <c r="AA350" s="783">
        <f t="shared" si="705"/>
        <v>0</v>
      </c>
      <c r="AB350" s="783">
        <f t="shared" si="706"/>
        <v>0</v>
      </c>
      <c r="AC350" s="784">
        <f t="shared" si="707"/>
        <v>0</v>
      </c>
    </row>
    <row r="351" spans="1:30" s="131" customFormat="1" ht="26.25" outlineLevel="1" thickTop="1" x14ac:dyDescent="0.25">
      <c r="A351" s="115"/>
      <c r="B351" s="336" t="s">
        <v>681</v>
      </c>
      <c r="C351" s="180">
        <v>2240</v>
      </c>
      <c r="D351" s="181"/>
      <c r="E351" s="1148" t="s">
        <v>718</v>
      </c>
      <c r="F351" s="183" t="s">
        <v>35</v>
      </c>
      <c r="G351" s="615">
        <f t="shared" ref="G351:G353" si="721">H351+I351</f>
        <v>0</v>
      </c>
      <c r="H351" s="785"/>
      <c r="I351" s="1082"/>
      <c r="J351" s="615">
        <f t="shared" ref="J351:J360" si="722">K351+L351</f>
        <v>0</v>
      </c>
      <c r="K351" s="785"/>
      <c r="L351" s="1082"/>
      <c r="M351" s="615">
        <f t="shared" ref="M351:M360" si="723">N351+O351</f>
        <v>0</v>
      </c>
      <c r="N351" s="785"/>
      <c r="O351" s="1082"/>
      <c r="P351" s="615">
        <f t="shared" ref="P351:P360" si="724">Q351+R351</f>
        <v>0</v>
      </c>
      <c r="Q351" s="785"/>
      <c r="R351" s="1082"/>
      <c r="S351" s="615">
        <f t="shared" ref="S351:S360" si="725">T351+U351</f>
        <v>0</v>
      </c>
      <c r="T351" s="785"/>
      <c r="U351" s="1082"/>
      <c r="V351" s="1180">
        <f t="shared" si="700"/>
        <v>0</v>
      </c>
      <c r="W351" s="785">
        <f t="shared" si="701"/>
        <v>0</v>
      </c>
      <c r="X351" s="785">
        <f t="shared" si="702"/>
        <v>0</v>
      </c>
      <c r="Y351" s="786">
        <f t="shared" si="703"/>
        <v>0</v>
      </c>
      <c r="Z351" s="787">
        <f t="shared" si="704"/>
        <v>0</v>
      </c>
      <c r="AA351" s="788">
        <f t="shared" si="705"/>
        <v>0</v>
      </c>
      <c r="AB351" s="788">
        <f t="shared" si="706"/>
        <v>0</v>
      </c>
      <c r="AC351" s="789">
        <f t="shared" si="707"/>
        <v>0</v>
      </c>
    </row>
    <row r="352" spans="1:30" s="131" customFormat="1" ht="15.75" outlineLevel="1" x14ac:dyDescent="0.25">
      <c r="A352" s="115"/>
      <c r="B352" s="502" t="s">
        <v>682</v>
      </c>
      <c r="C352" s="184">
        <v>2240</v>
      </c>
      <c r="D352" s="185"/>
      <c r="E352" s="1149" t="s">
        <v>719</v>
      </c>
      <c r="F352" s="68" t="s">
        <v>35</v>
      </c>
      <c r="G352" s="472">
        <f t="shared" si="721"/>
        <v>0</v>
      </c>
      <c r="H352" s="610"/>
      <c r="I352" s="611"/>
      <c r="J352" s="472">
        <f t="shared" si="722"/>
        <v>0</v>
      </c>
      <c r="K352" s="610"/>
      <c r="L352" s="611"/>
      <c r="M352" s="472">
        <f t="shared" si="723"/>
        <v>0</v>
      </c>
      <c r="N352" s="610"/>
      <c r="O352" s="611"/>
      <c r="P352" s="472">
        <f t="shared" si="724"/>
        <v>0</v>
      </c>
      <c r="Q352" s="610"/>
      <c r="R352" s="611"/>
      <c r="S352" s="472">
        <f t="shared" si="725"/>
        <v>0</v>
      </c>
      <c r="T352" s="610"/>
      <c r="U352" s="611"/>
      <c r="V352" s="1179">
        <f t="shared" si="700"/>
        <v>0</v>
      </c>
      <c r="W352" s="610">
        <f t="shared" si="701"/>
        <v>0</v>
      </c>
      <c r="X352" s="610">
        <f t="shared" si="702"/>
        <v>0</v>
      </c>
      <c r="Y352" s="761">
        <f t="shared" si="703"/>
        <v>0</v>
      </c>
      <c r="Z352" s="762">
        <f t="shared" si="704"/>
        <v>0</v>
      </c>
      <c r="AA352" s="763">
        <f t="shared" si="705"/>
        <v>0</v>
      </c>
      <c r="AB352" s="763">
        <f t="shared" si="706"/>
        <v>0</v>
      </c>
      <c r="AC352" s="764">
        <f t="shared" si="707"/>
        <v>0</v>
      </c>
    </row>
    <row r="353" spans="1:29" s="131" customFormat="1" ht="51" outlineLevel="1" x14ac:dyDescent="0.25">
      <c r="A353" s="115"/>
      <c r="B353" s="502" t="s">
        <v>683</v>
      </c>
      <c r="C353" s="184">
        <v>2240</v>
      </c>
      <c r="D353" s="185"/>
      <c r="E353" s="1149" t="s">
        <v>781</v>
      </c>
      <c r="F353" s="68" t="s">
        <v>35</v>
      </c>
      <c r="G353" s="472">
        <f t="shared" si="721"/>
        <v>0</v>
      </c>
      <c r="H353" s="610"/>
      <c r="I353" s="611"/>
      <c r="J353" s="472">
        <f t="shared" si="722"/>
        <v>0</v>
      </c>
      <c r="K353" s="610"/>
      <c r="L353" s="611"/>
      <c r="M353" s="472">
        <f t="shared" si="723"/>
        <v>0</v>
      </c>
      <c r="N353" s="610"/>
      <c r="O353" s="611"/>
      <c r="P353" s="472">
        <f t="shared" si="724"/>
        <v>0</v>
      </c>
      <c r="Q353" s="610"/>
      <c r="R353" s="611"/>
      <c r="S353" s="472">
        <f t="shared" si="725"/>
        <v>0</v>
      </c>
      <c r="T353" s="610"/>
      <c r="U353" s="611"/>
      <c r="V353" s="1179">
        <f t="shared" si="700"/>
        <v>0</v>
      </c>
      <c r="W353" s="610">
        <f t="shared" si="701"/>
        <v>0</v>
      </c>
      <c r="X353" s="610">
        <f t="shared" si="702"/>
        <v>0</v>
      </c>
      <c r="Y353" s="761">
        <f t="shared" si="703"/>
        <v>0</v>
      </c>
      <c r="Z353" s="762">
        <f t="shared" si="704"/>
        <v>0</v>
      </c>
      <c r="AA353" s="763">
        <f t="shared" si="705"/>
        <v>0</v>
      </c>
      <c r="AB353" s="763">
        <f t="shared" si="706"/>
        <v>0</v>
      </c>
      <c r="AC353" s="764">
        <f t="shared" si="707"/>
        <v>0</v>
      </c>
    </row>
    <row r="354" spans="1:29" s="131" customFormat="1" ht="25.5" outlineLevel="1" x14ac:dyDescent="0.25">
      <c r="A354" s="115"/>
      <c r="B354" s="502" t="s">
        <v>684</v>
      </c>
      <c r="C354" s="184">
        <v>2240</v>
      </c>
      <c r="D354" s="185"/>
      <c r="E354" s="1149" t="s">
        <v>142</v>
      </c>
      <c r="F354" s="68" t="s">
        <v>35</v>
      </c>
      <c r="G354" s="472">
        <f t="shared" ref="G354:G360" si="726">H354+I354</f>
        <v>0</v>
      </c>
      <c r="H354" s="610"/>
      <c r="I354" s="611"/>
      <c r="J354" s="472">
        <f t="shared" si="722"/>
        <v>0</v>
      </c>
      <c r="K354" s="610"/>
      <c r="L354" s="611"/>
      <c r="M354" s="472">
        <f t="shared" si="723"/>
        <v>0</v>
      </c>
      <c r="N354" s="610"/>
      <c r="O354" s="611"/>
      <c r="P354" s="472">
        <f t="shared" si="724"/>
        <v>0</v>
      </c>
      <c r="Q354" s="610"/>
      <c r="R354" s="611"/>
      <c r="S354" s="472">
        <f t="shared" si="725"/>
        <v>0</v>
      </c>
      <c r="T354" s="610"/>
      <c r="U354" s="611"/>
      <c r="V354" s="1179">
        <f t="shared" ref="V354:V356" si="727">G354-J354</f>
        <v>0</v>
      </c>
      <c r="W354" s="610">
        <f t="shared" ref="W354:W356" si="728">G354-M354</f>
        <v>0</v>
      </c>
      <c r="X354" s="610">
        <f t="shared" ref="X354:X356" si="729">G354-P354</f>
        <v>0</v>
      </c>
      <c r="Y354" s="761">
        <f t="shared" ref="Y354:Y356" si="730">G354-S354</f>
        <v>0</v>
      </c>
      <c r="Z354" s="762">
        <f t="shared" ref="Z354:Z356" si="731">IF(G354&gt;0,ROUND((J354/G354),3),0)</f>
        <v>0</v>
      </c>
      <c r="AA354" s="763">
        <f t="shared" ref="AA354:AA356" si="732">IF(G354&gt;0,ROUND((M354/G354),3),0)</f>
        <v>0</v>
      </c>
      <c r="AB354" s="763">
        <f t="shared" ref="AB354:AB356" si="733">IF(G354&gt;0,ROUND((P354/G354),3),0)</f>
        <v>0</v>
      </c>
      <c r="AC354" s="764">
        <f t="shared" ref="AC354:AC356" si="734">IF(G354&gt;0,ROUND((S354/G354),3),0)</f>
        <v>0</v>
      </c>
    </row>
    <row r="355" spans="1:29" s="131" customFormat="1" ht="15.75" outlineLevel="1" x14ac:dyDescent="0.25">
      <c r="A355" s="115"/>
      <c r="B355" s="502" t="s">
        <v>685</v>
      </c>
      <c r="C355" s="184">
        <v>2240</v>
      </c>
      <c r="D355" s="185"/>
      <c r="E355" s="1149" t="s">
        <v>716</v>
      </c>
      <c r="F355" s="68" t="s">
        <v>35</v>
      </c>
      <c r="G355" s="472">
        <f t="shared" si="726"/>
        <v>0</v>
      </c>
      <c r="H355" s="610"/>
      <c r="I355" s="611"/>
      <c r="J355" s="472">
        <f t="shared" ref="J355:J356" si="735">K355+L355</f>
        <v>0</v>
      </c>
      <c r="K355" s="610"/>
      <c r="L355" s="611"/>
      <c r="M355" s="472">
        <f t="shared" ref="M355:M356" si="736">N355+O355</f>
        <v>0</v>
      </c>
      <c r="N355" s="610"/>
      <c r="O355" s="611"/>
      <c r="P355" s="472">
        <f t="shared" ref="P355:P356" si="737">Q355+R355</f>
        <v>0</v>
      </c>
      <c r="Q355" s="610"/>
      <c r="R355" s="611"/>
      <c r="S355" s="472">
        <f t="shared" ref="S355:S356" si="738">T355+U355</f>
        <v>0</v>
      </c>
      <c r="T355" s="610"/>
      <c r="U355" s="611"/>
      <c r="V355" s="1179">
        <f t="shared" si="727"/>
        <v>0</v>
      </c>
      <c r="W355" s="610">
        <f t="shared" si="728"/>
        <v>0</v>
      </c>
      <c r="X355" s="610">
        <f t="shared" si="729"/>
        <v>0</v>
      </c>
      <c r="Y355" s="761">
        <f t="shared" si="730"/>
        <v>0</v>
      </c>
      <c r="Z355" s="762">
        <f t="shared" si="731"/>
        <v>0</v>
      </c>
      <c r="AA355" s="763">
        <f t="shared" si="732"/>
        <v>0</v>
      </c>
      <c r="AB355" s="763">
        <f t="shared" si="733"/>
        <v>0</v>
      </c>
      <c r="AC355" s="764">
        <f t="shared" si="734"/>
        <v>0</v>
      </c>
    </row>
    <row r="356" spans="1:29" s="131" customFormat="1" ht="15.75" outlineLevel="1" x14ac:dyDescent="0.25">
      <c r="A356" s="115"/>
      <c r="B356" s="502" t="s">
        <v>779</v>
      </c>
      <c r="C356" s="184">
        <v>2240</v>
      </c>
      <c r="D356" s="185"/>
      <c r="E356" s="1149" t="s">
        <v>717</v>
      </c>
      <c r="F356" s="68" t="s">
        <v>35</v>
      </c>
      <c r="G356" s="472">
        <f t="shared" si="726"/>
        <v>0</v>
      </c>
      <c r="H356" s="610"/>
      <c r="I356" s="611"/>
      <c r="J356" s="472">
        <f t="shared" si="735"/>
        <v>0</v>
      </c>
      <c r="K356" s="610"/>
      <c r="L356" s="611"/>
      <c r="M356" s="472">
        <f t="shared" si="736"/>
        <v>0</v>
      </c>
      <c r="N356" s="610"/>
      <c r="O356" s="611"/>
      <c r="P356" s="472">
        <f t="shared" si="737"/>
        <v>0</v>
      </c>
      <c r="Q356" s="610"/>
      <c r="R356" s="611"/>
      <c r="S356" s="472">
        <f t="shared" si="738"/>
        <v>0</v>
      </c>
      <c r="T356" s="610"/>
      <c r="U356" s="611"/>
      <c r="V356" s="1179">
        <f t="shared" si="727"/>
        <v>0</v>
      </c>
      <c r="W356" s="610">
        <f t="shared" si="728"/>
        <v>0</v>
      </c>
      <c r="X356" s="610">
        <f t="shared" si="729"/>
        <v>0</v>
      </c>
      <c r="Y356" s="761">
        <f t="shared" si="730"/>
        <v>0</v>
      </c>
      <c r="Z356" s="762">
        <f t="shared" si="731"/>
        <v>0</v>
      </c>
      <c r="AA356" s="763">
        <f t="shared" si="732"/>
        <v>0</v>
      </c>
      <c r="AB356" s="763">
        <f t="shared" si="733"/>
        <v>0</v>
      </c>
      <c r="AC356" s="764">
        <f t="shared" si="734"/>
        <v>0</v>
      </c>
    </row>
    <row r="357" spans="1:29" s="131" customFormat="1" ht="16.5" outlineLevel="1" thickBot="1" x14ac:dyDescent="0.3">
      <c r="A357" s="115"/>
      <c r="B357" s="502" t="s">
        <v>780</v>
      </c>
      <c r="C357" s="184">
        <v>2240</v>
      </c>
      <c r="D357" s="185"/>
      <c r="E357" s="188" t="s">
        <v>455</v>
      </c>
      <c r="F357" s="133" t="s">
        <v>35</v>
      </c>
      <c r="G357" s="618">
        <f t="shared" si="726"/>
        <v>0</v>
      </c>
      <c r="H357" s="1083"/>
      <c r="I357" s="1084"/>
      <c r="J357" s="618">
        <f t="shared" si="722"/>
        <v>0</v>
      </c>
      <c r="K357" s="1083"/>
      <c r="L357" s="1084"/>
      <c r="M357" s="618">
        <f t="shared" si="723"/>
        <v>0</v>
      </c>
      <c r="N357" s="1083"/>
      <c r="O357" s="1084"/>
      <c r="P357" s="618">
        <f t="shared" si="724"/>
        <v>0</v>
      </c>
      <c r="Q357" s="1083"/>
      <c r="R357" s="1084"/>
      <c r="S357" s="618">
        <f t="shared" si="725"/>
        <v>0</v>
      </c>
      <c r="T357" s="1083"/>
      <c r="U357" s="1084"/>
      <c r="V357" s="1175">
        <f t="shared" si="700"/>
        <v>0</v>
      </c>
      <c r="W357" s="591">
        <f t="shared" si="701"/>
        <v>0</v>
      </c>
      <c r="X357" s="591">
        <f t="shared" si="702"/>
        <v>0</v>
      </c>
      <c r="Y357" s="726">
        <f t="shared" si="703"/>
        <v>0</v>
      </c>
      <c r="Z357" s="727">
        <f t="shared" si="704"/>
        <v>0</v>
      </c>
      <c r="AA357" s="728">
        <f t="shared" si="705"/>
        <v>0</v>
      </c>
      <c r="AB357" s="728">
        <f t="shared" si="706"/>
        <v>0</v>
      </c>
      <c r="AC357" s="729">
        <f t="shared" si="707"/>
        <v>0</v>
      </c>
    </row>
    <row r="358" spans="1:29" s="131" customFormat="1" ht="17.25" outlineLevel="1" thickTop="1" thickBot="1" x14ac:dyDescent="0.3">
      <c r="A358" s="115"/>
      <c r="B358" s="231" t="s">
        <v>686</v>
      </c>
      <c r="C358" s="252">
        <v>2240</v>
      </c>
      <c r="D358" s="253"/>
      <c r="E358" s="178" t="s">
        <v>390</v>
      </c>
      <c r="F358" s="179" t="s">
        <v>35</v>
      </c>
      <c r="G358" s="532">
        <f t="shared" si="726"/>
        <v>60.19</v>
      </c>
      <c r="H358" s="621">
        <v>6</v>
      </c>
      <c r="I358" s="622">
        <v>54.19</v>
      </c>
      <c r="J358" s="532">
        <f t="shared" si="722"/>
        <v>4.6559999999999997</v>
      </c>
      <c r="K358" s="621"/>
      <c r="L358" s="622">
        <v>4.6559999999999997</v>
      </c>
      <c r="M358" s="532">
        <f t="shared" si="723"/>
        <v>4.8071999999999999</v>
      </c>
      <c r="N358" s="621"/>
      <c r="O358" s="622">
        <v>4.8071999999999999</v>
      </c>
      <c r="P358" s="532">
        <f t="shared" si="724"/>
        <v>4.8</v>
      </c>
      <c r="Q358" s="621"/>
      <c r="R358" s="622">
        <v>4.8</v>
      </c>
      <c r="S358" s="532">
        <f t="shared" si="725"/>
        <v>60.19</v>
      </c>
      <c r="T358" s="621">
        <v>6</v>
      </c>
      <c r="U358" s="622">
        <v>54.19</v>
      </c>
      <c r="V358" s="1185">
        <f t="shared" si="700"/>
        <v>55.533999999999999</v>
      </c>
      <c r="W358" s="780">
        <f t="shared" si="701"/>
        <v>55.382799999999996</v>
      </c>
      <c r="X358" s="780">
        <f t="shared" si="702"/>
        <v>55.39</v>
      </c>
      <c r="Y358" s="781">
        <f t="shared" si="703"/>
        <v>0</v>
      </c>
      <c r="Z358" s="782">
        <f t="shared" si="704"/>
        <v>7.6999999999999999E-2</v>
      </c>
      <c r="AA358" s="783">
        <f t="shared" si="705"/>
        <v>0.08</v>
      </c>
      <c r="AB358" s="783">
        <f t="shared" si="706"/>
        <v>0.08</v>
      </c>
      <c r="AC358" s="784">
        <f t="shared" si="707"/>
        <v>1</v>
      </c>
    </row>
    <row r="359" spans="1:29" s="131" customFormat="1" ht="42" customHeight="1" outlineLevel="1" thickTop="1" thickBot="1" x14ac:dyDescent="0.3">
      <c r="A359" s="115"/>
      <c r="B359" s="231" t="s">
        <v>665</v>
      </c>
      <c r="C359" s="252">
        <v>2240</v>
      </c>
      <c r="D359" s="253"/>
      <c r="E359" s="178" t="s">
        <v>772</v>
      </c>
      <c r="F359" s="179" t="s">
        <v>35</v>
      </c>
      <c r="G359" s="532">
        <f t="shared" si="726"/>
        <v>0</v>
      </c>
      <c r="H359" s="621"/>
      <c r="I359" s="622"/>
      <c r="J359" s="532">
        <f t="shared" si="722"/>
        <v>0</v>
      </c>
      <c r="K359" s="621"/>
      <c r="L359" s="622"/>
      <c r="M359" s="532">
        <f t="shared" si="723"/>
        <v>0</v>
      </c>
      <c r="N359" s="621"/>
      <c r="O359" s="622"/>
      <c r="P359" s="532">
        <f t="shared" si="724"/>
        <v>0</v>
      </c>
      <c r="Q359" s="621"/>
      <c r="R359" s="622"/>
      <c r="S359" s="532">
        <f t="shared" si="725"/>
        <v>0</v>
      </c>
      <c r="T359" s="621"/>
      <c r="U359" s="622"/>
      <c r="V359" s="1185"/>
      <c r="W359" s="780"/>
      <c r="X359" s="780"/>
      <c r="Y359" s="781"/>
      <c r="Z359" s="782"/>
      <c r="AA359" s="783"/>
      <c r="AB359" s="783"/>
      <c r="AC359" s="784"/>
    </row>
    <row r="360" spans="1:29" s="131" customFormat="1" ht="27" outlineLevel="1" thickTop="1" thickBot="1" x14ac:dyDescent="0.3">
      <c r="A360" s="119"/>
      <c r="B360" s="503" t="s">
        <v>771</v>
      </c>
      <c r="C360" s="254">
        <v>2240</v>
      </c>
      <c r="D360" s="255"/>
      <c r="E360" s="191" t="s">
        <v>143</v>
      </c>
      <c r="F360" s="189" t="s">
        <v>35</v>
      </c>
      <c r="G360" s="532">
        <f t="shared" si="726"/>
        <v>0</v>
      </c>
      <c r="H360" s="621"/>
      <c r="I360" s="622"/>
      <c r="J360" s="532">
        <f t="shared" si="722"/>
        <v>0</v>
      </c>
      <c r="K360" s="621"/>
      <c r="L360" s="622"/>
      <c r="M360" s="532">
        <f t="shared" si="723"/>
        <v>0</v>
      </c>
      <c r="N360" s="621"/>
      <c r="O360" s="622"/>
      <c r="P360" s="532">
        <f t="shared" si="724"/>
        <v>0</v>
      </c>
      <c r="Q360" s="621"/>
      <c r="R360" s="622"/>
      <c r="S360" s="532">
        <f t="shared" si="725"/>
        <v>0</v>
      </c>
      <c r="T360" s="621"/>
      <c r="U360" s="622"/>
      <c r="V360" s="1185">
        <f t="shared" si="700"/>
        <v>0</v>
      </c>
      <c r="W360" s="780">
        <f t="shared" si="701"/>
        <v>0</v>
      </c>
      <c r="X360" s="780">
        <f t="shared" si="702"/>
        <v>0</v>
      </c>
      <c r="Y360" s="781">
        <f t="shared" si="703"/>
        <v>0</v>
      </c>
      <c r="Z360" s="782">
        <f t="shared" si="704"/>
        <v>0</v>
      </c>
      <c r="AA360" s="783">
        <f t="shared" si="705"/>
        <v>0</v>
      </c>
      <c r="AB360" s="783">
        <f t="shared" si="706"/>
        <v>0</v>
      </c>
      <c r="AC360" s="784">
        <f t="shared" si="707"/>
        <v>0</v>
      </c>
    </row>
    <row r="361" spans="1:29" s="20" customFormat="1" ht="19.5" thickBot="1" x14ac:dyDescent="0.3">
      <c r="A361" s="878"/>
      <c r="B361" s="94" t="s">
        <v>228</v>
      </c>
      <c r="C361" s="256" t="s">
        <v>221</v>
      </c>
      <c r="D361" s="257"/>
      <c r="E361" s="193" t="s">
        <v>222</v>
      </c>
      <c r="F361" s="101" t="s">
        <v>35</v>
      </c>
      <c r="G361" s="640">
        <f t="shared" ref="G361:I361" si="739">G362+G365+G368+G369+G370+G371</f>
        <v>10</v>
      </c>
      <c r="H361" s="589">
        <f t="shared" si="739"/>
        <v>0</v>
      </c>
      <c r="I361" s="641">
        <f t="shared" si="739"/>
        <v>10</v>
      </c>
      <c r="J361" s="640">
        <f t="shared" ref="J361:U361" si="740">J362+J365+J368+J369+J370+J371</f>
        <v>5.4</v>
      </c>
      <c r="K361" s="589">
        <f t="shared" si="740"/>
        <v>0</v>
      </c>
      <c r="L361" s="641">
        <f t="shared" si="740"/>
        <v>5.4</v>
      </c>
      <c r="M361" s="640">
        <f t="shared" si="740"/>
        <v>5.6</v>
      </c>
      <c r="N361" s="589">
        <f t="shared" si="740"/>
        <v>0</v>
      </c>
      <c r="O361" s="641">
        <f t="shared" si="740"/>
        <v>5.6</v>
      </c>
      <c r="P361" s="640">
        <f t="shared" si="740"/>
        <v>6.2</v>
      </c>
      <c r="Q361" s="589">
        <f t="shared" si="740"/>
        <v>0</v>
      </c>
      <c r="R361" s="641">
        <f t="shared" si="740"/>
        <v>6.2</v>
      </c>
      <c r="S361" s="640">
        <f t="shared" si="740"/>
        <v>9.4</v>
      </c>
      <c r="T361" s="589">
        <f t="shared" si="740"/>
        <v>0</v>
      </c>
      <c r="U361" s="641">
        <f t="shared" si="740"/>
        <v>9.4</v>
      </c>
      <c r="V361" s="722">
        <f t="shared" si="700"/>
        <v>4.5999999999999996</v>
      </c>
      <c r="W361" s="721">
        <f t="shared" si="701"/>
        <v>4.4000000000000004</v>
      </c>
      <c r="X361" s="721">
        <f t="shared" si="702"/>
        <v>3.8</v>
      </c>
      <c r="Y361" s="722">
        <f t="shared" si="703"/>
        <v>0.59999999999999964</v>
      </c>
      <c r="Z361" s="723">
        <f t="shared" si="704"/>
        <v>0.54</v>
      </c>
      <c r="AA361" s="724">
        <f t="shared" si="705"/>
        <v>0.56000000000000005</v>
      </c>
      <c r="AB361" s="724">
        <f t="shared" si="706"/>
        <v>0.62</v>
      </c>
      <c r="AC361" s="725">
        <f>IF(G361&gt;0,ROUND((S361/G361),3),0)</f>
        <v>0.94</v>
      </c>
    </row>
    <row r="362" spans="1:29" s="20" customFormat="1" ht="15.75" outlineLevel="1" x14ac:dyDescent="0.25">
      <c r="A362" s="115"/>
      <c r="B362" s="243" t="s">
        <v>624</v>
      </c>
      <c r="C362" s="103">
        <v>2250</v>
      </c>
      <c r="D362" s="104" t="s">
        <v>49</v>
      </c>
      <c r="E362" s="137" t="s">
        <v>223</v>
      </c>
      <c r="F362" s="53" t="s">
        <v>35</v>
      </c>
      <c r="G362" s="475">
        <f>H362+I362</f>
        <v>10</v>
      </c>
      <c r="H362" s="591">
        <f>ROUND(H363*H364/1000,1)</f>
        <v>0</v>
      </c>
      <c r="I362" s="592">
        <f>ROUND(I363*I364/1000,1)</f>
        <v>10</v>
      </c>
      <c r="J362" s="475">
        <f>K362+L362</f>
        <v>5.4</v>
      </c>
      <c r="K362" s="591">
        <f>ROUND(K363*K364/1000,1)</f>
        <v>0</v>
      </c>
      <c r="L362" s="592">
        <f>ROUND(L363*L364/1000,1)</f>
        <v>5.4</v>
      </c>
      <c r="M362" s="475">
        <f>N362+O362</f>
        <v>5.6</v>
      </c>
      <c r="N362" s="591">
        <f>ROUND(N363*N364/1000,1)</f>
        <v>0</v>
      </c>
      <c r="O362" s="592">
        <f>ROUND(O363*O364/1000,1)</f>
        <v>5.6</v>
      </c>
      <c r="P362" s="475">
        <f>Q362+R362</f>
        <v>6.2</v>
      </c>
      <c r="Q362" s="591">
        <f>ROUND(Q363*Q364/1000,1)</f>
        <v>0</v>
      </c>
      <c r="R362" s="592">
        <f>ROUND(R363*R364/1000,1)</f>
        <v>6.2</v>
      </c>
      <c r="S362" s="475">
        <f>T362+U362</f>
        <v>9.4</v>
      </c>
      <c r="T362" s="591">
        <f>ROUND(T363*T364/1000,1)</f>
        <v>0</v>
      </c>
      <c r="U362" s="592">
        <f>ROUND(U363*U364/1000,1)</f>
        <v>9.4</v>
      </c>
      <c r="V362" s="1175">
        <f t="shared" si="700"/>
        <v>4.5999999999999996</v>
      </c>
      <c r="W362" s="591">
        <f t="shared" si="701"/>
        <v>4.4000000000000004</v>
      </c>
      <c r="X362" s="591">
        <f t="shared" si="702"/>
        <v>3.8</v>
      </c>
      <c r="Y362" s="726">
        <f t="shared" si="703"/>
        <v>0.59999999999999964</v>
      </c>
      <c r="Z362" s="727">
        <f t="shared" si="704"/>
        <v>0.54</v>
      </c>
      <c r="AA362" s="728">
        <f t="shared" si="705"/>
        <v>0.56000000000000005</v>
      </c>
      <c r="AB362" s="728">
        <f t="shared" si="706"/>
        <v>0.62</v>
      </c>
      <c r="AC362" s="729">
        <f t="shared" ref="AC362" si="741">IF(G362&gt;0,ROUND((S362/G362),3),0)</f>
        <v>0.94</v>
      </c>
    </row>
    <row r="363" spans="1:29" s="200" customFormat="1" ht="12" outlineLevel="1" x14ac:dyDescent="0.25">
      <c r="A363" s="879"/>
      <c r="B363" s="244"/>
      <c r="C363" s="258"/>
      <c r="D363" s="259" t="s">
        <v>49</v>
      </c>
      <c r="E363" s="260" t="s">
        <v>224</v>
      </c>
      <c r="F363" s="247" t="s">
        <v>52</v>
      </c>
      <c r="G363" s="593">
        <f>H363+I363</f>
        <v>25</v>
      </c>
      <c r="H363" s="594"/>
      <c r="I363" s="595">
        <v>25</v>
      </c>
      <c r="J363" s="593">
        <f>K363+L363</f>
        <v>8</v>
      </c>
      <c r="K363" s="594"/>
      <c r="L363" s="595">
        <v>8</v>
      </c>
      <c r="M363" s="593">
        <f>N363+O363</f>
        <v>12</v>
      </c>
      <c r="N363" s="594"/>
      <c r="O363" s="595">
        <v>12</v>
      </c>
      <c r="P363" s="593">
        <f>Q363+R363</f>
        <v>19</v>
      </c>
      <c r="Q363" s="594"/>
      <c r="R363" s="595">
        <v>19</v>
      </c>
      <c r="S363" s="593">
        <f>T363+U363</f>
        <v>43</v>
      </c>
      <c r="T363" s="594"/>
      <c r="U363" s="595">
        <v>43</v>
      </c>
      <c r="V363" s="1173" t="s">
        <v>27</v>
      </c>
      <c r="W363" s="744" t="s">
        <v>27</v>
      </c>
      <c r="X363" s="744" t="s">
        <v>27</v>
      </c>
      <c r="Y363" s="745" t="s">
        <v>27</v>
      </c>
      <c r="Z363" s="743" t="s">
        <v>27</v>
      </c>
      <c r="AA363" s="744" t="s">
        <v>27</v>
      </c>
      <c r="AB363" s="744" t="s">
        <v>27</v>
      </c>
      <c r="AC363" s="745" t="s">
        <v>27</v>
      </c>
    </row>
    <row r="364" spans="1:29" s="200" customFormat="1" ht="12.75" outlineLevel="1" thickBot="1" x14ac:dyDescent="0.3">
      <c r="A364" s="879"/>
      <c r="B364" s="248"/>
      <c r="C364" s="261"/>
      <c r="D364" s="262" t="s">
        <v>49</v>
      </c>
      <c r="E364" s="263" t="s">
        <v>225</v>
      </c>
      <c r="F364" s="251" t="s">
        <v>54</v>
      </c>
      <c r="G364" s="596">
        <f>IF(I364+H364&gt;0,AVERAGE(H364:I364),0)</f>
        <v>400</v>
      </c>
      <c r="H364" s="597"/>
      <c r="I364" s="598">
        <v>400</v>
      </c>
      <c r="J364" s="596">
        <f>IF(L364+K364&gt;0,AVERAGE(K364:L364),0)</f>
        <v>669.75</v>
      </c>
      <c r="K364" s="597"/>
      <c r="L364" s="598">
        <v>669.75</v>
      </c>
      <c r="M364" s="596">
        <f>IF(O364+N364&gt;0,AVERAGE(N364:O364),0)</f>
        <v>466.5</v>
      </c>
      <c r="N364" s="597"/>
      <c r="O364" s="598">
        <v>466.5</v>
      </c>
      <c r="P364" s="596">
        <f>IF(R364+Q364&gt;0,AVERAGE(Q364:R364),0)</f>
        <v>328.82</v>
      </c>
      <c r="Q364" s="597"/>
      <c r="R364" s="598">
        <v>328.82</v>
      </c>
      <c r="S364" s="596">
        <f>IF(U364+T364&gt;0,AVERAGE(T364:U364),0)</f>
        <v>218.07</v>
      </c>
      <c r="T364" s="597"/>
      <c r="U364" s="598">
        <v>218.07</v>
      </c>
      <c r="V364" s="1174" t="s">
        <v>27</v>
      </c>
      <c r="W364" s="747" t="s">
        <v>27</v>
      </c>
      <c r="X364" s="747" t="s">
        <v>27</v>
      </c>
      <c r="Y364" s="748" t="s">
        <v>27</v>
      </c>
      <c r="Z364" s="746" t="s">
        <v>27</v>
      </c>
      <c r="AA364" s="747" t="s">
        <v>27</v>
      </c>
      <c r="AB364" s="747" t="s">
        <v>27</v>
      </c>
      <c r="AC364" s="748" t="s">
        <v>27</v>
      </c>
    </row>
    <row r="365" spans="1:29" s="20" customFormat="1" ht="16.5" outlineLevel="1" thickTop="1" x14ac:dyDescent="0.25">
      <c r="A365" s="115"/>
      <c r="B365" s="243" t="s">
        <v>625</v>
      </c>
      <c r="C365" s="103">
        <v>2250</v>
      </c>
      <c r="D365" s="104" t="s">
        <v>49</v>
      </c>
      <c r="E365" s="137" t="s">
        <v>226</v>
      </c>
      <c r="F365" s="53" t="s">
        <v>35</v>
      </c>
      <c r="G365" s="475">
        <f>H365+I365</f>
        <v>0</v>
      </c>
      <c r="H365" s="591">
        <f>ROUND(H366*H367/1000,1)</f>
        <v>0</v>
      </c>
      <c r="I365" s="592">
        <f>ROUND(I366*I367/1000,1)</f>
        <v>0</v>
      </c>
      <c r="J365" s="475">
        <f>K365+L365</f>
        <v>0</v>
      </c>
      <c r="K365" s="591">
        <f>ROUND(K366*K367/1000,1)</f>
        <v>0</v>
      </c>
      <c r="L365" s="592">
        <f>ROUND(L366*L367/1000,1)</f>
        <v>0</v>
      </c>
      <c r="M365" s="475">
        <f>N365+O365</f>
        <v>0</v>
      </c>
      <c r="N365" s="591">
        <f>ROUND(N366*N367/1000,1)</f>
        <v>0</v>
      </c>
      <c r="O365" s="592">
        <f>ROUND(O366*O367/1000,1)</f>
        <v>0</v>
      </c>
      <c r="P365" s="475">
        <f>Q365+R365</f>
        <v>0</v>
      </c>
      <c r="Q365" s="591">
        <f>ROUND(Q366*Q367/1000,1)</f>
        <v>0</v>
      </c>
      <c r="R365" s="592">
        <f>ROUND(R366*R367/1000,1)</f>
        <v>0</v>
      </c>
      <c r="S365" s="475">
        <f>T365+U365</f>
        <v>0</v>
      </c>
      <c r="T365" s="591">
        <f>ROUND(T366*T367/1000,1)</f>
        <v>0</v>
      </c>
      <c r="U365" s="592">
        <f>ROUND(U366*U367/1000,1)</f>
        <v>0</v>
      </c>
      <c r="V365" s="1185">
        <f t="shared" ref="V365" si="742">G365-J365</f>
        <v>0</v>
      </c>
      <c r="W365" s="780">
        <f t="shared" ref="W365" si="743">G365-M365</f>
        <v>0</v>
      </c>
      <c r="X365" s="780">
        <f t="shared" ref="X365" si="744">G365-P365</f>
        <v>0</v>
      </c>
      <c r="Y365" s="781">
        <f t="shared" ref="Y365" si="745">G365-S365</f>
        <v>0</v>
      </c>
      <c r="Z365" s="782">
        <f t="shared" ref="Z365" si="746">IF(G365&gt;0,ROUND((J365/G365),3),0)</f>
        <v>0</v>
      </c>
      <c r="AA365" s="783">
        <f t="shared" ref="AA365" si="747">IF(G365&gt;0,ROUND((M365/G365),3),0)</f>
        <v>0</v>
      </c>
      <c r="AB365" s="783">
        <f t="shared" ref="AB365" si="748">IF(G365&gt;0,ROUND((P365/G365),3),0)</f>
        <v>0</v>
      </c>
      <c r="AC365" s="784">
        <f t="shared" ref="AC365" si="749">IF(G365&gt;0,ROUND((S365/G365),3),0)</f>
        <v>0</v>
      </c>
    </row>
    <row r="366" spans="1:29" s="200" customFormat="1" ht="12" outlineLevel="1" x14ac:dyDescent="0.25">
      <c r="A366" s="879"/>
      <c r="B366" s="244"/>
      <c r="C366" s="258"/>
      <c r="D366" s="259" t="s">
        <v>49</v>
      </c>
      <c r="E366" s="260" t="s">
        <v>224</v>
      </c>
      <c r="F366" s="247" t="s">
        <v>52</v>
      </c>
      <c r="G366" s="593">
        <f>H366+I366</f>
        <v>0</v>
      </c>
      <c r="H366" s="594"/>
      <c r="I366" s="595"/>
      <c r="J366" s="593">
        <f>K366+L366</f>
        <v>0</v>
      </c>
      <c r="K366" s="594"/>
      <c r="L366" s="595"/>
      <c r="M366" s="593">
        <f>N366+O366</f>
        <v>0</v>
      </c>
      <c r="N366" s="594"/>
      <c r="O366" s="595"/>
      <c r="P366" s="593">
        <f>Q366+R366</f>
        <v>0</v>
      </c>
      <c r="Q366" s="594"/>
      <c r="R366" s="595"/>
      <c r="S366" s="593">
        <f>T366+U366</f>
        <v>0</v>
      </c>
      <c r="T366" s="594"/>
      <c r="U366" s="595"/>
      <c r="V366" s="1173" t="s">
        <v>27</v>
      </c>
      <c r="W366" s="744" t="s">
        <v>27</v>
      </c>
      <c r="X366" s="744" t="s">
        <v>27</v>
      </c>
      <c r="Y366" s="745" t="s">
        <v>27</v>
      </c>
      <c r="Z366" s="743" t="s">
        <v>27</v>
      </c>
      <c r="AA366" s="744" t="s">
        <v>27</v>
      </c>
      <c r="AB366" s="744" t="s">
        <v>27</v>
      </c>
      <c r="AC366" s="745" t="s">
        <v>27</v>
      </c>
    </row>
    <row r="367" spans="1:29" s="200" customFormat="1" ht="12.75" outlineLevel="1" thickBot="1" x14ac:dyDescent="0.3">
      <c r="A367" s="879"/>
      <c r="B367" s="248"/>
      <c r="C367" s="251"/>
      <c r="D367" s="264" t="s">
        <v>49</v>
      </c>
      <c r="E367" s="263" t="s">
        <v>225</v>
      </c>
      <c r="F367" s="251" t="s">
        <v>54</v>
      </c>
      <c r="G367" s="596">
        <f>IF(I367+H367&gt;0,AVERAGE(H367:I367),0)</f>
        <v>0</v>
      </c>
      <c r="H367" s="597"/>
      <c r="I367" s="598"/>
      <c r="J367" s="596">
        <f>IF(L367+K367&gt;0,AVERAGE(K367:L367),0)</f>
        <v>0</v>
      </c>
      <c r="K367" s="597"/>
      <c r="L367" s="598"/>
      <c r="M367" s="596">
        <f>IF(O367+N367&gt;0,AVERAGE(N367:O367),0)</f>
        <v>0</v>
      </c>
      <c r="N367" s="597"/>
      <c r="O367" s="598"/>
      <c r="P367" s="596">
        <f>IF(R367+Q367&gt;0,AVERAGE(Q367:R367),0)</f>
        <v>0</v>
      </c>
      <c r="Q367" s="597"/>
      <c r="R367" s="598"/>
      <c r="S367" s="596">
        <f>IF(U367+T367&gt;0,AVERAGE(T367:U367),0)</f>
        <v>0</v>
      </c>
      <c r="T367" s="597"/>
      <c r="U367" s="598"/>
      <c r="V367" s="1174" t="s">
        <v>27</v>
      </c>
      <c r="W367" s="747" t="s">
        <v>27</v>
      </c>
      <c r="X367" s="747" t="s">
        <v>27</v>
      </c>
      <c r="Y367" s="748" t="s">
        <v>27</v>
      </c>
      <c r="Z367" s="746" t="s">
        <v>27</v>
      </c>
      <c r="AA367" s="747" t="s">
        <v>27</v>
      </c>
      <c r="AB367" s="747" t="s">
        <v>27</v>
      </c>
      <c r="AC367" s="748" t="s">
        <v>27</v>
      </c>
    </row>
    <row r="368" spans="1:29" s="20" customFormat="1" ht="17.25" outlineLevel="1" thickTop="1" thickBot="1" x14ac:dyDescent="0.3">
      <c r="A368" s="115"/>
      <c r="B368" s="171" t="s">
        <v>626</v>
      </c>
      <c r="C368" s="172">
        <v>2250</v>
      </c>
      <c r="D368" s="173" t="s">
        <v>71</v>
      </c>
      <c r="E368" s="978" t="s">
        <v>227</v>
      </c>
      <c r="F368" s="198" t="s">
        <v>35</v>
      </c>
      <c r="G368" s="601">
        <f>H368+I368</f>
        <v>0</v>
      </c>
      <c r="H368" s="602"/>
      <c r="I368" s="603"/>
      <c r="J368" s="601">
        <f>K368+L368</f>
        <v>0</v>
      </c>
      <c r="K368" s="602"/>
      <c r="L368" s="603"/>
      <c r="M368" s="601">
        <f>N368+O368</f>
        <v>0</v>
      </c>
      <c r="N368" s="602"/>
      <c r="O368" s="603"/>
      <c r="P368" s="601">
        <f>Q368+R368</f>
        <v>0</v>
      </c>
      <c r="Q368" s="602"/>
      <c r="R368" s="603"/>
      <c r="S368" s="601">
        <f>T368+U368</f>
        <v>0</v>
      </c>
      <c r="T368" s="602"/>
      <c r="U368" s="603"/>
      <c r="V368" s="1177">
        <f t="shared" ref="V368:V376" si="750">G368-J368</f>
        <v>0</v>
      </c>
      <c r="W368" s="623">
        <f t="shared" ref="W368:W376" si="751">G368-M368</f>
        <v>0</v>
      </c>
      <c r="X368" s="623">
        <f t="shared" ref="X368:X376" si="752">G368-P368</f>
        <v>0</v>
      </c>
      <c r="Y368" s="754">
        <f t="shared" ref="Y368:Y376" si="753">G368-S368</f>
        <v>0</v>
      </c>
      <c r="Z368" s="755">
        <f t="shared" ref="Z368:Z376" si="754">IF(G368&gt;0,ROUND((J368/G368),3),0)</f>
        <v>0</v>
      </c>
      <c r="AA368" s="756">
        <f t="shared" ref="AA368:AA376" si="755">IF(G368&gt;0,ROUND((M368/G368),3),0)</f>
        <v>0</v>
      </c>
      <c r="AB368" s="756">
        <f t="shared" ref="AB368:AB376" si="756">IF(G368&gt;0,ROUND((P368/G368),3),0)</f>
        <v>0</v>
      </c>
      <c r="AC368" s="757">
        <f t="shared" ref="AC368:AC371" si="757">IF(G368&gt;0,ROUND((S368/G368),3),0)</f>
        <v>0</v>
      </c>
    </row>
    <row r="369" spans="1:30" s="120" customFormat="1" ht="16.5" outlineLevel="1" thickTop="1" thickBot="1" x14ac:dyDescent="0.3">
      <c r="A369" s="377"/>
      <c r="B369" s="171" t="s">
        <v>687</v>
      </c>
      <c r="C369" s="186">
        <v>2250</v>
      </c>
      <c r="D369" s="210"/>
      <c r="E369" s="443" t="s">
        <v>697</v>
      </c>
      <c r="F369" s="179" t="s">
        <v>35</v>
      </c>
      <c r="G369" s="536">
        <f t="shared" ref="G369" si="758">H369+I369</f>
        <v>0</v>
      </c>
      <c r="H369" s="749"/>
      <c r="I369" s="1081"/>
      <c r="J369" s="536">
        <f t="shared" ref="J369" si="759">K369+L369</f>
        <v>0</v>
      </c>
      <c r="K369" s="749"/>
      <c r="L369" s="1081"/>
      <c r="M369" s="536">
        <f t="shared" ref="M369" si="760">N369+O369</f>
        <v>0</v>
      </c>
      <c r="N369" s="749"/>
      <c r="O369" s="1081"/>
      <c r="P369" s="536">
        <f t="shared" ref="P369" si="761">Q369+R369</f>
        <v>0</v>
      </c>
      <c r="Q369" s="749"/>
      <c r="R369" s="1081"/>
      <c r="S369" s="536">
        <f t="shared" ref="S369" si="762">T369+U369</f>
        <v>0</v>
      </c>
      <c r="T369" s="749"/>
      <c r="U369" s="1081"/>
      <c r="V369" s="1176">
        <f t="shared" ref="V369" si="763">G369-J369</f>
        <v>0</v>
      </c>
      <c r="W369" s="749">
        <f t="shared" ref="W369" si="764">G369-M369</f>
        <v>0</v>
      </c>
      <c r="X369" s="749">
        <f t="shared" ref="X369" si="765">G369-P369</f>
        <v>0</v>
      </c>
      <c r="Y369" s="750">
        <f t="shared" ref="Y369" si="766">G369-S369</f>
        <v>0</v>
      </c>
      <c r="Z369" s="751">
        <f>IF(G369&gt;0,ROUND((J369/G369),3),0)</f>
        <v>0</v>
      </c>
      <c r="AA369" s="752">
        <f t="shared" ref="AA369" si="767">IF(G369&gt;0,ROUND((M369/G369),3),0)</f>
        <v>0</v>
      </c>
      <c r="AB369" s="752">
        <f t="shared" ref="AB369" si="768">IF(G369&gt;0,ROUND((P369/G369),3),0)</f>
        <v>0</v>
      </c>
      <c r="AC369" s="753">
        <f t="shared" ref="AC369" si="769">IF(G369&gt;0,ROUND((S369/G369),3),0)</f>
        <v>0</v>
      </c>
      <c r="AD369" s="131"/>
    </row>
    <row r="370" spans="1:30" s="131" customFormat="1" ht="17.25" outlineLevel="1" thickTop="1" thickBot="1" x14ac:dyDescent="0.3">
      <c r="A370" s="115"/>
      <c r="B370" s="171" t="s">
        <v>662</v>
      </c>
      <c r="C370" s="252">
        <v>2250</v>
      </c>
      <c r="D370" s="253"/>
      <c r="E370" s="178" t="s">
        <v>391</v>
      </c>
      <c r="F370" s="179" t="s">
        <v>35</v>
      </c>
      <c r="G370" s="532">
        <f>H370+I370</f>
        <v>0</v>
      </c>
      <c r="H370" s="621"/>
      <c r="I370" s="622"/>
      <c r="J370" s="532">
        <f>K370+L370</f>
        <v>0</v>
      </c>
      <c r="K370" s="621"/>
      <c r="L370" s="622"/>
      <c r="M370" s="532">
        <f>N370+O370</f>
        <v>0</v>
      </c>
      <c r="N370" s="621"/>
      <c r="O370" s="622"/>
      <c r="P370" s="532">
        <f>Q370+R370</f>
        <v>0</v>
      </c>
      <c r="Q370" s="621"/>
      <c r="R370" s="622"/>
      <c r="S370" s="532">
        <f>T370+U370</f>
        <v>0</v>
      </c>
      <c r="T370" s="621"/>
      <c r="U370" s="622"/>
      <c r="V370" s="1185">
        <f t="shared" si="750"/>
        <v>0</v>
      </c>
      <c r="W370" s="780">
        <f t="shared" si="751"/>
        <v>0</v>
      </c>
      <c r="X370" s="780">
        <f t="shared" si="752"/>
        <v>0</v>
      </c>
      <c r="Y370" s="781">
        <f t="shared" si="753"/>
        <v>0</v>
      </c>
      <c r="Z370" s="782">
        <f t="shared" si="754"/>
        <v>0</v>
      </c>
      <c r="AA370" s="783">
        <f t="shared" si="755"/>
        <v>0</v>
      </c>
      <c r="AB370" s="783">
        <f t="shared" si="756"/>
        <v>0</v>
      </c>
      <c r="AC370" s="784">
        <f t="shared" si="757"/>
        <v>0</v>
      </c>
    </row>
    <row r="371" spans="1:30" s="20" customFormat="1" ht="27" outlineLevel="1" thickTop="1" thickBot="1" x14ac:dyDescent="0.3">
      <c r="A371" s="119"/>
      <c r="B371" s="823" t="s">
        <v>663</v>
      </c>
      <c r="C371" s="266">
        <v>2250</v>
      </c>
      <c r="D371" s="267"/>
      <c r="E371" s="268" t="s">
        <v>143</v>
      </c>
      <c r="F371" s="266" t="s">
        <v>35</v>
      </c>
      <c r="G371" s="532">
        <f>H371+I371</f>
        <v>0</v>
      </c>
      <c r="H371" s="621"/>
      <c r="I371" s="622"/>
      <c r="J371" s="532">
        <f>K371+L371</f>
        <v>0</v>
      </c>
      <c r="K371" s="621"/>
      <c r="L371" s="622"/>
      <c r="M371" s="532">
        <f>N371+O371</f>
        <v>0</v>
      </c>
      <c r="N371" s="621"/>
      <c r="O371" s="622"/>
      <c r="P371" s="532">
        <f>Q371+R371</f>
        <v>0</v>
      </c>
      <c r="Q371" s="621"/>
      <c r="R371" s="622"/>
      <c r="S371" s="532">
        <f>T371+U371</f>
        <v>0</v>
      </c>
      <c r="T371" s="621"/>
      <c r="U371" s="622"/>
      <c r="V371" s="1185">
        <f t="shared" si="750"/>
        <v>0</v>
      </c>
      <c r="W371" s="780">
        <f t="shared" si="751"/>
        <v>0</v>
      </c>
      <c r="X371" s="780">
        <f t="shared" si="752"/>
        <v>0</v>
      </c>
      <c r="Y371" s="781">
        <f t="shared" si="753"/>
        <v>0</v>
      </c>
      <c r="Z371" s="782">
        <f t="shared" si="754"/>
        <v>0</v>
      </c>
      <c r="AA371" s="783">
        <f t="shared" si="755"/>
        <v>0</v>
      </c>
      <c r="AB371" s="783">
        <f t="shared" si="756"/>
        <v>0</v>
      </c>
      <c r="AC371" s="784">
        <f t="shared" si="757"/>
        <v>0</v>
      </c>
    </row>
    <row r="372" spans="1:30" s="72" customFormat="1" ht="19.5" thickBot="1" x14ac:dyDescent="0.3">
      <c r="A372" s="878"/>
      <c r="B372" s="94" t="s">
        <v>249</v>
      </c>
      <c r="C372" s="256">
        <v>2260</v>
      </c>
      <c r="D372" s="95"/>
      <c r="E372" s="193" t="s">
        <v>469</v>
      </c>
      <c r="F372" s="101" t="s">
        <v>35</v>
      </c>
      <c r="G372" s="648">
        <f t="shared" ref="G372:I372" si="770">ROUND(G373,1)</f>
        <v>0</v>
      </c>
      <c r="H372" s="649">
        <f t="shared" si="770"/>
        <v>0</v>
      </c>
      <c r="I372" s="650">
        <f t="shared" si="770"/>
        <v>0</v>
      </c>
      <c r="J372" s="648">
        <f t="shared" ref="J372" si="771">ROUND(J373,1)</f>
        <v>0</v>
      </c>
      <c r="K372" s="649">
        <f t="shared" ref="K372" si="772">ROUND(K373,1)</f>
        <v>0</v>
      </c>
      <c r="L372" s="650">
        <f t="shared" ref="L372" si="773">ROUND(L373,1)</f>
        <v>0</v>
      </c>
      <c r="M372" s="648">
        <f t="shared" ref="M372" si="774">ROUND(M373,1)</f>
        <v>0</v>
      </c>
      <c r="N372" s="649">
        <f t="shared" ref="N372" si="775">ROUND(N373,1)</f>
        <v>0</v>
      </c>
      <c r="O372" s="650">
        <f t="shared" ref="O372" si="776">ROUND(O373,1)</f>
        <v>0</v>
      </c>
      <c r="P372" s="648">
        <f t="shared" ref="P372" si="777">ROUND(P373,1)</f>
        <v>0</v>
      </c>
      <c r="Q372" s="649">
        <f t="shared" ref="Q372" si="778">ROUND(Q373,1)</f>
        <v>0</v>
      </c>
      <c r="R372" s="650">
        <f t="shared" ref="R372" si="779">ROUND(R373,1)</f>
        <v>0</v>
      </c>
      <c r="S372" s="648">
        <f t="shared" ref="S372" si="780">ROUND(S373,1)</f>
        <v>0</v>
      </c>
      <c r="T372" s="649">
        <f t="shared" ref="T372" si="781">ROUND(T373,1)</f>
        <v>0</v>
      </c>
      <c r="U372" s="650">
        <f t="shared" ref="U372" si="782">ROUND(U373,1)</f>
        <v>0</v>
      </c>
      <c r="V372" s="722">
        <f t="shared" si="750"/>
        <v>0</v>
      </c>
      <c r="W372" s="721">
        <f t="shared" si="751"/>
        <v>0</v>
      </c>
      <c r="X372" s="721">
        <f t="shared" si="752"/>
        <v>0</v>
      </c>
      <c r="Y372" s="722">
        <f t="shared" si="753"/>
        <v>0</v>
      </c>
      <c r="Z372" s="723">
        <f t="shared" si="754"/>
        <v>0</v>
      </c>
      <c r="AA372" s="724">
        <f t="shared" si="755"/>
        <v>0</v>
      </c>
      <c r="AB372" s="724">
        <f t="shared" si="756"/>
        <v>0</v>
      </c>
      <c r="AC372" s="725">
        <f>IF(G372&gt;0,ROUND((S372/G372),3),0)</f>
        <v>0</v>
      </c>
    </row>
    <row r="373" spans="1:30" s="92" customFormat="1" ht="19.5" outlineLevel="1" thickBot="1" x14ac:dyDescent="0.3">
      <c r="A373" s="878"/>
      <c r="B373" s="504" t="s">
        <v>252</v>
      </c>
      <c r="C373" s="916">
        <v>2260</v>
      </c>
      <c r="D373" s="547"/>
      <c r="E373" s="507" t="s">
        <v>469</v>
      </c>
      <c r="F373" s="546" t="s">
        <v>35</v>
      </c>
      <c r="G373" s="533">
        <f>H373+I373</f>
        <v>0</v>
      </c>
      <c r="H373" s="643"/>
      <c r="I373" s="644"/>
      <c r="J373" s="533">
        <f>K373+L373</f>
        <v>0</v>
      </c>
      <c r="K373" s="643"/>
      <c r="L373" s="644"/>
      <c r="M373" s="533">
        <f>N373+O373</f>
        <v>0</v>
      </c>
      <c r="N373" s="643"/>
      <c r="O373" s="644"/>
      <c r="P373" s="533">
        <f>Q373+R373</f>
        <v>0</v>
      </c>
      <c r="Q373" s="643"/>
      <c r="R373" s="644"/>
      <c r="S373" s="533">
        <f>T373+U373</f>
        <v>0</v>
      </c>
      <c r="T373" s="643"/>
      <c r="U373" s="644"/>
      <c r="V373" s="1186">
        <f t="shared" si="750"/>
        <v>0</v>
      </c>
      <c r="W373" s="795">
        <f t="shared" si="751"/>
        <v>0</v>
      </c>
      <c r="X373" s="795">
        <f t="shared" si="752"/>
        <v>0</v>
      </c>
      <c r="Y373" s="796">
        <f t="shared" si="753"/>
        <v>0</v>
      </c>
      <c r="Z373" s="797">
        <f t="shared" si="754"/>
        <v>0</v>
      </c>
      <c r="AA373" s="798">
        <f t="shared" si="755"/>
        <v>0</v>
      </c>
      <c r="AB373" s="798">
        <f t="shared" si="756"/>
        <v>0</v>
      </c>
      <c r="AC373" s="799">
        <f t="shared" ref="AC373" si="783">IF(G373&gt;0,ROUND((S373/G373),3),0)</f>
        <v>0</v>
      </c>
    </row>
    <row r="374" spans="1:30" s="20" customFormat="1" ht="19.5" thickBot="1" x14ac:dyDescent="0.3">
      <c r="A374" s="878"/>
      <c r="B374" s="269" t="s">
        <v>470</v>
      </c>
      <c r="C374" s="256" t="s">
        <v>229</v>
      </c>
      <c r="D374" s="257"/>
      <c r="E374" s="193" t="s">
        <v>230</v>
      </c>
      <c r="F374" s="101" t="s">
        <v>35</v>
      </c>
      <c r="G374" s="640">
        <f t="shared" ref="G374:I374" si="784">G375+G388+G398+G405+G412+G425</f>
        <v>600</v>
      </c>
      <c r="H374" s="589">
        <f t="shared" si="784"/>
        <v>590.70000000000005</v>
      </c>
      <c r="I374" s="641">
        <f t="shared" si="784"/>
        <v>9.3000000000000007</v>
      </c>
      <c r="J374" s="640">
        <f t="shared" ref="J374:U374" si="785">J375+J388+J398+J405+J412+J425</f>
        <v>169.40000000000003</v>
      </c>
      <c r="K374" s="589">
        <f t="shared" si="785"/>
        <v>169.40000000000003</v>
      </c>
      <c r="L374" s="641">
        <f t="shared" si="785"/>
        <v>0</v>
      </c>
      <c r="M374" s="640">
        <f t="shared" si="785"/>
        <v>261.3</v>
      </c>
      <c r="N374" s="589">
        <f t="shared" si="785"/>
        <v>257.10000000000002</v>
      </c>
      <c r="O374" s="641">
        <f t="shared" si="785"/>
        <v>4.2</v>
      </c>
      <c r="P374" s="640">
        <f t="shared" si="785"/>
        <v>326.89999999999998</v>
      </c>
      <c r="Q374" s="589">
        <f t="shared" si="785"/>
        <v>320</v>
      </c>
      <c r="R374" s="641">
        <f t="shared" si="785"/>
        <v>6.9</v>
      </c>
      <c r="S374" s="640">
        <f t="shared" si="785"/>
        <v>599.79999999999995</v>
      </c>
      <c r="T374" s="589">
        <f t="shared" si="785"/>
        <v>590.5</v>
      </c>
      <c r="U374" s="641">
        <f t="shared" si="785"/>
        <v>9.3000000000000007</v>
      </c>
      <c r="V374" s="791">
        <f t="shared" si="750"/>
        <v>430.59999999999997</v>
      </c>
      <c r="W374" s="790">
        <f t="shared" si="751"/>
        <v>338.7</v>
      </c>
      <c r="X374" s="790">
        <f t="shared" si="752"/>
        <v>273.10000000000002</v>
      </c>
      <c r="Y374" s="791">
        <f t="shared" si="753"/>
        <v>0.20000000000004547</v>
      </c>
      <c r="Z374" s="792">
        <f t="shared" si="754"/>
        <v>0.28199999999999997</v>
      </c>
      <c r="AA374" s="793">
        <f t="shared" si="755"/>
        <v>0.436</v>
      </c>
      <c r="AB374" s="793">
        <f t="shared" si="756"/>
        <v>0.54500000000000004</v>
      </c>
      <c r="AC374" s="794">
        <f>IF(G374&gt;0,ROUND((S374/G374),3),0)</f>
        <v>1</v>
      </c>
    </row>
    <row r="375" spans="1:30" s="91" customFormat="1" ht="19.5" outlineLevel="1" thickBot="1" x14ac:dyDescent="0.3">
      <c r="A375" s="878"/>
      <c r="B375" s="466" t="s">
        <v>471</v>
      </c>
      <c r="C375" s="546" t="s">
        <v>231</v>
      </c>
      <c r="D375" s="547"/>
      <c r="E375" s="548" t="s">
        <v>232</v>
      </c>
      <c r="F375" s="546" t="s">
        <v>35</v>
      </c>
      <c r="G375" s="987">
        <f t="shared" ref="G375:I375" si="786">ROUND(G376+G379+G382+G385+G386+G387,1)</f>
        <v>330</v>
      </c>
      <c r="H375" s="988">
        <f t="shared" si="786"/>
        <v>330</v>
      </c>
      <c r="I375" s="989">
        <f t="shared" si="786"/>
        <v>0</v>
      </c>
      <c r="J375" s="987">
        <f t="shared" ref="J375:U375" si="787">ROUND(J376+J379+J382+J385+J386+J387,1)</f>
        <v>138.80000000000001</v>
      </c>
      <c r="K375" s="988">
        <f t="shared" si="787"/>
        <v>138.80000000000001</v>
      </c>
      <c r="L375" s="989">
        <f t="shared" si="787"/>
        <v>0</v>
      </c>
      <c r="M375" s="987">
        <f t="shared" si="787"/>
        <v>165.2</v>
      </c>
      <c r="N375" s="988">
        <f t="shared" si="787"/>
        <v>165.2</v>
      </c>
      <c r="O375" s="989">
        <f t="shared" si="787"/>
        <v>0</v>
      </c>
      <c r="P375" s="987">
        <f t="shared" si="787"/>
        <v>165.2</v>
      </c>
      <c r="Q375" s="988">
        <f t="shared" si="787"/>
        <v>165.2</v>
      </c>
      <c r="R375" s="989">
        <f t="shared" si="787"/>
        <v>0</v>
      </c>
      <c r="S375" s="987">
        <f t="shared" si="787"/>
        <v>330</v>
      </c>
      <c r="T375" s="988">
        <f t="shared" si="787"/>
        <v>330</v>
      </c>
      <c r="U375" s="989">
        <f t="shared" si="787"/>
        <v>0</v>
      </c>
      <c r="V375" s="1186">
        <f t="shared" si="750"/>
        <v>191.2</v>
      </c>
      <c r="W375" s="795">
        <f t="shared" si="751"/>
        <v>164.8</v>
      </c>
      <c r="X375" s="795">
        <f t="shared" si="752"/>
        <v>164.8</v>
      </c>
      <c r="Y375" s="796">
        <f t="shared" si="753"/>
        <v>0</v>
      </c>
      <c r="Z375" s="797">
        <f t="shared" si="754"/>
        <v>0.42099999999999999</v>
      </c>
      <c r="AA375" s="798">
        <f t="shared" si="755"/>
        <v>0.501</v>
      </c>
      <c r="AB375" s="798">
        <f t="shared" si="756"/>
        <v>0.501</v>
      </c>
      <c r="AC375" s="799">
        <f t="shared" ref="AC375:AC376" si="788">IF(G375&gt;0,ROUND((S375/G375),3),0)</f>
        <v>1</v>
      </c>
    </row>
    <row r="376" spans="1:30" s="120" customFormat="1" outlineLevel="1" x14ac:dyDescent="0.25">
      <c r="A376" s="377"/>
      <c r="B376" s="508" t="s">
        <v>627</v>
      </c>
      <c r="C376" s="509">
        <v>2271</v>
      </c>
      <c r="D376" s="510"/>
      <c r="E376" s="226" t="s">
        <v>392</v>
      </c>
      <c r="F376" s="184" t="s">
        <v>35</v>
      </c>
      <c r="G376" s="475">
        <f>H376+I376</f>
        <v>330</v>
      </c>
      <c r="H376" s="591">
        <f>ROUND(H377*H378/1000,1)</f>
        <v>330</v>
      </c>
      <c r="I376" s="592">
        <f>ROUND(I377*I378/1000,1)</f>
        <v>0</v>
      </c>
      <c r="J376" s="475">
        <f>K376+L376</f>
        <v>138.80000000000001</v>
      </c>
      <c r="K376" s="591">
        <f>ROUND(K377*K378/1000,1)</f>
        <v>138.80000000000001</v>
      </c>
      <c r="L376" s="592">
        <f>ROUND(L377*L378/1000,1)</f>
        <v>0</v>
      </c>
      <c r="M376" s="475">
        <f>N376+O376</f>
        <v>165.2</v>
      </c>
      <c r="N376" s="591">
        <f>ROUND(N377*N378/1000,1)</f>
        <v>165.2</v>
      </c>
      <c r="O376" s="592">
        <f>ROUND(O377*O378/1000,1)</f>
        <v>0</v>
      </c>
      <c r="P376" s="475">
        <f>Q376+R376</f>
        <v>165.2</v>
      </c>
      <c r="Q376" s="591">
        <f>ROUND(Q377*Q378/1000,1)</f>
        <v>165.2</v>
      </c>
      <c r="R376" s="592">
        <f>ROUND(R377*R378/1000,1)</f>
        <v>0</v>
      </c>
      <c r="S376" s="475">
        <f>T376+U376</f>
        <v>330</v>
      </c>
      <c r="T376" s="591">
        <f>ROUND(T377*T378/1000,1)</f>
        <v>330</v>
      </c>
      <c r="U376" s="592">
        <f>ROUND(U377*U378/1000,1)</f>
        <v>0</v>
      </c>
      <c r="V376" s="1175">
        <f t="shared" si="750"/>
        <v>191.2</v>
      </c>
      <c r="W376" s="591">
        <f t="shared" si="751"/>
        <v>164.8</v>
      </c>
      <c r="X376" s="591">
        <f t="shared" si="752"/>
        <v>164.8</v>
      </c>
      <c r="Y376" s="726">
        <f t="shared" si="753"/>
        <v>0</v>
      </c>
      <c r="Z376" s="727">
        <f t="shared" si="754"/>
        <v>0.42099999999999999</v>
      </c>
      <c r="AA376" s="728">
        <f t="shared" si="755"/>
        <v>0.501</v>
      </c>
      <c r="AB376" s="728">
        <f t="shared" si="756"/>
        <v>0.501</v>
      </c>
      <c r="AC376" s="729">
        <f t="shared" si="788"/>
        <v>1</v>
      </c>
    </row>
    <row r="377" spans="1:30" s="120" customFormat="1" ht="12" outlineLevel="1" x14ac:dyDescent="0.25">
      <c r="A377" s="879"/>
      <c r="B377" s="107"/>
      <c r="C377" s="201"/>
      <c r="D377" s="202"/>
      <c r="E377" s="110" t="s">
        <v>393</v>
      </c>
      <c r="F377" s="201" t="s">
        <v>233</v>
      </c>
      <c r="G377" s="593">
        <f>H377+I377</f>
        <v>246.82308768199999</v>
      </c>
      <c r="H377" s="594">
        <v>246.82308768199999</v>
      </c>
      <c r="I377" s="595"/>
      <c r="J377" s="593">
        <f>K377+L377</f>
        <v>101.96332</v>
      </c>
      <c r="K377" s="594">
        <v>101.96332</v>
      </c>
      <c r="L377" s="595"/>
      <c r="M377" s="593">
        <f>N377+O377</f>
        <v>122.99</v>
      </c>
      <c r="N377" s="595">
        <v>122.99</v>
      </c>
      <c r="O377" s="595"/>
      <c r="P377" s="593">
        <f>Q377+R377</f>
        <v>122.99</v>
      </c>
      <c r="Q377" s="595">
        <v>122.99</v>
      </c>
      <c r="R377" s="595"/>
      <c r="S377" s="593">
        <f>T377+U377</f>
        <v>253.07131999999999</v>
      </c>
      <c r="T377" s="595">
        <v>253.07131999999999</v>
      </c>
      <c r="U377" s="595"/>
      <c r="V377" s="1173" t="s">
        <v>27</v>
      </c>
      <c r="W377" s="744" t="s">
        <v>27</v>
      </c>
      <c r="X377" s="744" t="s">
        <v>27</v>
      </c>
      <c r="Y377" s="745" t="s">
        <v>27</v>
      </c>
      <c r="Z377" s="743" t="s">
        <v>27</v>
      </c>
      <c r="AA377" s="744" t="s">
        <v>27</v>
      </c>
      <c r="AB377" s="744" t="s">
        <v>27</v>
      </c>
      <c r="AC377" s="745" t="s">
        <v>27</v>
      </c>
    </row>
    <row r="378" spans="1:30" s="120" customFormat="1" ht="12.75" outlineLevel="1" thickBot="1" x14ac:dyDescent="0.3">
      <c r="A378" s="879"/>
      <c r="B378" s="111"/>
      <c r="C378" s="229"/>
      <c r="D378" s="534"/>
      <c r="E378" s="114" t="s">
        <v>234</v>
      </c>
      <c r="F378" s="229" t="s">
        <v>54</v>
      </c>
      <c r="G378" s="596">
        <f>IF(I378+H378&gt;0,AVERAGE(H378:I378),0)</f>
        <v>1336.99</v>
      </c>
      <c r="H378" s="598">
        <v>1336.99</v>
      </c>
      <c r="I378" s="598"/>
      <c r="J378" s="596">
        <f>IF(L378+K378&gt;0,AVERAGE(K378:L378),0)</f>
        <v>1360.96147124</v>
      </c>
      <c r="K378" s="597">
        <v>1360.96147124</v>
      </c>
      <c r="L378" s="598"/>
      <c r="M378" s="596">
        <f>IF(O378+N378&gt;0,AVERAGE(N378:O378),0)</f>
        <v>1343.5311043700001</v>
      </c>
      <c r="N378" s="598">
        <v>1343.5311043700001</v>
      </c>
      <c r="O378" s="598"/>
      <c r="P378" s="596">
        <f>IF(R378+Q378&gt;0,AVERAGE(Q378:R378),0)</f>
        <v>1343.6</v>
      </c>
      <c r="Q378" s="598">
        <v>1343.6</v>
      </c>
      <c r="R378" s="598"/>
      <c r="S378" s="596">
        <f>IF(U378+T378&gt;0,AVERAGE(T378:U378),0)</f>
        <v>1303.9728480000001</v>
      </c>
      <c r="T378" s="598">
        <v>1303.9728480000001</v>
      </c>
      <c r="U378" s="598"/>
      <c r="V378" s="1174" t="s">
        <v>27</v>
      </c>
      <c r="W378" s="747" t="s">
        <v>27</v>
      </c>
      <c r="X378" s="747" t="s">
        <v>27</v>
      </c>
      <c r="Y378" s="748" t="s">
        <v>27</v>
      </c>
      <c r="Z378" s="746" t="s">
        <v>27</v>
      </c>
      <c r="AA378" s="747" t="s">
        <v>27</v>
      </c>
      <c r="AB378" s="747" t="s">
        <v>27</v>
      </c>
      <c r="AC378" s="748" t="s">
        <v>27</v>
      </c>
    </row>
    <row r="379" spans="1:30" s="120" customFormat="1" ht="26.25" outlineLevel="1" thickTop="1" x14ac:dyDescent="0.25">
      <c r="A379" s="377"/>
      <c r="B379" s="512" t="s">
        <v>628</v>
      </c>
      <c r="C379" s="224">
        <v>2271</v>
      </c>
      <c r="D379" s="225"/>
      <c r="E379" s="467" t="s">
        <v>394</v>
      </c>
      <c r="F379" s="194" t="s">
        <v>35</v>
      </c>
      <c r="G379" s="475">
        <f>H379+I379</f>
        <v>0</v>
      </c>
      <c r="H379" s="591">
        <f>ROUND(H380*H381/1000,1)</f>
        <v>0</v>
      </c>
      <c r="I379" s="592">
        <f>ROUND(I380*I381/1000,1)</f>
        <v>0</v>
      </c>
      <c r="J379" s="475">
        <f>K379+L379</f>
        <v>0</v>
      </c>
      <c r="K379" s="591">
        <f>ROUND(K380*K381/1000,1)</f>
        <v>0</v>
      </c>
      <c r="L379" s="592">
        <f>ROUND(L380*L381/1000,1)</f>
        <v>0</v>
      </c>
      <c r="M379" s="475">
        <f>N379+O379</f>
        <v>0</v>
      </c>
      <c r="N379" s="591">
        <f>ROUND(N380*N381/1000,1)</f>
        <v>0</v>
      </c>
      <c r="O379" s="592">
        <f>ROUND(O380*O381/1000,1)</f>
        <v>0</v>
      </c>
      <c r="P379" s="475">
        <f>Q379+R379</f>
        <v>0</v>
      </c>
      <c r="Q379" s="591">
        <f>ROUND(Q380*Q381/1000,1)</f>
        <v>0</v>
      </c>
      <c r="R379" s="592">
        <f>ROUND(R380*R381/1000,1)</f>
        <v>0</v>
      </c>
      <c r="S379" s="475">
        <f>T379+U379</f>
        <v>0</v>
      </c>
      <c r="T379" s="591">
        <f>ROUND(T380*T381/1000,1)</f>
        <v>0</v>
      </c>
      <c r="U379" s="592">
        <f>ROUND(U380*U381/1000,1)</f>
        <v>0</v>
      </c>
      <c r="V379" s="1175">
        <f t="shared" ref="V379" si="789">G379-J379</f>
        <v>0</v>
      </c>
      <c r="W379" s="591">
        <f t="shared" ref="W379" si="790">G379-M379</f>
        <v>0</v>
      </c>
      <c r="X379" s="591">
        <f t="shared" ref="X379" si="791">G379-P379</f>
        <v>0</v>
      </c>
      <c r="Y379" s="726">
        <f t="shared" ref="Y379" si="792">G379-S379</f>
        <v>0</v>
      </c>
      <c r="Z379" s="727">
        <f t="shared" ref="Z379" si="793">IF(G379&gt;0,ROUND((J379/G379),3),0)</f>
        <v>0</v>
      </c>
      <c r="AA379" s="728">
        <f t="shared" ref="AA379" si="794">IF(G379&gt;0,ROUND((M379/G379),3),0)</f>
        <v>0</v>
      </c>
      <c r="AB379" s="728">
        <f t="shared" ref="AB379" si="795">IF(G379&gt;0,ROUND((P379/G379),3),0)</f>
        <v>0</v>
      </c>
      <c r="AC379" s="729">
        <f t="shared" ref="AC379" si="796">IF(G379&gt;0,ROUND((S379/G379),3),0)</f>
        <v>0</v>
      </c>
    </row>
    <row r="380" spans="1:30" s="120" customFormat="1" ht="12" outlineLevel="1" x14ac:dyDescent="0.25">
      <c r="A380" s="879"/>
      <c r="B380" s="107"/>
      <c r="C380" s="201"/>
      <c r="D380" s="202"/>
      <c r="E380" s="110" t="s">
        <v>395</v>
      </c>
      <c r="F380" s="513" t="s">
        <v>30</v>
      </c>
      <c r="G380" s="593">
        <f>H380+I380</f>
        <v>0</v>
      </c>
      <c r="H380" s="594"/>
      <c r="I380" s="595"/>
      <c r="J380" s="593">
        <f>K380+L380</f>
        <v>0</v>
      </c>
      <c r="K380" s="594"/>
      <c r="L380" s="595"/>
      <c r="M380" s="593">
        <f>N380+O380</f>
        <v>0</v>
      </c>
      <c r="N380" s="594"/>
      <c r="O380" s="595"/>
      <c r="P380" s="593">
        <f>Q380+R380</f>
        <v>0</v>
      </c>
      <c r="Q380" s="594"/>
      <c r="R380" s="595"/>
      <c r="S380" s="593">
        <f>T380+U380</f>
        <v>0</v>
      </c>
      <c r="T380" s="594"/>
      <c r="U380" s="595"/>
      <c r="V380" s="1173" t="s">
        <v>27</v>
      </c>
      <c r="W380" s="744" t="s">
        <v>27</v>
      </c>
      <c r="X380" s="744" t="s">
        <v>27</v>
      </c>
      <c r="Y380" s="745" t="s">
        <v>27</v>
      </c>
      <c r="Z380" s="743" t="s">
        <v>27</v>
      </c>
      <c r="AA380" s="744" t="s">
        <v>27</v>
      </c>
      <c r="AB380" s="744" t="s">
        <v>27</v>
      </c>
      <c r="AC380" s="745" t="s">
        <v>27</v>
      </c>
    </row>
    <row r="381" spans="1:30" s="120" customFormat="1" ht="12.75" outlineLevel="1" thickBot="1" x14ac:dyDescent="0.3">
      <c r="A381" s="879"/>
      <c r="B381" s="111"/>
      <c r="C381" s="229"/>
      <c r="D381" s="534"/>
      <c r="E381" s="114" t="s">
        <v>234</v>
      </c>
      <c r="F381" s="229" t="s">
        <v>54</v>
      </c>
      <c r="G381" s="596">
        <f>IF(I381+H381&gt;0,AVERAGE(H381:I381),0)</f>
        <v>0</v>
      </c>
      <c r="H381" s="597"/>
      <c r="I381" s="598"/>
      <c r="J381" s="596">
        <f>IF(L381+K381&gt;0,AVERAGE(K381:L381),0)</f>
        <v>0</v>
      </c>
      <c r="K381" s="597"/>
      <c r="L381" s="598"/>
      <c r="M381" s="596">
        <f>IF(O381+N381&gt;0,AVERAGE(N381:O381),0)</f>
        <v>0</v>
      </c>
      <c r="N381" s="597"/>
      <c r="O381" s="598"/>
      <c r="P381" s="596">
        <f>IF(R381+Q381&gt;0,AVERAGE(Q381:R381),0)</f>
        <v>0</v>
      </c>
      <c r="Q381" s="597"/>
      <c r="R381" s="598"/>
      <c r="S381" s="596">
        <f>IF(U381+T381&gt;0,AVERAGE(T381:U381),0)</f>
        <v>0</v>
      </c>
      <c r="T381" s="597"/>
      <c r="U381" s="598"/>
      <c r="V381" s="1174" t="s">
        <v>27</v>
      </c>
      <c r="W381" s="747" t="s">
        <v>27</v>
      </c>
      <c r="X381" s="747" t="s">
        <v>27</v>
      </c>
      <c r="Y381" s="748" t="s">
        <v>27</v>
      </c>
      <c r="Z381" s="746" t="s">
        <v>27</v>
      </c>
      <c r="AA381" s="747" t="s">
        <v>27</v>
      </c>
      <c r="AB381" s="747" t="s">
        <v>27</v>
      </c>
      <c r="AC381" s="748" t="s">
        <v>27</v>
      </c>
    </row>
    <row r="382" spans="1:30" s="120" customFormat="1" ht="26.25" outlineLevel="1" thickTop="1" x14ac:dyDescent="0.25">
      <c r="A382" s="377"/>
      <c r="B382" s="520" t="s">
        <v>629</v>
      </c>
      <c r="C382" s="497">
        <v>2271</v>
      </c>
      <c r="D382" s="537"/>
      <c r="E382" s="522" t="s">
        <v>396</v>
      </c>
      <c r="F382" s="514" t="s">
        <v>35</v>
      </c>
      <c r="G382" s="475">
        <f>H382+I382</f>
        <v>0</v>
      </c>
      <c r="H382" s="591">
        <f>ROUND(H383*H384/1000,1)</f>
        <v>0</v>
      </c>
      <c r="I382" s="592">
        <f>ROUND(I383*I384/1000,1)</f>
        <v>0</v>
      </c>
      <c r="J382" s="475">
        <f>K382+L382</f>
        <v>0</v>
      </c>
      <c r="K382" s="591">
        <f>ROUND(K383*K384/1000,1)</f>
        <v>0</v>
      </c>
      <c r="L382" s="592">
        <f>ROUND(L383*L384/1000,1)</f>
        <v>0</v>
      </c>
      <c r="M382" s="475">
        <f>N382+O382</f>
        <v>0</v>
      </c>
      <c r="N382" s="591">
        <f>ROUND(N383*N384/1000,1)</f>
        <v>0</v>
      </c>
      <c r="O382" s="592">
        <f>ROUND(O383*O384/1000,1)</f>
        <v>0</v>
      </c>
      <c r="P382" s="475">
        <f>Q382+R382</f>
        <v>0</v>
      </c>
      <c r="Q382" s="591">
        <f>ROUND(Q383*Q384/1000,1)</f>
        <v>0</v>
      </c>
      <c r="R382" s="592">
        <f>ROUND(R383*R384/1000,1)</f>
        <v>0</v>
      </c>
      <c r="S382" s="475">
        <f>T382+U382</f>
        <v>0</v>
      </c>
      <c r="T382" s="591">
        <f>ROUND(T383*T384/1000,1)</f>
        <v>0</v>
      </c>
      <c r="U382" s="592">
        <f>ROUND(U383*U384/1000,1)</f>
        <v>0</v>
      </c>
      <c r="V382" s="1185">
        <f t="shared" ref="V382" si="797">G382-J382</f>
        <v>0</v>
      </c>
      <c r="W382" s="780">
        <f t="shared" ref="W382" si="798">G382-M382</f>
        <v>0</v>
      </c>
      <c r="X382" s="780">
        <f t="shared" ref="X382" si="799">G382-P382</f>
        <v>0</v>
      </c>
      <c r="Y382" s="781">
        <f t="shared" ref="Y382" si="800">G382-S382</f>
        <v>0</v>
      </c>
      <c r="Z382" s="782">
        <f t="shared" ref="Z382" si="801">IF(G382&gt;0,ROUND((J382/G382),3),0)</f>
        <v>0</v>
      </c>
      <c r="AA382" s="783">
        <f t="shared" ref="AA382" si="802">IF(G382&gt;0,ROUND((M382/G382),3),0)</f>
        <v>0</v>
      </c>
      <c r="AB382" s="783">
        <f t="shared" ref="AB382" si="803">IF(G382&gt;0,ROUND((P382/G382),3),0)</f>
        <v>0</v>
      </c>
      <c r="AC382" s="784">
        <f t="shared" ref="AC382" si="804">IF(G382&gt;0,ROUND((S382/G382),3),0)</f>
        <v>0</v>
      </c>
    </row>
    <row r="383" spans="1:30" s="120" customFormat="1" ht="12" outlineLevel="1" x14ac:dyDescent="0.25">
      <c r="A383" s="879"/>
      <c r="B383" s="107"/>
      <c r="C383" s="201"/>
      <c r="D383" s="202"/>
      <c r="E383" s="110" t="s">
        <v>393</v>
      </c>
      <c r="F383" s="513" t="s">
        <v>233</v>
      </c>
      <c r="G383" s="593">
        <f>H383+I383</f>
        <v>0</v>
      </c>
      <c r="H383" s="594"/>
      <c r="I383" s="595"/>
      <c r="J383" s="593">
        <f>K383+L383</f>
        <v>0</v>
      </c>
      <c r="K383" s="594"/>
      <c r="L383" s="595"/>
      <c r="M383" s="593">
        <f>N383+O383</f>
        <v>0</v>
      </c>
      <c r="N383" s="594"/>
      <c r="O383" s="595"/>
      <c r="P383" s="593">
        <f>Q383+R383</f>
        <v>0</v>
      </c>
      <c r="Q383" s="594"/>
      <c r="R383" s="595"/>
      <c r="S383" s="593">
        <f>T383+U383</f>
        <v>0</v>
      </c>
      <c r="T383" s="594"/>
      <c r="U383" s="595"/>
      <c r="V383" s="1173" t="s">
        <v>27</v>
      </c>
      <c r="W383" s="744" t="s">
        <v>27</v>
      </c>
      <c r="X383" s="744" t="s">
        <v>27</v>
      </c>
      <c r="Y383" s="745" t="s">
        <v>27</v>
      </c>
      <c r="Z383" s="743" t="s">
        <v>27</v>
      </c>
      <c r="AA383" s="744" t="s">
        <v>27</v>
      </c>
      <c r="AB383" s="744" t="s">
        <v>27</v>
      </c>
      <c r="AC383" s="745" t="s">
        <v>27</v>
      </c>
    </row>
    <row r="384" spans="1:30" s="120" customFormat="1" ht="12.75" outlineLevel="1" thickBot="1" x14ac:dyDescent="0.3">
      <c r="A384" s="879"/>
      <c r="B384" s="111"/>
      <c r="C384" s="229"/>
      <c r="D384" s="534"/>
      <c r="E384" s="114" t="s">
        <v>234</v>
      </c>
      <c r="F384" s="229" t="s">
        <v>54</v>
      </c>
      <c r="G384" s="596">
        <f>IF(I384+H384&gt;0,AVERAGE(H384:I384),0)</f>
        <v>0</v>
      </c>
      <c r="H384" s="597"/>
      <c r="I384" s="598"/>
      <c r="J384" s="596">
        <f>IF(L384+K384&gt;0,AVERAGE(K384:L384),0)</f>
        <v>0</v>
      </c>
      <c r="K384" s="597"/>
      <c r="L384" s="598"/>
      <c r="M384" s="596">
        <f>IF(O384+N384&gt;0,AVERAGE(N384:O384),0)</f>
        <v>0</v>
      </c>
      <c r="N384" s="597"/>
      <c r="O384" s="598"/>
      <c r="P384" s="596">
        <f>IF(R384+Q384&gt;0,AVERAGE(Q384:R384),0)</f>
        <v>0</v>
      </c>
      <c r="Q384" s="597"/>
      <c r="R384" s="598"/>
      <c r="S384" s="596">
        <f>IF(U384+T384&gt;0,AVERAGE(T384:U384),0)</f>
        <v>0</v>
      </c>
      <c r="T384" s="597"/>
      <c r="U384" s="598"/>
      <c r="V384" s="1174" t="s">
        <v>27</v>
      </c>
      <c r="W384" s="747" t="s">
        <v>27</v>
      </c>
      <c r="X384" s="747" t="s">
        <v>27</v>
      </c>
      <c r="Y384" s="748" t="s">
        <v>27</v>
      </c>
      <c r="Z384" s="746" t="s">
        <v>27</v>
      </c>
      <c r="AA384" s="747" t="s">
        <v>27</v>
      </c>
      <c r="AB384" s="747" t="s">
        <v>27</v>
      </c>
      <c r="AC384" s="748" t="s">
        <v>27</v>
      </c>
    </row>
    <row r="385" spans="1:30" s="120" customFormat="1" ht="16.5" outlineLevel="1" thickTop="1" thickBot="1" x14ac:dyDescent="0.3">
      <c r="A385" s="377"/>
      <c r="B385" s="979" t="s">
        <v>630</v>
      </c>
      <c r="C385" s="176">
        <v>2271</v>
      </c>
      <c r="D385" s="824"/>
      <c r="E385" s="178" t="s">
        <v>697</v>
      </c>
      <c r="F385" s="179" t="s">
        <v>35</v>
      </c>
      <c r="G385" s="536">
        <f t="shared" ref="G385" si="805">H385+I385</f>
        <v>0</v>
      </c>
      <c r="H385" s="749"/>
      <c r="I385" s="1081"/>
      <c r="J385" s="536">
        <f t="shared" ref="J385" si="806">K385+L385</f>
        <v>0</v>
      </c>
      <c r="K385" s="749"/>
      <c r="L385" s="1081"/>
      <c r="M385" s="536">
        <f t="shared" ref="M385" si="807">N385+O385</f>
        <v>0</v>
      </c>
      <c r="N385" s="749"/>
      <c r="O385" s="1081"/>
      <c r="P385" s="536">
        <f t="shared" ref="P385" si="808">Q385+R385</f>
        <v>0</v>
      </c>
      <c r="Q385" s="749"/>
      <c r="R385" s="1081"/>
      <c r="S385" s="536">
        <f t="shared" ref="S385" si="809">T385+U385</f>
        <v>0</v>
      </c>
      <c r="T385" s="749"/>
      <c r="U385" s="1081"/>
      <c r="V385" s="1176">
        <f t="shared" ref="V385" si="810">G385-J385</f>
        <v>0</v>
      </c>
      <c r="W385" s="749">
        <f t="shared" ref="W385" si="811">G385-M385</f>
        <v>0</v>
      </c>
      <c r="X385" s="749">
        <f t="shared" ref="X385" si="812">G385-P385</f>
        <v>0</v>
      </c>
      <c r="Y385" s="750">
        <f t="shared" ref="Y385" si="813">G385-S385</f>
        <v>0</v>
      </c>
      <c r="Z385" s="751">
        <f>IF(G385&gt;0,ROUND((J385/G385),3),0)</f>
        <v>0</v>
      </c>
      <c r="AA385" s="752">
        <f t="shared" ref="AA385" si="814">IF(G385&gt;0,ROUND((M385/G385),3),0)</f>
        <v>0</v>
      </c>
      <c r="AB385" s="752">
        <f t="shared" ref="AB385" si="815">IF(G385&gt;0,ROUND((P385/G385),3),0)</f>
        <v>0</v>
      </c>
      <c r="AC385" s="753">
        <f t="shared" ref="AC385" si="816">IF(G385&gt;0,ROUND((S385/G385),3),0)</f>
        <v>0</v>
      </c>
      <c r="AD385" s="131"/>
    </row>
    <row r="386" spans="1:30" s="120" customFormat="1" ht="16.5" outlineLevel="1" thickTop="1" thickBot="1" x14ac:dyDescent="0.3">
      <c r="A386" s="377"/>
      <c r="B386" s="979" t="s">
        <v>669</v>
      </c>
      <c r="C386" s="330">
        <v>2271</v>
      </c>
      <c r="D386" s="187"/>
      <c r="E386" s="535" t="s">
        <v>446</v>
      </c>
      <c r="F386" s="186" t="s">
        <v>35</v>
      </c>
      <c r="G386" s="536">
        <f>H386+I386</f>
        <v>0</v>
      </c>
      <c r="H386" s="937"/>
      <c r="I386" s="938"/>
      <c r="J386" s="536">
        <f>K386+L386</f>
        <v>0</v>
      </c>
      <c r="K386" s="937"/>
      <c r="L386" s="938"/>
      <c r="M386" s="536">
        <f>N386+O386</f>
        <v>0</v>
      </c>
      <c r="N386" s="937"/>
      <c r="O386" s="938"/>
      <c r="P386" s="536">
        <f>Q386+R386</f>
        <v>0</v>
      </c>
      <c r="Q386" s="937"/>
      <c r="R386" s="938"/>
      <c r="S386" s="536">
        <f>T386+U386</f>
        <v>0</v>
      </c>
      <c r="T386" s="937"/>
      <c r="U386" s="938"/>
      <c r="V386" s="1175">
        <f t="shared" ref="V386:V389" si="817">G386-J386</f>
        <v>0</v>
      </c>
      <c r="W386" s="591">
        <f t="shared" ref="W386:W389" si="818">G386-M386</f>
        <v>0</v>
      </c>
      <c r="X386" s="591">
        <f t="shared" ref="X386:X389" si="819">G386-P386</f>
        <v>0</v>
      </c>
      <c r="Y386" s="726">
        <f t="shared" ref="Y386:Y389" si="820">G386-S386</f>
        <v>0</v>
      </c>
      <c r="Z386" s="727">
        <f t="shared" ref="Z386:Z389" si="821">IF(G386&gt;0,ROUND((J386/G386),3),0)</f>
        <v>0</v>
      </c>
      <c r="AA386" s="728">
        <f t="shared" ref="AA386:AA389" si="822">IF(G386&gt;0,ROUND((M386/G386),3),0)</f>
        <v>0</v>
      </c>
      <c r="AB386" s="728">
        <f t="shared" ref="AB386:AB389" si="823">IF(G386&gt;0,ROUND((P386/G386),3),0)</f>
        <v>0</v>
      </c>
      <c r="AC386" s="729">
        <f t="shared" ref="AC386:AC389" si="824">IF(G386&gt;0,ROUND((S386/G386),3),0)</f>
        <v>0</v>
      </c>
    </row>
    <row r="387" spans="1:30" s="120" customFormat="1" ht="27" outlineLevel="1" thickTop="1" thickBot="1" x14ac:dyDescent="0.3">
      <c r="A387" s="377"/>
      <c r="B387" s="980" t="s">
        <v>670</v>
      </c>
      <c r="C387" s="528">
        <v>2271</v>
      </c>
      <c r="D387" s="529"/>
      <c r="E387" s="530" t="s">
        <v>143</v>
      </c>
      <c r="F387" s="538" t="s">
        <v>35</v>
      </c>
      <c r="G387" s="539">
        <f>H387+I387</f>
        <v>0</v>
      </c>
      <c r="H387" s="945"/>
      <c r="I387" s="946"/>
      <c r="J387" s="539">
        <f>K387+L387</f>
        <v>0</v>
      </c>
      <c r="K387" s="945"/>
      <c r="L387" s="946"/>
      <c r="M387" s="539">
        <f>N387+O387</f>
        <v>0</v>
      </c>
      <c r="N387" s="945"/>
      <c r="O387" s="946"/>
      <c r="P387" s="539">
        <f>Q387+R387</f>
        <v>0</v>
      </c>
      <c r="Q387" s="945"/>
      <c r="R387" s="946"/>
      <c r="S387" s="539">
        <f>T387+U387</f>
        <v>0</v>
      </c>
      <c r="T387" s="945"/>
      <c r="U387" s="946"/>
      <c r="V387" s="1187">
        <f t="shared" si="817"/>
        <v>0</v>
      </c>
      <c r="W387" s="800">
        <f t="shared" si="818"/>
        <v>0</v>
      </c>
      <c r="X387" s="800">
        <f t="shared" si="819"/>
        <v>0</v>
      </c>
      <c r="Y387" s="801">
        <f t="shared" si="820"/>
        <v>0</v>
      </c>
      <c r="Z387" s="802">
        <f t="shared" si="821"/>
        <v>0</v>
      </c>
      <c r="AA387" s="803">
        <f t="shared" si="822"/>
        <v>0</v>
      </c>
      <c r="AB387" s="803">
        <f t="shared" si="823"/>
        <v>0</v>
      </c>
      <c r="AC387" s="804">
        <f t="shared" si="824"/>
        <v>0</v>
      </c>
    </row>
    <row r="388" spans="1:30" s="91" customFormat="1" ht="19.5" outlineLevel="1" thickBot="1" x14ac:dyDescent="0.3">
      <c r="A388" s="878"/>
      <c r="B388" s="542" t="s">
        <v>631</v>
      </c>
      <c r="C388" s="543" t="s">
        <v>235</v>
      </c>
      <c r="D388" s="544"/>
      <c r="E388" s="545" t="s">
        <v>236</v>
      </c>
      <c r="F388" s="543" t="s">
        <v>35</v>
      </c>
      <c r="G388" s="990">
        <f t="shared" ref="G388:I388" si="825">ROUND(G389+G392+G395+G396+G397,1)</f>
        <v>19</v>
      </c>
      <c r="H388" s="991">
        <f t="shared" si="825"/>
        <v>19</v>
      </c>
      <c r="I388" s="992">
        <f t="shared" si="825"/>
        <v>0</v>
      </c>
      <c r="J388" s="990">
        <f t="shared" ref="J388:U388" si="826">ROUND(J389+J392+J395+J396+J397,1)</f>
        <v>3.8</v>
      </c>
      <c r="K388" s="991">
        <f t="shared" si="826"/>
        <v>3.8</v>
      </c>
      <c r="L388" s="992">
        <f t="shared" si="826"/>
        <v>0</v>
      </c>
      <c r="M388" s="990">
        <f t="shared" si="826"/>
        <v>8.4</v>
      </c>
      <c r="N388" s="991">
        <f t="shared" si="826"/>
        <v>8.4</v>
      </c>
      <c r="O388" s="992">
        <f t="shared" si="826"/>
        <v>0</v>
      </c>
      <c r="P388" s="990">
        <f t="shared" si="826"/>
        <v>13.3</v>
      </c>
      <c r="Q388" s="991">
        <f t="shared" si="826"/>
        <v>13.3</v>
      </c>
      <c r="R388" s="992">
        <f t="shared" si="826"/>
        <v>0</v>
      </c>
      <c r="S388" s="990">
        <f t="shared" si="826"/>
        <v>19</v>
      </c>
      <c r="T388" s="991">
        <f t="shared" si="826"/>
        <v>19</v>
      </c>
      <c r="U388" s="992">
        <f t="shared" si="826"/>
        <v>0</v>
      </c>
      <c r="V388" s="1188">
        <f t="shared" si="817"/>
        <v>15.2</v>
      </c>
      <c r="W388" s="805">
        <f t="shared" si="818"/>
        <v>10.6</v>
      </c>
      <c r="X388" s="805">
        <f t="shared" si="819"/>
        <v>5.6999999999999993</v>
      </c>
      <c r="Y388" s="806">
        <f t="shared" si="820"/>
        <v>0</v>
      </c>
      <c r="Z388" s="807">
        <f t="shared" si="821"/>
        <v>0.2</v>
      </c>
      <c r="AA388" s="808">
        <f t="shared" si="822"/>
        <v>0.442</v>
      </c>
      <c r="AB388" s="808">
        <f t="shared" si="823"/>
        <v>0.7</v>
      </c>
      <c r="AC388" s="809">
        <f t="shared" si="824"/>
        <v>1</v>
      </c>
    </row>
    <row r="389" spans="1:30" s="106" customFormat="1" outlineLevel="1" x14ac:dyDescent="0.25">
      <c r="A389" s="377"/>
      <c r="B389" s="508" t="s">
        <v>632</v>
      </c>
      <c r="C389" s="509">
        <v>2272</v>
      </c>
      <c r="D389" s="270"/>
      <c r="E389" s="519" t="s">
        <v>398</v>
      </c>
      <c r="F389" s="194" t="s">
        <v>35</v>
      </c>
      <c r="G389" s="475">
        <f>H389+I389</f>
        <v>7.8</v>
      </c>
      <c r="H389" s="591">
        <f>ROUND(H390*H391/1000,1)</f>
        <v>7.8</v>
      </c>
      <c r="I389" s="592">
        <f>ROUND(I390*I391/1000,1)</f>
        <v>0</v>
      </c>
      <c r="J389" s="475">
        <f>K389+L389</f>
        <v>1.7</v>
      </c>
      <c r="K389" s="591">
        <f>ROUND(K390*K391/1000,1)</f>
        <v>1.7</v>
      </c>
      <c r="L389" s="592">
        <f>ROUND(L390*L391/1000,1)</f>
        <v>0</v>
      </c>
      <c r="M389" s="475">
        <f>N389+O389</f>
        <v>3.5</v>
      </c>
      <c r="N389" s="591">
        <f>ROUND(N390*N391/1000,1)</f>
        <v>3.5</v>
      </c>
      <c r="O389" s="592">
        <f>ROUND(O390*O391/1000,1)</f>
        <v>0</v>
      </c>
      <c r="P389" s="475">
        <f>Q389+R389</f>
        <v>5.4</v>
      </c>
      <c r="Q389" s="591">
        <f>ROUND(Q390*Q391/1000,1)</f>
        <v>5.4</v>
      </c>
      <c r="R389" s="592">
        <f>ROUND(R390*R391/1000,1)</f>
        <v>0</v>
      </c>
      <c r="S389" s="475">
        <f>T389+U389</f>
        <v>7.8</v>
      </c>
      <c r="T389" s="591">
        <f>ROUND(T390*T391/1000,1)</f>
        <v>7.8</v>
      </c>
      <c r="U389" s="592">
        <f>ROUND(U390*U391/1000,1)</f>
        <v>0</v>
      </c>
      <c r="V389" s="1175">
        <f t="shared" si="817"/>
        <v>6.1</v>
      </c>
      <c r="W389" s="591">
        <f t="shared" si="818"/>
        <v>4.3</v>
      </c>
      <c r="X389" s="591">
        <f t="shared" si="819"/>
        <v>2.3999999999999995</v>
      </c>
      <c r="Y389" s="726">
        <f t="shared" si="820"/>
        <v>0</v>
      </c>
      <c r="Z389" s="727">
        <f t="shared" si="821"/>
        <v>0.218</v>
      </c>
      <c r="AA389" s="728">
        <f t="shared" si="822"/>
        <v>0.44900000000000001</v>
      </c>
      <c r="AB389" s="728">
        <f t="shared" si="823"/>
        <v>0.69199999999999995</v>
      </c>
      <c r="AC389" s="729">
        <f t="shared" si="824"/>
        <v>1</v>
      </c>
    </row>
    <row r="390" spans="1:30" s="106" customFormat="1" ht="12" outlineLevel="1" x14ac:dyDescent="0.25">
      <c r="A390" s="879"/>
      <c r="B390" s="498"/>
      <c r="C390" s="513"/>
      <c r="D390" s="122"/>
      <c r="E390" s="455" t="s">
        <v>393</v>
      </c>
      <c r="F390" s="513" t="s">
        <v>237</v>
      </c>
      <c r="G390" s="593">
        <f>H390+I390</f>
        <v>688</v>
      </c>
      <c r="H390" s="594">
        <v>688</v>
      </c>
      <c r="I390" s="595"/>
      <c r="J390" s="593">
        <f>K390+L390</f>
        <v>149</v>
      </c>
      <c r="K390" s="594">
        <v>149</v>
      </c>
      <c r="L390" s="595"/>
      <c r="M390" s="593">
        <f>N390+O390</f>
        <v>314</v>
      </c>
      <c r="N390" s="594">
        <v>314</v>
      </c>
      <c r="O390" s="595"/>
      <c r="P390" s="593">
        <f>Q390+R390</f>
        <v>476</v>
      </c>
      <c r="Q390" s="595">
        <v>476</v>
      </c>
      <c r="R390" s="595"/>
      <c r="S390" s="593">
        <f>T390+U390</f>
        <v>688</v>
      </c>
      <c r="T390" s="594">
        <v>688</v>
      </c>
      <c r="U390" s="595"/>
      <c r="V390" s="1173" t="s">
        <v>27</v>
      </c>
      <c r="W390" s="744" t="s">
        <v>27</v>
      </c>
      <c r="X390" s="744" t="s">
        <v>27</v>
      </c>
      <c r="Y390" s="745" t="s">
        <v>27</v>
      </c>
      <c r="Z390" s="743" t="s">
        <v>27</v>
      </c>
      <c r="AA390" s="744" t="s">
        <v>27</v>
      </c>
      <c r="AB390" s="744" t="s">
        <v>27</v>
      </c>
      <c r="AC390" s="745" t="s">
        <v>27</v>
      </c>
    </row>
    <row r="391" spans="1:30" s="106" customFormat="1" ht="12.75" outlineLevel="1" thickBot="1" x14ac:dyDescent="0.3">
      <c r="A391" s="879"/>
      <c r="B391" s="498"/>
      <c r="C391" s="513"/>
      <c r="D391" s="271"/>
      <c r="E391" s="541" t="s">
        <v>234</v>
      </c>
      <c r="F391" s="229" t="s">
        <v>54</v>
      </c>
      <c r="G391" s="596">
        <f>IF(I391+H391&gt;0,AVERAGE(H391:I391),0)</f>
        <v>11.34468</v>
      </c>
      <c r="H391" s="597">
        <v>11.34468</v>
      </c>
      <c r="I391" s="598"/>
      <c r="J391" s="596">
        <f>IF(L391+K391&gt;0,AVERAGE(K391:L391),0)</f>
        <v>11.084899328800001</v>
      </c>
      <c r="K391" s="597">
        <v>11.084899328800001</v>
      </c>
      <c r="L391" s="598"/>
      <c r="M391" s="596">
        <f>IF(O391+N391&gt;0,AVERAGE(N391:O391),0)</f>
        <v>11.256783439399999</v>
      </c>
      <c r="N391" s="597">
        <v>11.256783439399999</v>
      </c>
      <c r="O391" s="598"/>
      <c r="P391" s="596">
        <f>IF(R391+Q391&gt;0,AVERAGE(Q391:R391),0)</f>
        <v>11.35</v>
      </c>
      <c r="Q391" s="598">
        <v>11.35</v>
      </c>
      <c r="R391" s="598"/>
      <c r="S391" s="596">
        <f>IF(U391+T391&gt;0,AVERAGE(T391:U391),0)</f>
        <v>11.341177</v>
      </c>
      <c r="T391" s="597">
        <v>11.341177</v>
      </c>
      <c r="U391" s="598"/>
      <c r="V391" s="1174" t="s">
        <v>27</v>
      </c>
      <c r="W391" s="747" t="s">
        <v>27</v>
      </c>
      <c r="X391" s="747" t="s">
        <v>27</v>
      </c>
      <c r="Y391" s="748" t="s">
        <v>27</v>
      </c>
      <c r="Z391" s="746" t="s">
        <v>27</v>
      </c>
      <c r="AA391" s="747" t="s">
        <v>27</v>
      </c>
      <c r="AB391" s="747" t="s">
        <v>27</v>
      </c>
      <c r="AC391" s="748" t="s">
        <v>27</v>
      </c>
    </row>
    <row r="392" spans="1:30" s="106" customFormat="1" ht="15.75" outlineLevel="1" thickTop="1" x14ac:dyDescent="0.25">
      <c r="A392" s="377"/>
      <c r="B392" s="520" t="s">
        <v>633</v>
      </c>
      <c r="C392" s="514">
        <v>2272</v>
      </c>
      <c r="D392" s="521"/>
      <c r="E392" s="226" t="s">
        <v>399</v>
      </c>
      <c r="F392" s="194" t="s">
        <v>35</v>
      </c>
      <c r="G392" s="475">
        <f>H392+I392</f>
        <v>8.4</v>
      </c>
      <c r="H392" s="591">
        <f>ROUND(H393*H394/1000,1)</f>
        <v>8.4</v>
      </c>
      <c r="I392" s="592">
        <f>ROUND(I393*I394/1000,1)</f>
        <v>0</v>
      </c>
      <c r="J392" s="475">
        <f>K392+L392</f>
        <v>1.7</v>
      </c>
      <c r="K392" s="591">
        <f>ROUND(K393*K394/1000,1)</f>
        <v>1.7</v>
      </c>
      <c r="L392" s="592">
        <f>ROUND(L393*L394/1000,1)</f>
        <v>0</v>
      </c>
      <c r="M392" s="475">
        <f>N392+O392</f>
        <v>3.7</v>
      </c>
      <c r="N392" s="591">
        <f>ROUND(N393*N394/1000,1)</f>
        <v>3.7</v>
      </c>
      <c r="O392" s="592">
        <f>ROUND(O393*O394/1000,1)</f>
        <v>0</v>
      </c>
      <c r="P392" s="475">
        <f>Q392+R392</f>
        <v>5.7</v>
      </c>
      <c r="Q392" s="591">
        <f>ROUND(Q393*Q394/1000,1)</f>
        <v>5.7</v>
      </c>
      <c r="R392" s="592">
        <f>ROUND(R393*R394/1000,1)</f>
        <v>0</v>
      </c>
      <c r="S392" s="475">
        <f>T392+U392</f>
        <v>8.4</v>
      </c>
      <c r="T392" s="591">
        <f>ROUND(T393*T394/1000,1)</f>
        <v>8.4</v>
      </c>
      <c r="U392" s="592">
        <f>ROUND(U393*U394/1000,1)</f>
        <v>0</v>
      </c>
      <c r="V392" s="1185">
        <f t="shared" ref="V392" si="827">G392-J392</f>
        <v>6.7</v>
      </c>
      <c r="W392" s="780">
        <f t="shared" ref="W392" si="828">G392-M392</f>
        <v>4.7</v>
      </c>
      <c r="X392" s="780">
        <f t="shared" ref="X392" si="829">G392-P392</f>
        <v>2.7</v>
      </c>
      <c r="Y392" s="781">
        <f t="shared" ref="Y392" si="830">G392-S392</f>
        <v>0</v>
      </c>
      <c r="Z392" s="782">
        <f t="shared" ref="Z392" si="831">IF(G392&gt;0,ROUND((J392/G392),3),0)</f>
        <v>0.20200000000000001</v>
      </c>
      <c r="AA392" s="783">
        <f t="shared" ref="AA392" si="832">IF(G392&gt;0,ROUND((M392/G392),3),0)</f>
        <v>0.44</v>
      </c>
      <c r="AB392" s="783">
        <f t="shared" ref="AB392" si="833">IF(G392&gt;0,ROUND((P392/G392),3),0)</f>
        <v>0.67900000000000005</v>
      </c>
      <c r="AC392" s="784">
        <f t="shared" ref="AC392" si="834">IF(G392&gt;0,ROUND((S392/G392),3),0)</f>
        <v>1</v>
      </c>
    </row>
    <row r="393" spans="1:30" s="106" customFormat="1" ht="12" outlineLevel="1" x14ac:dyDescent="0.25">
      <c r="A393" s="879"/>
      <c r="B393" s="498"/>
      <c r="C393" s="513"/>
      <c r="D393" s="454"/>
      <c r="E393" s="455" t="s">
        <v>393</v>
      </c>
      <c r="F393" s="513" t="s">
        <v>237</v>
      </c>
      <c r="G393" s="593">
        <f>H393+I393</f>
        <v>688</v>
      </c>
      <c r="H393" s="594">
        <v>688</v>
      </c>
      <c r="I393" s="595"/>
      <c r="J393" s="593">
        <f>K393+L393</f>
        <v>149</v>
      </c>
      <c r="K393" s="594">
        <v>149</v>
      </c>
      <c r="L393" s="595"/>
      <c r="M393" s="593">
        <f>N393+O393</f>
        <v>314</v>
      </c>
      <c r="N393" s="594">
        <v>314</v>
      </c>
      <c r="O393" s="595"/>
      <c r="P393" s="593">
        <f>Q393+R393</f>
        <v>476</v>
      </c>
      <c r="Q393" s="595">
        <v>476</v>
      </c>
      <c r="R393" s="595"/>
      <c r="S393" s="593">
        <f>T393+U393</f>
        <v>688</v>
      </c>
      <c r="T393" s="594">
        <v>688</v>
      </c>
      <c r="U393" s="595"/>
      <c r="V393" s="1173" t="s">
        <v>27</v>
      </c>
      <c r="W393" s="744" t="s">
        <v>27</v>
      </c>
      <c r="X393" s="744" t="s">
        <v>27</v>
      </c>
      <c r="Y393" s="745" t="s">
        <v>27</v>
      </c>
      <c r="Z393" s="743" t="s">
        <v>27</v>
      </c>
      <c r="AA393" s="744" t="s">
        <v>27</v>
      </c>
      <c r="AB393" s="744" t="s">
        <v>27</v>
      </c>
      <c r="AC393" s="745" t="s">
        <v>27</v>
      </c>
    </row>
    <row r="394" spans="1:30" s="106" customFormat="1" ht="12.75" outlineLevel="1" thickBot="1" x14ac:dyDescent="0.3">
      <c r="A394" s="879"/>
      <c r="B394" s="111"/>
      <c r="C394" s="229"/>
      <c r="D394" s="230"/>
      <c r="E394" s="114" t="s">
        <v>234</v>
      </c>
      <c r="F394" s="229" t="s">
        <v>54</v>
      </c>
      <c r="G394" s="596">
        <f>IF(I394+H394&gt;0,AVERAGE(H394:I394),0)</f>
        <v>12.16344</v>
      </c>
      <c r="H394" s="597">
        <v>12.16344</v>
      </c>
      <c r="I394" s="598"/>
      <c r="J394" s="596">
        <f>IF(L394+K394&gt;0,AVERAGE(K394:L394),0)</f>
        <v>11.3222818791</v>
      </c>
      <c r="K394" s="597">
        <v>11.3222818791</v>
      </c>
      <c r="L394" s="598"/>
      <c r="M394" s="596">
        <f>IF(O394+N394&gt;0,AVERAGE(N394:O394),0)</f>
        <v>11.886496815199999</v>
      </c>
      <c r="N394" s="597">
        <v>11.886496815199999</v>
      </c>
      <c r="O394" s="598"/>
      <c r="P394" s="596">
        <f>IF(R394+Q394&gt;0,AVERAGE(Q394:R394),0)</f>
        <v>12.07</v>
      </c>
      <c r="Q394" s="598">
        <v>12.07</v>
      </c>
      <c r="R394" s="598"/>
      <c r="S394" s="596">
        <f>IF(U394+T394&gt;0,AVERAGE(T394:U394),0)</f>
        <v>12.16344</v>
      </c>
      <c r="T394" s="597">
        <v>12.16344</v>
      </c>
      <c r="U394" s="598"/>
      <c r="V394" s="1174" t="s">
        <v>27</v>
      </c>
      <c r="W394" s="747" t="s">
        <v>27</v>
      </c>
      <c r="X394" s="747" t="s">
        <v>27</v>
      </c>
      <c r="Y394" s="748" t="s">
        <v>27</v>
      </c>
      <c r="Z394" s="746" t="s">
        <v>27</v>
      </c>
      <c r="AA394" s="747" t="s">
        <v>27</v>
      </c>
      <c r="AB394" s="747" t="s">
        <v>27</v>
      </c>
      <c r="AC394" s="748" t="s">
        <v>27</v>
      </c>
    </row>
    <row r="395" spans="1:30" s="120" customFormat="1" ht="16.5" outlineLevel="1" thickTop="1" thickBot="1" x14ac:dyDescent="0.3">
      <c r="A395" s="377"/>
      <c r="B395" s="520" t="s">
        <v>634</v>
      </c>
      <c r="C395" s="176">
        <v>2272</v>
      </c>
      <c r="D395" s="824"/>
      <c r="E395" s="178" t="s">
        <v>698</v>
      </c>
      <c r="F395" s="179" t="s">
        <v>35</v>
      </c>
      <c r="G395" s="536">
        <f t="shared" ref="G395" si="835">H395+I395</f>
        <v>0</v>
      </c>
      <c r="H395" s="749"/>
      <c r="I395" s="1081"/>
      <c r="J395" s="536">
        <f t="shared" ref="J395" si="836">K395+L395</f>
        <v>0</v>
      </c>
      <c r="K395" s="749"/>
      <c r="L395" s="1081"/>
      <c r="M395" s="536">
        <f t="shared" ref="M395" si="837">N395+O395</f>
        <v>0</v>
      </c>
      <c r="N395" s="749"/>
      <c r="O395" s="1081"/>
      <c r="P395" s="536">
        <f t="shared" ref="P395" si="838">Q395+R395</f>
        <v>0</v>
      </c>
      <c r="Q395" s="749"/>
      <c r="R395" s="1081"/>
      <c r="S395" s="536">
        <f t="shared" ref="S395" si="839">T395+U395</f>
        <v>0</v>
      </c>
      <c r="T395" s="749"/>
      <c r="U395" s="1081"/>
      <c r="V395" s="1176">
        <f t="shared" ref="V395" si="840">G395-J395</f>
        <v>0</v>
      </c>
      <c r="W395" s="749">
        <f t="shared" ref="W395" si="841">G395-M395</f>
        <v>0</v>
      </c>
      <c r="X395" s="749">
        <f t="shared" ref="X395" si="842">G395-P395</f>
        <v>0</v>
      </c>
      <c r="Y395" s="750">
        <f t="shared" ref="Y395" si="843">G395-S395</f>
        <v>0</v>
      </c>
      <c r="Z395" s="751">
        <f>IF(G395&gt;0,ROUND((J395/G395),3),0)</f>
        <v>0</v>
      </c>
      <c r="AA395" s="752">
        <f t="shared" ref="AA395" si="844">IF(G395&gt;0,ROUND((M395/G395),3),0)</f>
        <v>0</v>
      </c>
      <c r="AB395" s="752">
        <f t="shared" ref="AB395" si="845">IF(G395&gt;0,ROUND((P395/G395),3),0)</f>
        <v>0</v>
      </c>
      <c r="AC395" s="753">
        <f t="shared" ref="AC395" si="846">IF(G395&gt;0,ROUND((S395/G395),3),0)</f>
        <v>0</v>
      </c>
      <c r="AD395" s="131"/>
    </row>
    <row r="396" spans="1:30" s="106" customFormat="1" ht="16.5" outlineLevel="1" thickTop="1" thickBot="1" x14ac:dyDescent="0.3">
      <c r="A396" s="377"/>
      <c r="B396" s="520" t="s">
        <v>671</v>
      </c>
      <c r="C396" s="186">
        <v>2272</v>
      </c>
      <c r="D396" s="210"/>
      <c r="E396" s="535" t="s">
        <v>445</v>
      </c>
      <c r="F396" s="186" t="s">
        <v>35</v>
      </c>
      <c r="G396" s="536">
        <f>H396+I396</f>
        <v>2.8264</v>
      </c>
      <c r="H396" s="937">
        <v>2.8264</v>
      </c>
      <c r="I396" s="938"/>
      <c r="J396" s="536">
        <f>K396+L396</f>
        <v>0.42923</v>
      </c>
      <c r="K396" s="937">
        <v>0.42923</v>
      </c>
      <c r="L396" s="938"/>
      <c r="M396" s="536">
        <f>N396+O396</f>
        <v>1.2099299999999999</v>
      </c>
      <c r="N396" s="937">
        <v>1.2099299999999999</v>
      </c>
      <c r="O396" s="938"/>
      <c r="P396" s="536">
        <f>Q396+R396</f>
        <v>2.2000000000000002</v>
      </c>
      <c r="Q396" s="937">
        <v>2.2000000000000002</v>
      </c>
      <c r="R396" s="938"/>
      <c r="S396" s="536">
        <f>T396+U396</f>
        <v>2.8264</v>
      </c>
      <c r="T396" s="937">
        <v>2.8264</v>
      </c>
      <c r="U396" s="938"/>
      <c r="V396" s="1175">
        <f t="shared" ref="V396:V399" si="847">G396-J396</f>
        <v>2.39717</v>
      </c>
      <c r="W396" s="591">
        <f t="shared" ref="W396:W399" si="848">G396-M396</f>
        <v>1.6164700000000001</v>
      </c>
      <c r="X396" s="591">
        <f t="shared" ref="X396:X399" si="849">G396-P396</f>
        <v>0.62639999999999985</v>
      </c>
      <c r="Y396" s="726">
        <f t="shared" ref="Y396:Y399" si="850">G396-S396</f>
        <v>0</v>
      </c>
      <c r="Z396" s="727">
        <f t="shared" ref="Z396:Z399" si="851">IF(G396&gt;0,ROUND((J396/G396),3),0)</f>
        <v>0.152</v>
      </c>
      <c r="AA396" s="728">
        <f t="shared" ref="AA396:AA399" si="852">IF(G396&gt;0,ROUND((M396/G396),3),0)</f>
        <v>0.42799999999999999</v>
      </c>
      <c r="AB396" s="728">
        <f t="shared" ref="AB396:AB399" si="853">IF(G396&gt;0,ROUND((P396/G396),3),0)</f>
        <v>0.77800000000000002</v>
      </c>
      <c r="AC396" s="729">
        <f t="shared" ref="AC396:AC399" si="854">IF(G396&gt;0,ROUND((S396/G396),3),0)</f>
        <v>1</v>
      </c>
    </row>
    <row r="397" spans="1:30" s="106" customFormat="1" ht="27" outlineLevel="1" thickTop="1" thickBot="1" x14ac:dyDescent="0.3">
      <c r="A397" s="377"/>
      <c r="B397" s="980" t="s">
        <v>672</v>
      </c>
      <c r="C397" s="224">
        <v>2272</v>
      </c>
      <c r="D397" s="515"/>
      <c r="E397" s="516" t="s">
        <v>143</v>
      </c>
      <c r="F397" s="194" t="s">
        <v>35</v>
      </c>
      <c r="G397" s="558">
        <f>H397+I397</f>
        <v>0</v>
      </c>
      <c r="H397" s="947"/>
      <c r="I397" s="940"/>
      <c r="J397" s="558">
        <f>K397+L397</f>
        <v>0</v>
      </c>
      <c r="K397" s="947"/>
      <c r="L397" s="940"/>
      <c r="M397" s="558">
        <f>N397+O397</f>
        <v>0</v>
      </c>
      <c r="N397" s="947"/>
      <c r="O397" s="940"/>
      <c r="P397" s="558">
        <f>Q397+R397</f>
        <v>0</v>
      </c>
      <c r="Q397" s="947"/>
      <c r="R397" s="940"/>
      <c r="S397" s="558">
        <f>T397+U397</f>
        <v>0</v>
      </c>
      <c r="T397" s="947"/>
      <c r="U397" s="940"/>
      <c r="V397" s="1187">
        <f t="shared" si="847"/>
        <v>0</v>
      </c>
      <c r="W397" s="800">
        <f t="shared" si="848"/>
        <v>0</v>
      </c>
      <c r="X397" s="800">
        <f t="shared" si="849"/>
        <v>0</v>
      </c>
      <c r="Y397" s="801">
        <f t="shared" si="850"/>
        <v>0</v>
      </c>
      <c r="Z397" s="802">
        <f t="shared" si="851"/>
        <v>0</v>
      </c>
      <c r="AA397" s="803">
        <f t="shared" si="852"/>
        <v>0</v>
      </c>
      <c r="AB397" s="803">
        <f t="shared" si="853"/>
        <v>0</v>
      </c>
      <c r="AC397" s="804">
        <f t="shared" si="854"/>
        <v>0</v>
      </c>
    </row>
    <row r="398" spans="1:30" s="91" customFormat="1" ht="19.5" outlineLevel="1" thickBot="1" x14ac:dyDescent="0.3">
      <c r="A398" s="878"/>
      <c r="B398" s="466" t="s">
        <v>635</v>
      </c>
      <c r="C398" s="546" t="s">
        <v>238</v>
      </c>
      <c r="D398" s="547"/>
      <c r="E398" s="548" t="s">
        <v>239</v>
      </c>
      <c r="F398" s="549" t="s">
        <v>35</v>
      </c>
      <c r="G398" s="642">
        <f t="shared" ref="G398:I398" si="855">ROUND((G399+G402+G403+G404),1)</f>
        <v>240.6</v>
      </c>
      <c r="H398" s="481">
        <f t="shared" si="855"/>
        <v>240.6</v>
      </c>
      <c r="I398" s="482">
        <f t="shared" si="855"/>
        <v>0</v>
      </c>
      <c r="J398" s="642">
        <f t="shared" ref="J398:U398" si="856">ROUND((J399+J402+J403+J404),1)</f>
        <v>26.8</v>
      </c>
      <c r="K398" s="481">
        <f t="shared" si="856"/>
        <v>26.8</v>
      </c>
      <c r="L398" s="482">
        <f t="shared" si="856"/>
        <v>0</v>
      </c>
      <c r="M398" s="642">
        <f t="shared" si="856"/>
        <v>83.5</v>
      </c>
      <c r="N398" s="481">
        <f t="shared" si="856"/>
        <v>83.5</v>
      </c>
      <c r="O398" s="482">
        <f t="shared" si="856"/>
        <v>0</v>
      </c>
      <c r="P398" s="642">
        <f t="shared" si="856"/>
        <v>141.5</v>
      </c>
      <c r="Q398" s="481">
        <f t="shared" si="856"/>
        <v>141.5</v>
      </c>
      <c r="R398" s="482">
        <f t="shared" si="856"/>
        <v>0</v>
      </c>
      <c r="S398" s="642">
        <f t="shared" si="856"/>
        <v>240.4</v>
      </c>
      <c r="T398" s="481">
        <f t="shared" si="856"/>
        <v>240.4</v>
      </c>
      <c r="U398" s="482">
        <f t="shared" si="856"/>
        <v>0</v>
      </c>
      <c r="V398" s="1186">
        <f t="shared" si="847"/>
        <v>213.79999999999998</v>
      </c>
      <c r="W398" s="795">
        <f t="shared" si="848"/>
        <v>157.1</v>
      </c>
      <c r="X398" s="795">
        <f t="shared" si="849"/>
        <v>99.1</v>
      </c>
      <c r="Y398" s="796">
        <f t="shared" si="850"/>
        <v>0.19999999999998863</v>
      </c>
      <c r="Z398" s="797">
        <f t="shared" si="851"/>
        <v>0.111</v>
      </c>
      <c r="AA398" s="798">
        <f t="shared" si="852"/>
        <v>0.34699999999999998</v>
      </c>
      <c r="AB398" s="798">
        <f t="shared" si="853"/>
        <v>0.58799999999999997</v>
      </c>
      <c r="AC398" s="799">
        <f t="shared" si="854"/>
        <v>0.999</v>
      </c>
    </row>
    <row r="399" spans="1:30" s="120" customFormat="1" outlineLevel="1" x14ac:dyDescent="0.25">
      <c r="A399" s="377"/>
      <c r="B399" s="508" t="s">
        <v>636</v>
      </c>
      <c r="C399" s="509">
        <v>2273</v>
      </c>
      <c r="D399" s="518"/>
      <c r="E399" s="519" t="s">
        <v>400</v>
      </c>
      <c r="F399" s="194" t="s">
        <v>35</v>
      </c>
      <c r="G399" s="475">
        <f>H399+I399</f>
        <v>240.6</v>
      </c>
      <c r="H399" s="591">
        <f>ROUND(H400*H401/1000,1)</f>
        <v>240.6</v>
      </c>
      <c r="I399" s="592">
        <f>ROUND(I400*I401/1000,1)</f>
        <v>0</v>
      </c>
      <c r="J399" s="475">
        <f>K399+L399</f>
        <v>26.8</v>
      </c>
      <c r="K399" s="591">
        <f>ROUND(K400*K401/1000,1)</f>
        <v>26.8</v>
      </c>
      <c r="L399" s="592">
        <f>ROUND(L400*L401/1000,1)</f>
        <v>0</v>
      </c>
      <c r="M399" s="475">
        <f>N399+O399</f>
        <v>83.5</v>
      </c>
      <c r="N399" s="591">
        <f>ROUND(N400*N401/1000,1)</f>
        <v>83.5</v>
      </c>
      <c r="O399" s="592">
        <f>ROUND(O400*O401/1000,1)</f>
        <v>0</v>
      </c>
      <c r="P399" s="475">
        <f>Q399+R399</f>
        <v>141.5</v>
      </c>
      <c r="Q399" s="591">
        <f>ROUND(Q400*Q401/1000,1)</f>
        <v>141.5</v>
      </c>
      <c r="R399" s="592">
        <f>ROUND(R400*R401/1000,1)</f>
        <v>0</v>
      </c>
      <c r="S399" s="475">
        <f>T399+U399</f>
        <v>240.4</v>
      </c>
      <c r="T399" s="591">
        <f>ROUND(T400*T401/1000,1)</f>
        <v>240.4</v>
      </c>
      <c r="U399" s="592">
        <f>ROUND(U400*U401/1000,1)</f>
        <v>0</v>
      </c>
      <c r="V399" s="1175">
        <f t="shared" si="847"/>
        <v>213.79999999999998</v>
      </c>
      <c r="W399" s="591">
        <f t="shared" si="848"/>
        <v>157.1</v>
      </c>
      <c r="X399" s="591">
        <f t="shared" si="849"/>
        <v>99.1</v>
      </c>
      <c r="Y399" s="726">
        <f t="shared" si="850"/>
        <v>0.19999999999998863</v>
      </c>
      <c r="Z399" s="727">
        <f t="shared" si="851"/>
        <v>0.111</v>
      </c>
      <c r="AA399" s="728">
        <f t="shared" si="852"/>
        <v>0.34699999999999998</v>
      </c>
      <c r="AB399" s="728">
        <f t="shared" si="853"/>
        <v>0.58799999999999997</v>
      </c>
      <c r="AC399" s="729">
        <f t="shared" si="854"/>
        <v>0.999</v>
      </c>
    </row>
    <row r="400" spans="1:30" s="120" customFormat="1" ht="12" outlineLevel="1" x14ac:dyDescent="0.25">
      <c r="A400" s="879"/>
      <c r="B400" s="498"/>
      <c r="C400" s="513"/>
      <c r="D400" s="454"/>
      <c r="E400" s="455" t="s">
        <v>393</v>
      </c>
      <c r="F400" s="513" t="s">
        <v>240</v>
      </c>
      <c r="G400" s="593">
        <f>H400+I400</f>
        <v>74841</v>
      </c>
      <c r="H400" s="594">
        <v>74841</v>
      </c>
      <c r="I400" s="595"/>
      <c r="J400" s="593">
        <f>K400+L400</f>
        <v>8559</v>
      </c>
      <c r="K400" s="594">
        <v>8559</v>
      </c>
      <c r="L400" s="595"/>
      <c r="M400" s="593">
        <f>N400+O400</f>
        <v>28178</v>
      </c>
      <c r="N400" s="594">
        <v>28178</v>
      </c>
      <c r="O400" s="595"/>
      <c r="P400" s="593">
        <f>Q400+R400</f>
        <v>48366</v>
      </c>
      <c r="Q400" s="594">
        <v>48366</v>
      </c>
      <c r="R400" s="595"/>
      <c r="S400" s="593">
        <f>T400+U400</f>
        <v>74704</v>
      </c>
      <c r="T400" s="594">
        <v>74704</v>
      </c>
      <c r="U400" s="595"/>
      <c r="V400" s="1173" t="s">
        <v>27</v>
      </c>
      <c r="W400" s="744" t="s">
        <v>27</v>
      </c>
      <c r="X400" s="744" t="s">
        <v>27</v>
      </c>
      <c r="Y400" s="745" t="s">
        <v>27</v>
      </c>
      <c r="Z400" s="743" t="s">
        <v>27</v>
      </c>
      <c r="AA400" s="744" t="s">
        <v>27</v>
      </c>
      <c r="AB400" s="744" t="s">
        <v>27</v>
      </c>
      <c r="AC400" s="745" t="s">
        <v>27</v>
      </c>
    </row>
    <row r="401" spans="1:30" s="120" customFormat="1" ht="12.75" outlineLevel="1" thickBot="1" x14ac:dyDescent="0.3">
      <c r="A401" s="879"/>
      <c r="B401" s="511"/>
      <c r="C401" s="496"/>
      <c r="D401" s="210"/>
      <c r="E401" s="114" t="s">
        <v>234</v>
      </c>
      <c r="F401" s="229" t="s">
        <v>54</v>
      </c>
      <c r="G401" s="596">
        <f>IF(I401+H401&gt;0,AVERAGE(H401:I401),0)</f>
        <v>3.2148150000000002</v>
      </c>
      <c r="H401" s="597">
        <v>3.2148150000000002</v>
      </c>
      <c r="I401" s="598"/>
      <c r="J401" s="596">
        <f>IF(L401+K401&gt;0,AVERAGE(K401:L401),0)</f>
        <v>3.13023484051</v>
      </c>
      <c r="K401" s="597">
        <v>3.13023484051</v>
      </c>
      <c r="L401" s="598"/>
      <c r="M401" s="596">
        <f>IF(O401+N401&gt;0,AVERAGE(N401:O401),0)</f>
        <v>2.9629725317500002</v>
      </c>
      <c r="N401" s="597">
        <v>2.9629725317500002</v>
      </c>
      <c r="O401" s="598"/>
      <c r="P401" s="596">
        <f>IF(R401+Q401&gt;0,AVERAGE(Q401:R401),0)</f>
        <v>2.9249999999999998</v>
      </c>
      <c r="Q401" s="597">
        <v>2.9249999999999998</v>
      </c>
      <c r="R401" s="598"/>
      <c r="S401" s="596">
        <f>IF(U401+T401&gt;0,AVERAGE(T401:U401),0)</f>
        <v>3.2183999999999999</v>
      </c>
      <c r="T401" s="597">
        <v>3.2183999999999999</v>
      </c>
      <c r="U401" s="598"/>
      <c r="V401" s="1174" t="s">
        <v>27</v>
      </c>
      <c r="W401" s="747" t="s">
        <v>27</v>
      </c>
      <c r="X401" s="747" t="s">
        <v>27</v>
      </c>
      <c r="Y401" s="748" t="s">
        <v>27</v>
      </c>
      <c r="Z401" s="746" t="s">
        <v>27</v>
      </c>
      <c r="AA401" s="747" t="s">
        <v>27</v>
      </c>
      <c r="AB401" s="747" t="s">
        <v>27</v>
      </c>
      <c r="AC401" s="748" t="s">
        <v>27</v>
      </c>
    </row>
    <row r="402" spans="1:30" s="120" customFormat="1" ht="16.5" outlineLevel="1" thickTop="1" thickBot="1" x14ac:dyDescent="0.3">
      <c r="A402" s="377"/>
      <c r="B402" s="979" t="s">
        <v>637</v>
      </c>
      <c r="C402" s="176">
        <v>2273</v>
      </c>
      <c r="D402" s="824"/>
      <c r="E402" s="178" t="s">
        <v>697</v>
      </c>
      <c r="F402" s="179" t="s">
        <v>35</v>
      </c>
      <c r="G402" s="536">
        <f t="shared" ref="G402" si="857">H402+I402</f>
        <v>0</v>
      </c>
      <c r="H402" s="749"/>
      <c r="I402" s="1081"/>
      <c r="J402" s="536">
        <f t="shared" ref="J402" si="858">K402+L402</f>
        <v>0</v>
      </c>
      <c r="K402" s="749"/>
      <c r="L402" s="1081"/>
      <c r="M402" s="536">
        <f t="shared" ref="M402" si="859">N402+O402</f>
        <v>0</v>
      </c>
      <c r="N402" s="749"/>
      <c r="O402" s="1081"/>
      <c r="P402" s="536">
        <f t="shared" ref="P402" si="860">Q402+R402</f>
        <v>0</v>
      </c>
      <c r="Q402" s="749"/>
      <c r="R402" s="1081"/>
      <c r="S402" s="536">
        <f t="shared" ref="S402" si="861">T402+U402</f>
        <v>0</v>
      </c>
      <c r="T402" s="749"/>
      <c r="U402" s="1081"/>
      <c r="V402" s="1176">
        <f t="shared" ref="V402" si="862">G402-J402</f>
        <v>0</v>
      </c>
      <c r="W402" s="749">
        <f t="shared" ref="W402" si="863">G402-M402</f>
        <v>0</v>
      </c>
      <c r="X402" s="749">
        <f t="shared" ref="X402" si="864">G402-P402</f>
        <v>0</v>
      </c>
      <c r="Y402" s="750">
        <f t="shared" ref="Y402" si="865">G402-S402</f>
        <v>0</v>
      </c>
      <c r="Z402" s="751">
        <f>IF(G402&gt;0,ROUND((J402/G402),3),0)</f>
        <v>0</v>
      </c>
      <c r="AA402" s="752">
        <f t="shared" ref="AA402" si="866">IF(G402&gt;0,ROUND((M402/G402),3),0)</f>
        <v>0</v>
      </c>
      <c r="AB402" s="752">
        <f t="shared" ref="AB402" si="867">IF(G402&gt;0,ROUND((P402/G402),3),0)</f>
        <v>0</v>
      </c>
      <c r="AC402" s="753">
        <f t="shared" ref="AC402" si="868">IF(G402&gt;0,ROUND((S402/G402),3),0)</f>
        <v>0</v>
      </c>
      <c r="AD402" s="131"/>
    </row>
    <row r="403" spans="1:30" s="120" customFormat="1" ht="16.5" outlineLevel="1" thickTop="1" thickBot="1" x14ac:dyDescent="0.3">
      <c r="A403" s="377"/>
      <c r="B403" s="979" t="s">
        <v>673</v>
      </c>
      <c r="C403" s="186">
        <v>2273</v>
      </c>
      <c r="D403" s="210"/>
      <c r="E403" s="535" t="s">
        <v>446</v>
      </c>
      <c r="F403" s="186" t="s">
        <v>35</v>
      </c>
      <c r="G403" s="536">
        <f>H403+I403</f>
        <v>0</v>
      </c>
      <c r="H403" s="937"/>
      <c r="I403" s="938"/>
      <c r="J403" s="536">
        <f>K403+L403</f>
        <v>0</v>
      </c>
      <c r="K403" s="937"/>
      <c r="L403" s="938"/>
      <c r="M403" s="536">
        <f>N403+O403</f>
        <v>0</v>
      </c>
      <c r="N403" s="937"/>
      <c r="O403" s="938"/>
      <c r="P403" s="536">
        <f>Q403+R403</f>
        <v>0</v>
      </c>
      <c r="Q403" s="937"/>
      <c r="R403" s="938"/>
      <c r="S403" s="536">
        <f>T403+U403</f>
        <v>0</v>
      </c>
      <c r="T403" s="937"/>
      <c r="U403" s="938"/>
      <c r="V403" s="1175">
        <f t="shared" ref="V403:V406" si="869">G403-J403</f>
        <v>0</v>
      </c>
      <c r="W403" s="591">
        <f t="shared" ref="W403:W406" si="870">G403-M403</f>
        <v>0</v>
      </c>
      <c r="X403" s="591">
        <f t="shared" ref="X403:X406" si="871">G403-P403</f>
        <v>0</v>
      </c>
      <c r="Y403" s="726">
        <f t="shared" ref="Y403:Y406" si="872">G403-S403</f>
        <v>0</v>
      </c>
      <c r="Z403" s="727">
        <f t="shared" ref="Z403:Z406" si="873">IF(G403&gt;0,ROUND((J403/G403),3),0)</f>
        <v>0</v>
      </c>
      <c r="AA403" s="728">
        <f t="shared" ref="AA403:AA406" si="874">IF(G403&gt;0,ROUND((M403/G403),3),0)</f>
        <v>0</v>
      </c>
      <c r="AB403" s="728">
        <f t="shared" ref="AB403:AB406" si="875">IF(G403&gt;0,ROUND((P403/G403),3),0)</f>
        <v>0</v>
      </c>
      <c r="AC403" s="729">
        <f t="shared" ref="AC403:AC406" si="876">IF(G403&gt;0,ROUND((S403/G403),3),0)</f>
        <v>0</v>
      </c>
    </row>
    <row r="404" spans="1:30" s="120" customFormat="1" ht="27" outlineLevel="1" thickTop="1" thickBot="1" x14ac:dyDescent="0.3">
      <c r="A404" s="879"/>
      <c r="B404" s="980" t="s">
        <v>674</v>
      </c>
      <c r="C404" s="224">
        <v>2273</v>
      </c>
      <c r="D404" s="515"/>
      <c r="E404" s="516" t="s">
        <v>143</v>
      </c>
      <c r="F404" s="194" t="s">
        <v>35</v>
      </c>
      <c r="G404" s="475">
        <f>H404+I404</f>
        <v>0</v>
      </c>
      <c r="H404" s="943"/>
      <c r="I404" s="944"/>
      <c r="J404" s="475">
        <f>K404+L404</f>
        <v>0</v>
      </c>
      <c r="K404" s="943"/>
      <c r="L404" s="944"/>
      <c r="M404" s="475">
        <f>N404+O404</f>
        <v>0</v>
      </c>
      <c r="N404" s="943"/>
      <c r="O404" s="944"/>
      <c r="P404" s="475">
        <f>Q404+R404</f>
        <v>0</v>
      </c>
      <c r="Q404" s="943"/>
      <c r="R404" s="944"/>
      <c r="S404" s="475">
        <f>T404+U404</f>
        <v>0</v>
      </c>
      <c r="T404" s="943"/>
      <c r="U404" s="944"/>
      <c r="V404" s="1187">
        <f t="shared" si="869"/>
        <v>0</v>
      </c>
      <c r="W404" s="800">
        <f t="shared" si="870"/>
        <v>0</v>
      </c>
      <c r="X404" s="800">
        <f t="shared" si="871"/>
        <v>0</v>
      </c>
      <c r="Y404" s="801">
        <f t="shared" si="872"/>
        <v>0</v>
      </c>
      <c r="Z404" s="802">
        <f t="shared" si="873"/>
        <v>0</v>
      </c>
      <c r="AA404" s="803">
        <f t="shared" si="874"/>
        <v>0</v>
      </c>
      <c r="AB404" s="803">
        <f t="shared" si="875"/>
        <v>0</v>
      </c>
      <c r="AC404" s="804">
        <f t="shared" si="876"/>
        <v>0</v>
      </c>
    </row>
    <row r="405" spans="1:30" s="91" customFormat="1" ht="19.5" outlineLevel="1" thickBot="1" x14ac:dyDescent="0.3">
      <c r="A405" s="878"/>
      <c r="B405" s="994" t="s">
        <v>638</v>
      </c>
      <c r="C405" s="546" t="s">
        <v>241</v>
      </c>
      <c r="D405" s="547"/>
      <c r="E405" s="548" t="s">
        <v>242</v>
      </c>
      <c r="F405" s="549" t="s">
        <v>35</v>
      </c>
      <c r="G405" s="642">
        <f t="shared" ref="G405:I405" si="877">ROUND((G406+G409+G410+G411),1)</f>
        <v>0</v>
      </c>
      <c r="H405" s="481">
        <f t="shared" si="877"/>
        <v>0</v>
      </c>
      <c r="I405" s="482">
        <f t="shared" si="877"/>
        <v>0</v>
      </c>
      <c r="J405" s="642">
        <f t="shared" ref="J405:U405" si="878">ROUND((J406+J409+J410+J411),1)</f>
        <v>0</v>
      </c>
      <c r="K405" s="481">
        <f t="shared" si="878"/>
        <v>0</v>
      </c>
      <c r="L405" s="482">
        <f t="shared" si="878"/>
        <v>0</v>
      </c>
      <c r="M405" s="642">
        <f t="shared" si="878"/>
        <v>0</v>
      </c>
      <c r="N405" s="481">
        <f t="shared" si="878"/>
        <v>0</v>
      </c>
      <c r="O405" s="482">
        <f t="shared" si="878"/>
        <v>0</v>
      </c>
      <c r="P405" s="642">
        <f t="shared" si="878"/>
        <v>0</v>
      </c>
      <c r="Q405" s="481">
        <f t="shared" si="878"/>
        <v>0</v>
      </c>
      <c r="R405" s="482">
        <f t="shared" si="878"/>
        <v>0</v>
      </c>
      <c r="S405" s="642">
        <f t="shared" si="878"/>
        <v>0</v>
      </c>
      <c r="T405" s="481">
        <f t="shared" si="878"/>
        <v>0</v>
      </c>
      <c r="U405" s="482">
        <f t="shared" si="878"/>
        <v>0</v>
      </c>
      <c r="V405" s="1186">
        <f t="shared" si="869"/>
        <v>0</v>
      </c>
      <c r="W405" s="795">
        <f t="shared" si="870"/>
        <v>0</v>
      </c>
      <c r="X405" s="795">
        <f t="shared" si="871"/>
        <v>0</v>
      </c>
      <c r="Y405" s="796">
        <f t="shared" si="872"/>
        <v>0</v>
      </c>
      <c r="Z405" s="797">
        <f t="shared" si="873"/>
        <v>0</v>
      </c>
      <c r="AA405" s="798">
        <f t="shared" si="874"/>
        <v>0</v>
      </c>
      <c r="AB405" s="798">
        <f t="shared" si="875"/>
        <v>0</v>
      </c>
      <c r="AC405" s="799">
        <f t="shared" si="876"/>
        <v>0</v>
      </c>
    </row>
    <row r="406" spans="1:30" s="120" customFormat="1" outlineLevel="1" x14ac:dyDescent="0.25">
      <c r="A406" s="377"/>
      <c r="B406" s="508" t="s">
        <v>639</v>
      </c>
      <c r="C406" s="509">
        <v>2274</v>
      </c>
      <c r="D406" s="518"/>
      <c r="E406" s="519" t="s">
        <v>401</v>
      </c>
      <c r="F406" s="560" t="s">
        <v>35</v>
      </c>
      <c r="G406" s="475">
        <f>H406+I406</f>
        <v>0</v>
      </c>
      <c r="H406" s="591">
        <f>ROUND(H407*H408/1000,1)</f>
        <v>0</v>
      </c>
      <c r="I406" s="592">
        <f>ROUND(I407*I408/1000,1)</f>
        <v>0</v>
      </c>
      <c r="J406" s="475">
        <f>K406+L406</f>
        <v>0</v>
      </c>
      <c r="K406" s="591">
        <f>ROUND(K407*K408/1000,1)</f>
        <v>0</v>
      </c>
      <c r="L406" s="592">
        <f>ROUND(L407*L408/1000,1)</f>
        <v>0</v>
      </c>
      <c r="M406" s="475">
        <f>N406+O406</f>
        <v>0</v>
      </c>
      <c r="N406" s="591">
        <f>ROUND(N407*N408/1000,1)</f>
        <v>0</v>
      </c>
      <c r="O406" s="592">
        <f>ROUND(O407*O408/1000,1)</f>
        <v>0</v>
      </c>
      <c r="P406" s="475">
        <f>Q406+R406</f>
        <v>0</v>
      </c>
      <c r="Q406" s="591">
        <f>ROUND(Q407*Q408/1000,1)</f>
        <v>0</v>
      </c>
      <c r="R406" s="592">
        <f>ROUND(R407*R408/1000,1)</f>
        <v>0</v>
      </c>
      <c r="S406" s="475">
        <f>T406+U406</f>
        <v>0</v>
      </c>
      <c r="T406" s="591">
        <f>ROUND(T407*T408/1000,1)</f>
        <v>0</v>
      </c>
      <c r="U406" s="592">
        <f>ROUND(U407*U408/1000,1)</f>
        <v>0</v>
      </c>
      <c r="V406" s="1175">
        <f t="shared" si="869"/>
        <v>0</v>
      </c>
      <c r="W406" s="591">
        <f t="shared" si="870"/>
        <v>0</v>
      </c>
      <c r="X406" s="591">
        <f t="shared" si="871"/>
        <v>0</v>
      </c>
      <c r="Y406" s="726">
        <f t="shared" si="872"/>
        <v>0</v>
      </c>
      <c r="Z406" s="727">
        <f t="shared" si="873"/>
        <v>0</v>
      </c>
      <c r="AA406" s="728">
        <f t="shared" si="874"/>
        <v>0</v>
      </c>
      <c r="AB406" s="728">
        <f t="shared" si="875"/>
        <v>0</v>
      </c>
      <c r="AC406" s="729">
        <f t="shared" si="876"/>
        <v>0</v>
      </c>
    </row>
    <row r="407" spans="1:30" s="120" customFormat="1" ht="12" outlineLevel="1" x14ac:dyDescent="0.25">
      <c r="A407" s="879"/>
      <c r="B407" s="498"/>
      <c r="C407" s="513"/>
      <c r="D407" s="454"/>
      <c r="E407" s="455" t="s">
        <v>393</v>
      </c>
      <c r="F407" s="513" t="s">
        <v>237</v>
      </c>
      <c r="G407" s="593">
        <f>H407+I407</f>
        <v>0</v>
      </c>
      <c r="H407" s="594"/>
      <c r="I407" s="595"/>
      <c r="J407" s="593">
        <f>K407+L407</f>
        <v>0</v>
      </c>
      <c r="K407" s="594"/>
      <c r="L407" s="595"/>
      <c r="M407" s="593">
        <f>N407+O407</f>
        <v>0</v>
      </c>
      <c r="N407" s="594"/>
      <c r="O407" s="595"/>
      <c r="P407" s="593">
        <f>Q407+R407</f>
        <v>0</v>
      </c>
      <c r="Q407" s="594"/>
      <c r="R407" s="595"/>
      <c r="S407" s="593">
        <f>T407+U407</f>
        <v>0</v>
      </c>
      <c r="T407" s="594"/>
      <c r="U407" s="595"/>
      <c r="V407" s="1173" t="s">
        <v>27</v>
      </c>
      <c r="W407" s="744" t="s">
        <v>27</v>
      </c>
      <c r="X407" s="744" t="s">
        <v>27</v>
      </c>
      <c r="Y407" s="745" t="s">
        <v>27</v>
      </c>
      <c r="Z407" s="743" t="s">
        <v>27</v>
      </c>
      <c r="AA407" s="744" t="s">
        <v>27</v>
      </c>
      <c r="AB407" s="744" t="s">
        <v>27</v>
      </c>
      <c r="AC407" s="745" t="s">
        <v>27</v>
      </c>
    </row>
    <row r="408" spans="1:30" s="120" customFormat="1" ht="12.75" outlineLevel="1" thickBot="1" x14ac:dyDescent="0.3">
      <c r="A408" s="879"/>
      <c r="B408" s="111"/>
      <c r="C408" s="229"/>
      <c r="D408" s="230"/>
      <c r="E408" s="114" t="s">
        <v>234</v>
      </c>
      <c r="F408" s="229" t="s">
        <v>54</v>
      </c>
      <c r="G408" s="596">
        <f>IF(I408+H408&gt;0,AVERAGE(H408:I408),0)</f>
        <v>0</v>
      </c>
      <c r="H408" s="597"/>
      <c r="I408" s="598"/>
      <c r="J408" s="596">
        <f>IF(L408+K408&gt;0,AVERAGE(K408:L408),0)</f>
        <v>0</v>
      </c>
      <c r="K408" s="597"/>
      <c r="L408" s="598"/>
      <c r="M408" s="596">
        <f>IF(O408+N408&gt;0,AVERAGE(N408:O408),0)</f>
        <v>0</v>
      </c>
      <c r="N408" s="597"/>
      <c r="O408" s="598"/>
      <c r="P408" s="596">
        <f>IF(R408+Q408&gt;0,AVERAGE(Q408:R408),0)</f>
        <v>0</v>
      </c>
      <c r="Q408" s="597"/>
      <c r="R408" s="598"/>
      <c r="S408" s="596">
        <f>IF(U408+T408&gt;0,AVERAGE(T408:U408),0)</f>
        <v>0</v>
      </c>
      <c r="T408" s="597"/>
      <c r="U408" s="598"/>
      <c r="V408" s="1174" t="s">
        <v>27</v>
      </c>
      <c r="W408" s="747" t="s">
        <v>27</v>
      </c>
      <c r="X408" s="747" t="s">
        <v>27</v>
      </c>
      <c r="Y408" s="748" t="s">
        <v>27</v>
      </c>
      <c r="Z408" s="746" t="s">
        <v>27</v>
      </c>
      <c r="AA408" s="747" t="s">
        <v>27</v>
      </c>
      <c r="AB408" s="747" t="s">
        <v>27</v>
      </c>
      <c r="AC408" s="748" t="s">
        <v>27</v>
      </c>
    </row>
    <row r="409" spans="1:30" s="120" customFormat="1" ht="16.5" customHeight="1" outlineLevel="1" thickTop="1" thickBot="1" x14ac:dyDescent="0.3">
      <c r="A409" s="879"/>
      <c r="B409" s="523" t="s">
        <v>640</v>
      </c>
      <c r="C409" s="186">
        <v>2274</v>
      </c>
      <c r="D409" s="210"/>
      <c r="E409" s="535" t="s">
        <v>697</v>
      </c>
      <c r="F409" s="186" t="s">
        <v>35</v>
      </c>
      <c r="G409" s="1134">
        <f>H409+I409</f>
        <v>0</v>
      </c>
      <c r="H409" s="749"/>
      <c r="I409" s="1081"/>
      <c r="J409" s="1134">
        <f>K409+L409</f>
        <v>0</v>
      </c>
      <c r="K409" s="749"/>
      <c r="L409" s="1081"/>
      <c r="M409" s="1134">
        <f>N409+O409</f>
        <v>0</v>
      </c>
      <c r="N409" s="749"/>
      <c r="O409" s="1081"/>
      <c r="P409" s="1134">
        <f>Q409+R409</f>
        <v>0</v>
      </c>
      <c r="Q409" s="749"/>
      <c r="R409" s="1081"/>
      <c r="S409" s="1134">
        <f>T409+U409</f>
        <v>0</v>
      </c>
      <c r="T409" s="749"/>
      <c r="U409" s="1081"/>
      <c r="V409" s="1130"/>
      <c r="W409" s="1131"/>
      <c r="X409" s="1131"/>
      <c r="Y409" s="1132"/>
      <c r="Z409" s="1133"/>
      <c r="AA409" s="1131"/>
      <c r="AB409" s="1131"/>
      <c r="AC409" s="1132"/>
    </row>
    <row r="410" spans="1:30" s="120" customFormat="1" ht="16.5" outlineLevel="1" thickTop="1" thickBot="1" x14ac:dyDescent="0.3">
      <c r="A410" s="377"/>
      <c r="B410" s="523" t="s">
        <v>641</v>
      </c>
      <c r="C410" s="186">
        <v>2274</v>
      </c>
      <c r="D410" s="210"/>
      <c r="E410" s="535" t="s">
        <v>446</v>
      </c>
      <c r="F410" s="186" t="s">
        <v>35</v>
      </c>
      <c r="G410" s="536">
        <f>H410+I410</f>
        <v>0</v>
      </c>
      <c r="H410" s="937"/>
      <c r="I410" s="938"/>
      <c r="J410" s="536">
        <f>K410+L410</f>
        <v>0</v>
      </c>
      <c r="K410" s="937"/>
      <c r="L410" s="938"/>
      <c r="M410" s="536">
        <f>N410+O410</f>
        <v>0</v>
      </c>
      <c r="N410" s="937"/>
      <c r="O410" s="938"/>
      <c r="P410" s="536">
        <f>Q410+R410</f>
        <v>0</v>
      </c>
      <c r="Q410" s="937"/>
      <c r="R410" s="938"/>
      <c r="S410" s="536">
        <f>T410+U410</f>
        <v>0</v>
      </c>
      <c r="T410" s="937"/>
      <c r="U410" s="938"/>
      <c r="V410" s="1175">
        <f t="shared" ref="V410:V413" si="879">G410-J410</f>
        <v>0</v>
      </c>
      <c r="W410" s="591">
        <f t="shared" ref="W410:W413" si="880">G410-M410</f>
        <v>0</v>
      </c>
      <c r="X410" s="591">
        <f t="shared" ref="X410:X413" si="881">G410-P410</f>
        <v>0</v>
      </c>
      <c r="Y410" s="726">
        <f t="shared" ref="Y410:Y413" si="882">G410-S410</f>
        <v>0</v>
      </c>
      <c r="Z410" s="727">
        <f t="shared" ref="Z410:Z413" si="883">IF(G410&gt;0,ROUND((J410/G410),3),0)</f>
        <v>0</v>
      </c>
      <c r="AA410" s="728">
        <f t="shared" ref="AA410:AA413" si="884">IF(G410&gt;0,ROUND((M410/G410),3),0)</f>
        <v>0</v>
      </c>
      <c r="AB410" s="728">
        <f t="shared" ref="AB410:AB413" si="885">IF(G410&gt;0,ROUND((P410/G410),3),0)</f>
        <v>0</v>
      </c>
      <c r="AC410" s="729">
        <f t="shared" ref="AC410:AC413" si="886">IF(G410&gt;0,ROUND((S410/G410),3),0)</f>
        <v>0</v>
      </c>
    </row>
    <row r="411" spans="1:30" s="120" customFormat="1" ht="27" outlineLevel="1" thickTop="1" thickBot="1" x14ac:dyDescent="0.3">
      <c r="A411" s="879"/>
      <c r="B411" s="512" t="s">
        <v>688</v>
      </c>
      <c r="C411" s="224">
        <v>2274</v>
      </c>
      <c r="D411" s="515"/>
      <c r="E411" s="516" t="s">
        <v>143</v>
      </c>
      <c r="F411" s="194" t="s">
        <v>35</v>
      </c>
      <c r="G411" s="478">
        <f>H411+I411</f>
        <v>0</v>
      </c>
      <c r="H411" s="941"/>
      <c r="I411" s="942"/>
      <c r="J411" s="478">
        <f>K411+L411</f>
        <v>0</v>
      </c>
      <c r="K411" s="941"/>
      <c r="L411" s="942"/>
      <c r="M411" s="478">
        <f>N411+O411</f>
        <v>0</v>
      </c>
      <c r="N411" s="941"/>
      <c r="O411" s="942"/>
      <c r="P411" s="478">
        <f>Q411+R411</f>
        <v>0</v>
      </c>
      <c r="Q411" s="941"/>
      <c r="R411" s="942"/>
      <c r="S411" s="478">
        <f>T411+U411</f>
        <v>0</v>
      </c>
      <c r="T411" s="941"/>
      <c r="U411" s="942"/>
      <c r="V411" s="1187">
        <f t="shared" si="879"/>
        <v>0</v>
      </c>
      <c r="W411" s="800">
        <f t="shared" si="880"/>
        <v>0</v>
      </c>
      <c r="X411" s="800">
        <f t="shared" si="881"/>
        <v>0</v>
      </c>
      <c r="Y411" s="801">
        <f t="shared" si="882"/>
        <v>0</v>
      </c>
      <c r="Z411" s="802">
        <f t="shared" si="883"/>
        <v>0</v>
      </c>
      <c r="AA411" s="803">
        <f t="shared" si="884"/>
        <v>0</v>
      </c>
      <c r="AB411" s="803">
        <f t="shared" si="885"/>
        <v>0</v>
      </c>
      <c r="AC411" s="804">
        <f t="shared" si="886"/>
        <v>0</v>
      </c>
    </row>
    <row r="412" spans="1:30" s="272" customFormat="1" ht="19.5" outlineLevel="1" thickBot="1" x14ac:dyDescent="0.3">
      <c r="A412" s="878"/>
      <c r="B412" s="550" t="s">
        <v>642</v>
      </c>
      <c r="C412" s="549" t="s">
        <v>243</v>
      </c>
      <c r="D412" s="551"/>
      <c r="E412" s="552" t="s">
        <v>244</v>
      </c>
      <c r="F412" s="549" t="s">
        <v>35</v>
      </c>
      <c r="G412" s="984">
        <f t="shared" ref="G412:I412" si="887">ROUND(G413+G416+G419+G422+G423+G424,1)</f>
        <v>10.4</v>
      </c>
      <c r="H412" s="985">
        <f t="shared" si="887"/>
        <v>1.1000000000000001</v>
      </c>
      <c r="I412" s="986">
        <f t="shared" si="887"/>
        <v>9.3000000000000007</v>
      </c>
      <c r="J412" s="984">
        <f t="shared" ref="J412:U412" si="888">ROUND(J413+J416+J419+J422+J423+J424,1)</f>
        <v>0</v>
      </c>
      <c r="K412" s="985">
        <f t="shared" si="888"/>
        <v>0</v>
      </c>
      <c r="L412" s="986">
        <f t="shared" si="888"/>
        <v>0</v>
      </c>
      <c r="M412" s="984">
        <f t="shared" si="888"/>
        <v>4.2</v>
      </c>
      <c r="N412" s="985">
        <f t="shared" si="888"/>
        <v>0</v>
      </c>
      <c r="O412" s="986">
        <f t="shared" si="888"/>
        <v>4.2</v>
      </c>
      <c r="P412" s="984">
        <f t="shared" si="888"/>
        <v>6.9</v>
      </c>
      <c r="Q412" s="985">
        <f t="shared" si="888"/>
        <v>0</v>
      </c>
      <c r="R412" s="986">
        <f t="shared" si="888"/>
        <v>6.9</v>
      </c>
      <c r="S412" s="984">
        <f t="shared" si="888"/>
        <v>10.4</v>
      </c>
      <c r="T412" s="985">
        <f t="shared" si="888"/>
        <v>1.1000000000000001</v>
      </c>
      <c r="U412" s="986">
        <f t="shared" si="888"/>
        <v>9.3000000000000007</v>
      </c>
      <c r="V412" s="1186">
        <f t="shared" si="879"/>
        <v>10.4</v>
      </c>
      <c r="W412" s="795">
        <f t="shared" si="880"/>
        <v>6.2</v>
      </c>
      <c r="X412" s="795">
        <f t="shared" si="881"/>
        <v>3.5</v>
      </c>
      <c r="Y412" s="796">
        <f t="shared" si="882"/>
        <v>0</v>
      </c>
      <c r="Z412" s="797">
        <f t="shared" si="883"/>
        <v>0</v>
      </c>
      <c r="AA412" s="798">
        <f t="shared" si="884"/>
        <v>0.40400000000000003</v>
      </c>
      <c r="AB412" s="798">
        <f t="shared" si="885"/>
        <v>0.66300000000000003</v>
      </c>
      <c r="AC412" s="799">
        <f t="shared" si="886"/>
        <v>1</v>
      </c>
    </row>
    <row r="413" spans="1:30" s="120" customFormat="1" outlineLevel="1" x14ac:dyDescent="0.25">
      <c r="A413" s="377"/>
      <c r="B413" s="508" t="s">
        <v>643</v>
      </c>
      <c r="C413" s="509">
        <v>2275</v>
      </c>
      <c r="D413" s="518"/>
      <c r="E413" s="519" t="s">
        <v>402</v>
      </c>
      <c r="F413" s="560" t="s">
        <v>35</v>
      </c>
      <c r="G413" s="475">
        <f>H413+I413</f>
        <v>0</v>
      </c>
      <c r="H413" s="591">
        <f>ROUND(H414*H415/1000,1)</f>
        <v>0</v>
      </c>
      <c r="I413" s="592">
        <f>ROUND(I414*I415/1000,1)</f>
        <v>0</v>
      </c>
      <c r="J413" s="475">
        <f>K413+L413</f>
        <v>0</v>
      </c>
      <c r="K413" s="591">
        <f>ROUND(K414*K415/1000,1)</f>
        <v>0</v>
      </c>
      <c r="L413" s="592">
        <f>ROUND(L414*L415/1000,1)</f>
        <v>0</v>
      </c>
      <c r="M413" s="475">
        <f>N413+O413</f>
        <v>0</v>
      </c>
      <c r="N413" s="591">
        <f>ROUND(N414*N415/1000,1)</f>
        <v>0</v>
      </c>
      <c r="O413" s="592">
        <f>ROUND(O414*O415/1000,1)</f>
        <v>0</v>
      </c>
      <c r="P413" s="475">
        <f>Q413+R413</f>
        <v>0</v>
      </c>
      <c r="Q413" s="591">
        <f>ROUND(Q414*Q415/1000,1)</f>
        <v>0</v>
      </c>
      <c r="R413" s="592">
        <f>ROUND(R414*R415/1000,1)</f>
        <v>0</v>
      </c>
      <c r="S413" s="475">
        <f>T413+U413</f>
        <v>0</v>
      </c>
      <c r="T413" s="591">
        <f>ROUND(T414*T415/1000,1)</f>
        <v>0</v>
      </c>
      <c r="U413" s="592">
        <f>ROUND(U414*U415/1000,1)</f>
        <v>0</v>
      </c>
      <c r="V413" s="1175">
        <f t="shared" si="879"/>
        <v>0</v>
      </c>
      <c r="W413" s="591">
        <f t="shared" si="880"/>
        <v>0</v>
      </c>
      <c r="X413" s="591">
        <f t="shared" si="881"/>
        <v>0</v>
      </c>
      <c r="Y413" s="726">
        <f t="shared" si="882"/>
        <v>0</v>
      </c>
      <c r="Z413" s="727">
        <f t="shared" si="883"/>
        <v>0</v>
      </c>
      <c r="AA413" s="728">
        <f t="shared" si="884"/>
        <v>0</v>
      </c>
      <c r="AB413" s="728">
        <f t="shared" si="885"/>
        <v>0</v>
      </c>
      <c r="AC413" s="729">
        <f t="shared" si="886"/>
        <v>0</v>
      </c>
    </row>
    <row r="414" spans="1:30" s="120" customFormat="1" ht="12" outlineLevel="1" x14ac:dyDescent="0.25">
      <c r="A414" s="879"/>
      <c r="B414" s="498"/>
      <c r="C414" s="513"/>
      <c r="D414" s="454"/>
      <c r="E414" s="455" t="s">
        <v>393</v>
      </c>
      <c r="F414" s="513" t="s">
        <v>245</v>
      </c>
      <c r="G414" s="593">
        <f>H414+I414</f>
        <v>0</v>
      </c>
      <c r="H414" s="594"/>
      <c r="I414" s="595"/>
      <c r="J414" s="593">
        <f>K414+L414</f>
        <v>0</v>
      </c>
      <c r="K414" s="594"/>
      <c r="L414" s="595"/>
      <c r="M414" s="593">
        <f>N414+O414</f>
        <v>0</v>
      </c>
      <c r="N414" s="594"/>
      <c r="O414" s="595"/>
      <c r="P414" s="593">
        <f>Q414+R414</f>
        <v>0</v>
      </c>
      <c r="Q414" s="594"/>
      <c r="R414" s="595"/>
      <c r="S414" s="593">
        <f>T414+U414</f>
        <v>0</v>
      </c>
      <c r="T414" s="594"/>
      <c r="U414" s="595"/>
      <c r="V414" s="1173" t="s">
        <v>27</v>
      </c>
      <c r="W414" s="744" t="s">
        <v>27</v>
      </c>
      <c r="X414" s="744" t="s">
        <v>27</v>
      </c>
      <c r="Y414" s="745" t="s">
        <v>27</v>
      </c>
      <c r="Z414" s="743" t="s">
        <v>27</v>
      </c>
      <c r="AA414" s="744" t="s">
        <v>27</v>
      </c>
      <c r="AB414" s="744" t="s">
        <v>27</v>
      </c>
      <c r="AC414" s="745" t="s">
        <v>27</v>
      </c>
    </row>
    <row r="415" spans="1:30" s="120" customFormat="1" ht="12.75" outlineLevel="1" thickBot="1" x14ac:dyDescent="0.3">
      <c r="A415" s="879"/>
      <c r="B415" s="111"/>
      <c r="C415" s="229"/>
      <c r="D415" s="230"/>
      <c r="E415" s="114" t="s">
        <v>246</v>
      </c>
      <c r="F415" s="229" t="s">
        <v>54</v>
      </c>
      <c r="G415" s="596">
        <f>IF(I415+H415&gt;0,AVERAGE(H415:I415),0)</f>
        <v>0</v>
      </c>
      <c r="H415" s="597"/>
      <c r="I415" s="598"/>
      <c r="J415" s="596">
        <f>IF(L415+K415&gt;0,AVERAGE(K415:L415),0)</f>
        <v>0</v>
      </c>
      <c r="K415" s="597"/>
      <c r="L415" s="598"/>
      <c r="M415" s="596">
        <f>IF(O415+N415&gt;0,AVERAGE(N415:O415),0)</f>
        <v>0</v>
      </c>
      <c r="N415" s="597"/>
      <c r="O415" s="598"/>
      <c r="P415" s="596">
        <f>IF(R415+Q415&gt;0,AVERAGE(Q415:R415),0)</f>
        <v>0</v>
      </c>
      <c r="Q415" s="597"/>
      <c r="R415" s="598"/>
      <c r="S415" s="596">
        <f>IF(U415+T415&gt;0,AVERAGE(T415:U415),0)</f>
        <v>0</v>
      </c>
      <c r="T415" s="597"/>
      <c r="U415" s="598"/>
      <c r="V415" s="1174" t="s">
        <v>27</v>
      </c>
      <c r="W415" s="747" t="s">
        <v>27</v>
      </c>
      <c r="X415" s="747" t="s">
        <v>27</v>
      </c>
      <c r="Y415" s="748" t="s">
        <v>27</v>
      </c>
      <c r="Z415" s="746" t="s">
        <v>27</v>
      </c>
      <c r="AA415" s="747" t="s">
        <v>27</v>
      </c>
      <c r="AB415" s="747" t="s">
        <v>27</v>
      </c>
      <c r="AC415" s="748" t="s">
        <v>27</v>
      </c>
    </row>
    <row r="416" spans="1:30" s="120" customFormat="1" ht="15.75" outlineLevel="1" thickTop="1" x14ac:dyDescent="0.25">
      <c r="A416" s="377"/>
      <c r="B416" s="512" t="s">
        <v>644</v>
      </c>
      <c r="C416" s="224">
        <v>2275</v>
      </c>
      <c r="D416" s="553"/>
      <c r="E416" s="226" t="s">
        <v>403</v>
      </c>
      <c r="F416" s="194" t="s">
        <v>35</v>
      </c>
      <c r="G416" s="475">
        <f>H416+I416</f>
        <v>0</v>
      </c>
      <c r="H416" s="591">
        <f>ROUND(H417*H418/1000,1)</f>
        <v>0</v>
      </c>
      <c r="I416" s="592">
        <f>ROUND(I417*I418/1000,1)</f>
        <v>0</v>
      </c>
      <c r="J416" s="475">
        <f>K416+L416</f>
        <v>0</v>
      </c>
      <c r="K416" s="591">
        <f>ROUND(K417*K418/1000,1)</f>
        <v>0</v>
      </c>
      <c r="L416" s="592">
        <f>ROUND(L417*L418/1000,1)</f>
        <v>0</v>
      </c>
      <c r="M416" s="475">
        <f>N416+O416</f>
        <v>0</v>
      </c>
      <c r="N416" s="591">
        <f>ROUND(N417*N418/1000,1)</f>
        <v>0</v>
      </c>
      <c r="O416" s="592">
        <f>ROUND(O417*O418/1000,1)</f>
        <v>0</v>
      </c>
      <c r="P416" s="475">
        <f>Q416+R416</f>
        <v>0</v>
      </c>
      <c r="Q416" s="591">
        <f>ROUND(Q417*Q418/1000,1)</f>
        <v>0</v>
      </c>
      <c r="R416" s="592">
        <f>ROUND(R417*R418/1000,1)</f>
        <v>0</v>
      </c>
      <c r="S416" s="475">
        <f>T416+U416</f>
        <v>0</v>
      </c>
      <c r="T416" s="591">
        <f>ROUND(T417*T418/1000,1)</f>
        <v>0</v>
      </c>
      <c r="U416" s="592">
        <f>ROUND(U417*U418/1000,1)</f>
        <v>0</v>
      </c>
      <c r="V416" s="1175">
        <f t="shared" ref="V416" si="889">G416-J416</f>
        <v>0</v>
      </c>
      <c r="W416" s="591">
        <f t="shared" ref="W416" si="890">G416-M416</f>
        <v>0</v>
      </c>
      <c r="X416" s="591">
        <f t="shared" ref="X416" si="891">G416-P416</f>
        <v>0</v>
      </c>
      <c r="Y416" s="726">
        <f t="shared" ref="Y416" si="892">G416-S416</f>
        <v>0</v>
      </c>
      <c r="Z416" s="727">
        <f t="shared" ref="Z416" si="893">IF(G416&gt;0,ROUND((J416/G416),3),0)</f>
        <v>0</v>
      </c>
      <c r="AA416" s="728">
        <f t="shared" ref="AA416" si="894">IF(G416&gt;0,ROUND((M416/G416),3),0)</f>
        <v>0</v>
      </c>
      <c r="AB416" s="728">
        <f t="shared" ref="AB416" si="895">IF(G416&gt;0,ROUND((P416/G416),3),0)</f>
        <v>0</v>
      </c>
      <c r="AC416" s="729">
        <f t="shared" ref="AC416" si="896">IF(G416&gt;0,ROUND((S416/G416),3),0)</f>
        <v>0</v>
      </c>
    </row>
    <row r="417" spans="1:29" s="120" customFormat="1" ht="12" outlineLevel="1" x14ac:dyDescent="0.25">
      <c r="A417" s="879"/>
      <c r="B417" s="498"/>
      <c r="C417" s="513"/>
      <c r="D417" s="454"/>
      <c r="E417" s="455" t="s">
        <v>393</v>
      </c>
      <c r="F417" s="513" t="s">
        <v>140</v>
      </c>
      <c r="G417" s="593">
        <f>H417+I417</f>
        <v>0</v>
      </c>
      <c r="H417" s="594"/>
      <c r="I417" s="595"/>
      <c r="J417" s="593">
        <f>K417+L417</f>
        <v>0</v>
      </c>
      <c r="K417" s="594"/>
      <c r="L417" s="595"/>
      <c r="M417" s="593">
        <f>N417+O417</f>
        <v>0</v>
      </c>
      <c r="N417" s="594"/>
      <c r="O417" s="595"/>
      <c r="P417" s="593">
        <f>Q417+R417</f>
        <v>0</v>
      </c>
      <c r="Q417" s="594"/>
      <c r="R417" s="595"/>
      <c r="S417" s="593">
        <f>T417+U417</f>
        <v>0</v>
      </c>
      <c r="T417" s="594"/>
      <c r="U417" s="595"/>
      <c r="V417" s="1173" t="s">
        <v>27</v>
      </c>
      <c r="W417" s="744" t="s">
        <v>27</v>
      </c>
      <c r="X417" s="744" t="s">
        <v>27</v>
      </c>
      <c r="Y417" s="745" t="s">
        <v>27</v>
      </c>
      <c r="Z417" s="743" t="s">
        <v>27</v>
      </c>
      <c r="AA417" s="744" t="s">
        <v>27</v>
      </c>
      <c r="AB417" s="744" t="s">
        <v>27</v>
      </c>
      <c r="AC417" s="745" t="s">
        <v>27</v>
      </c>
    </row>
    <row r="418" spans="1:29" s="120" customFormat="1" ht="12.75" outlineLevel="1" thickBot="1" x14ac:dyDescent="0.3">
      <c r="A418" s="879"/>
      <c r="B418" s="111"/>
      <c r="C418" s="229"/>
      <c r="D418" s="230"/>
      <c r="E418" s="114" t="s">
        <v>247</v>
      </c>
      <c r="F418" s="229" t="s">
        <v>54</v>
      </c>
      <c r="G418" s="596">
        <f>IF(I418+H418&gt;0,AVERAGE(H418:I418),0)</f>
        <v>0</v>
      </c>
      <c r="H418" s="597"/>
      <c r="I418" s="598"/>
      <c r="J418" s="596">
        <f>IF(L418+K418&gt;0,AVERAGE(K418:L418),0)</f>
        <v>0</v>
      </c>
      <c r="K418" s="597"/>
      <c r="L418" s="598"/>
      <c r="M418" s="596">
        <f>IF(O418+N418&gt;0,AVERAGE(N418:O418),0)</f>
        <v>0</v>
      </c>
      <c r="N418" s="597"/>
      <c r="O418" s="598"/>
      <c r="P418" s="596">
        <f>IF(R418+Q418&gt;0,AVERAGE(Q418:R418),0)</f>
        <v>0</v>
      </c>
      <c r="Q418" s="597"/>
      <c r="R418" s="598"/>
      <c r="S418" s="596">
        <f>IF(U418+T418&gt;0,AVERAGE(T418:U418),0)</f>
        <v>0</v>
      </c>
      <c r="T418" s="597"/>
      <c r="U418" s="598"/>
      <c r="V418" s="1174" t="s">
        <v>27</v>
      </c>
      <c r="W418" s="747" t="s">
        <v>27</v>
      </c>
      <c r="X418" s="747" t="s">
        <v>27</v>
      </c>
      <c r="Y418" s="748" t="s">
        <v>27</v>
      </c>
      <c r="Z418" s="746" t="s">
        <v>27</v>
      </c>
      <c r="AA418" s="747" t="s">
        <v>27</v>
      </c>
      <c r="AB418" s="747" t="s">
        <v>27</v>
      </c>
      <c r="AC418" s="748" t="s">
        <v>27</v>
      </c>
    </row>
    <row r="419" spans="1:29" s="120" customFormat="1" ht="15.75" outlineLevel="1" thickTop="1" x14ac:dyDescent="0.25">
      <c r="A419" s="377"/>
      <c r="B419" s="512" t="s">
        <v>645</v>
      </c>
      <c r="C419" s="224">
        <v>2275</v>
      </c>
      <c r="D419" s="553"/>
      <c r="E419" s="226" t="s">
        <v>404</v>
      </c>
      <c r="F419" s="194" t="s">
        <v>35</v>
      </c>
      <c r="G419" s="475">
        <f>H419+I419</f>
        <v>0</v>
      </c>
      <c r="H419" s="591">
        <f>ROUND(H420*H421/1000,1)</f>
        <v>0</v>
      </c>
      <c r="I419" s="592">
        <f>ROUND(I420*I421/1000,1)</f>
        <v>0</v>
      </c>
      <c r="J419" s="475">
        <f>K419+L419</f>
        <v>0</v>
      </c>
      <c r="K419" s="591">
        <f>ROUND(K420*K421/1000,1)</f>
        <v>0</v>
      </c>
      <c r="L419" s="592">
        <f>ROUND(L420*L421/1000,1)</f>
        <v>0</v>
      </c>
      <c r="M419" s="475">
        <f>N419+O419</f>
        <v>0</v>
      </c>
      <c r="N419" s="591">
        <f>ROUND(N420*N421/1000,1)</f>
        <v>0</v>
      </c>
      <c r="O419" s="592">
        <f>ROUND(O420*O421/1000,1)</f>
        <v>0</v>
      </c>
      <c r="P419" s="475">
        <f>Q419+R419</f>
        <v>0</v>
      </c>
      <c r="Q419" s="591">
        <f>ROUND(Q420*Q421/1000,1)</f>
        <v>0</v>
      </c>
      <c r="R419" s="592">
        <f>ROUND(R420*R421/1000,1)</f>
        <v>0</v>
      </c>
      <c r="S419" s="475">
        <f>T419+U419</f>
        <v>0</v>
      </c>
      <c r="T419" s="591">
        <f>ROUND(T420*T421/1000,1)</f>
        <v>0</v>
      </c>
      <c r="U419" s="592">
        <f>ROUND(U420*U421/1000,1)</f>
        <v>0</v>
      </c>
      <c r="V419" s="1175">
        <f t="shared" ref="V419" si="897">G419-J419</f>
        <v>0</v>
      </c>
      <c r="W419" s="591">
        <f t="shared" ref="W419" si="898">G419-M419</f>
        <v>0</v>
      </c>
      <c r="X419" s="591">
        <f t="shared" ref="X419" si="899">G419-P419</f>
        <v>0</v>
      </c>
      <c r="Y419" s="726">
        <f t="shared" ref="Y419" si="900">G419-S419</f>
        <v>0</v>
      </c>
      <c r="Z419" s="727">
        <f t="shared" ref="Z419" si="901">IF(G419&gt;0,ROUND((J419/G419),3),0)</f>
        <v>0</v>
      </c>
      <c r="AA419" s="728">
        <f t="shared" ref="AA419" si="902">IF(G419&gt;0,ROUND((M419/G419),3),0)</f>
        <v>0</v>
      </c>
      <c r="AB419" s="728">
        <f t="shared" ref="AB419" si="903">IF(G419&gt;0,ROUND((P419/G419),3),0)</f>
        <v>0</v>
      </c>
      <c r="AC419" s="729">
        <f t="shared" ref="AC419" si="904">IF(G419&gt;0,ROUND((S419/G419),3),0)</f>
        <v>0</v>
      </c>
    </row>
    <row r="420" spans="1:29" s="120" customFormat="1" ht="12" outlineLevel="1" x14ac:dyDescent="0.25">
      <c r="A420" s="879"/>
      <c r="B420" s="498"/>
      <c r="C420" s="513"/>
      <c r="D420" s="454"/>
      <c r="E420" s="455" t="s">
        <v>393</v>
      </c>
      <c r="F420" s="513" t="s">
        <v>237</v>
      </c>
      <c r="G420" s="593">
        <f>H420+I420</f>
        <v>0</v>
      </c>
      <c r="H420" s="594"/>
      <c r="I420" s="595"/>
      <c r="J420" s="593">
        <f>K420+L420</f>
        <v>0</v>
      </c>
      <c r="K420" s="594"/>
      <c r="L420" s="595"/>
      <c r="M420" s="593">
        <f>N420+O420</f>
        <v>0</v>
      </c>
      <c r="N420" s="594"/>
      <c r="O420" s="595"/>
      <c r="P420" s="593">
        <f>Q420+R420</f>
        <v>0</v>
      </c>
      <c r="Q420" s="594"/>
      <c r="R420" s="595"/>
      <c r="S420" s="593">
        <f>T420+U420</f>
        <v>0</v>
      </c>
      <c r="T420" s="594"/>
      <c r="U420" s="595"/>
      <c r="V420" s="1173" t="s">
        <v>27</v>
      </c>
      <c r="W420" s="744" t="s">
        <v>27</v>
      </c>
      <c r="X420" s="744" t="s">
        <v>27</v>
      </c>
      <c r="Y420" s="745" t="s">
        <v>27</v>
      </c>
      <c r="Z420" s="743" t="s">
        <v>27</v>
      </c>
      <c r="AA420" s="744" t="s">
        <v>27</v>
      </c>
      <c r="AB420" s="744" t="s">
        <v>27</v>
      </c>
      <c r="AC420" s="745" t="s">
        <v>27</v>
      </c>
    </row>
    <row r="421" spans="1:29" s="120" customFormat="1" ht="12.75" outlineLevel="1" thickBot="1" x14ac:dyDescent="0.3">
      <c r="A421" s="879"/>
      <c r="B421" s="111"/>
      <c r="C421" s="229"/>
      <c r="D421" s="230"/>
      <c r="E421" s="211" t="s">
        <v>248</v>
      </c>
      <c r="F421" s="229" t="s">
        <v>54</v>
      </c>
      <c r="G421" s="596">
        <f>IF(I421+H421&gt;0,AVERAGE(H421:I421),0)</f>
        <v>0</v>
      </c>
      <c r="H421" s="597"/>
      <c r="I421" s="598"/>
      <c r="J421" s="596">
        <f>IF(L421+K421&gt;0,AVERAGE(K421:L421),0)</f>
        <v>0</v>
      </c>
      <c r="K421" s="597"/>
      <c r="L421" s="598"/>
      <c r="M421" s="596">
        <f>IF(O421+N421&gt;0,AVERAGE(N421:O421),0)</f>
        <v>0</v>
      </c>
      <c r="N421" s="597"/>
      <c r="O421" s="598"/>
      <c r="P421" s="596">
        <f>IF(R421+Q421&gt;0,AVERAGE(Q421:R421),0)</f>
        <v>0</v>
      </c>
      <c r="Q421" s="597"/>
      <c r="R421" s="598"/>
      <c r="S421" s="596">
        <f>IF(U421+T421&gt;0,AVERAGE(T421:U421),0)</f>
        <v>0</v>
      </c>
      <c r="T421" s="597"/>
      <c r="U421" s="598"/>
      <c r="V421" s="1174" t="s">
        <v>27</v>
      </c>
      <c r="W421" s="747" t="s">
        <v>27</v>
      </c>
      <c r="X421" s="747" t="s">
        <v>27</v>
      </c>
      <c r="Y421" s="748" t="s">
        <v>27</v>
      </c>
      <c r="Z421" s="746" t="s">
        <v>27</v>
      </c>
      <c r="AA421" s="747" t="s">
        <v>27</v>
      </c>
      <c r="AB421" s="747" t="s">
        <v>27</v>
      </c>
      <c r="AC421" s="748" t="s">
        <v>27</v>
      </c>
    </row>
    <row r="422" spans="1:29" s="120" customFormat="1" ht="16.5" customHeight="1" outlineLevel="1" thickTop="1" thickBot="1" x14ac:dyDescent="0.3">
      <c r="A422" s="879"/>
      <c r="B422" s="523" t="s">
        <v>646</v>
      </c>
      <c r="C422" s="186">
        <v>2275</v>
      </c>
      <c r="D422" s="210"/>
      <c r="E422" s="535" t="s">
        <v>699</v>
      </c>
      <c r="F422" s="186" t="s">
        <v>35</v>
      </c>
      <c r="G422" s="1134">
        <f>H422+I422</f>
        <v>0</v>
      </c>
      <c r="H422" s="749"/>
      <c r="I422" s="1081"/>
      <c r="J422" s="1134">
        <f>K422+L422</f>
        <v>0</v>
      </c>
      <c r="K422" s="749"/>
      <c r="L422" s="1081"/>
      <c r="M422" s="1134">
        <f>N422+O422</f>
        <v>0</v>
      </c>
      <c r="N422" s="749"/>
      <c r="O422" s="1081"/>
      <c r="P422" s="1134">
        <f>Q422+R422</f>
        <v>0</v>
      </c>
      <c r="Q422" s="749"/>
      <c r="R422" s="1081"/>
      <c r="S422" s="1134">
        <f>T422+U422</f>
        <v>0</v>
      </c>
      <c r="T422" s="749"/>
      <c r="U422" s="1081"/>
      <c r="V422" s="1130"/>
      <c r="W422" s="1131"/>
      <c r="X422" s="1131"/>
      <c r="Y422" s="1132"/>
      <c r="Z422" s="1133"/>
      <c r="AA422" s="1131"/>
      <c r="AB422" s="1131"/>
      <c r="AC422" s="1132"/>
    </row>
    <row r="423" spans="1:29" s="120" customFormat="1" ht="16.5" outlineLevel="1" thickTop="1" thickBot="1" x14ac:dyDescent="0.3">
      <c r="A423" s="377"/>
      <c r="B423" s="523" t="s">
        <v>647</v>
      </c>
      <c r="C423" s="186">
        <v>2275</v>
      </c>
      <c r="D423" s="210"/>
      <c r="E423" s="535" t="s">
        <v>445</v>
      </c>
      <c r="F423" s="186" t="s">
        <v>35</v>
      </c>
      <c r="G423" s="536">
        <f>H423+I423</f>
        <v>10.41</v>
      </c>
      <c r="H423" s="937">
        <v>1.1100000000000001</v>
      </c>
      <c r="I423" s="938">
        <v>9.3000000000000007</v>
      </c>
      <c r="J423" s="536">
        <f>K423+L423</f>
        <v>0</v>
      </c>
      <c r="K423" s="937"/>
      <c r="L423" s="938"/>
      <c r="M423" s="536">
        <f>N423+O423</f>
        <v>4.2207100000000004</v>
      </c>
      <c r="N423" s="937"/>
      <c r="O423" s="938">
        <v>4.2207100000000004</v>
      </c>
      <c r="P423" s="536">
        <f>Q423+R423</f>
        <v>6.9</v>
      </c>
      <c r="Q423" s="937"/>
      <c r="R423" s="938">
        <v>6.9</v>
      </c>
      <c r="S423" s="536">
        <f>T423+U423</f>
        <v>10.406889999999999</v>
      </c>
      <c r="T423" s="937">
        <v>1.1100000000000001</v>
      </c>
      <c r="U423" s="938">
        <v>9.2968899999999994</v>
      </c>
      <c r="V423" s="1175">
        <f t="shared" ref="V423:V429" si="905">G423-J423</f>
        <v>10.41</v>
      </c>
      <c r="W423" s="591">
        <f t="shared" ref="W423:W429" si="906">G423-M423</f>
        <v>6.1892899999999997</v>
      </c>
      <c r="X423" s="591">
        <f t="shared" ref="X423:X429" si="907">G423-P423</f>
        <v>3.51</v>
      </c>
      <c r="Y423" s="726">
        <f t="shared" ref="Y423:Y429" si="908">G423-S423</f>
        <v>3.1100000000012784E-3</v>
      </c>
      <c r="Z423" s="727">
        <f t="shared" ref="Z423:Z424" si="909">IF(G423&gt;0,ROUND((J423/G423),3),0)</f>
        <v>0</v>
      </c>
      <c r="AA423" s="728">
        <f t="shared" ref="AA423:AA424" si="910">IF(G423&gt;0,ROUND((M423/G423),3),0)</f>
        <v>0.40500000000000003</v>
      </c>
      <c r="AB423" s="728">
        <f t="shared" ref="AB423:AB424" si="911">IF(G423&gt;0,ROUND((P423/G423),3),0)</f>
        <v>0.66300000000000003</v>
      </c>
      <c r="AC423" s="729">
        <f t="shared" ref="AC423:AC424" si="912">IF(G423&gt;0,ROUND((S423/G423),3),0)</f>
        <v>1</v>
      </c>
    </row>
    <row r="424" spans="1:29" s="120" customFormat="1" ht="27" outlineLevel="1" thickTop="1" thickBot="1" x14ac:dyDescent="0.3">
      <c r="A424" s="879"/>
      <c r="B424" s="512" t="s">
        <v>689</v>
      </c>
      <c r="C424" s="224">
        <v>2275</v>
      </c>
      <c r="D424" s="515"/>
      <c r="E424" s="516" t="s">
        <v>143</v>
      </c>
      <c r="F424" s="194" t="s">
        <v>35</v>
      </c>
      <c r="G424" s="475">
        <f>H424+I424</f>
        <v>0</v>
      </c>
      <c r="H424" s="939"/>
      <c r="I424" s="940"/>
      <c r="J424" s="475">
        <f>K424+L424</f>
        <v>0</v>
      </c>
      <c r="K424" s="939"/>
      <c r="L424" s="940"/>
      <c r="M424" s="475">
        <f>N424+O424</f>
        <v>0</v>
      </c>
      <c r="N424" s="939"/>
      <c r="O424" s="940"/>
      <c r="P424" s="475">
        <f>Q424+R424</f>
        <v>0</v>
      </c>
      <c r="Q424" s="939"/>
      <c r="R424" s="940"/>
      <c r="S424" s="475">
        <f>T424+U424</f>
        <v>0</v>
      </c>
      <c r="T424" s="939"/>
      <c r="U424" s="940"/>
      <c r="V424" s="1187">
        <f t="shared" si="905"/>
        <v>0</v>
      </c>
      <c r="W424" s="800">
        <f t="shared" si="906"/>
        <v>0</v>
      </c>
      <c r="X424" s="800">
        <f t="shared" si="907"/>
        <v>0</v>
      </c>
      <c r="Y424" s="801">
        <f t="shared" si="908"/>
        <v>0</v>
      </c>
      <c r="Z424" s="802">
        <f t="shared" si="909"/>
        <v>0</v>
      </c>
      <c r="AA424" s="803">
        <f t="shared" si="910"/>
        <v>0</v>
      </c>
      <c r="AB424" s="803">
        <f t="shared" si="911"/>
        <v>0</v>
      </c>
      <c r="AC424" s="804">
        <f t="shared" si="912"/>
        <v>0</v>
      </c>
    </row>
    <row r="425" spans="1:29" s="447" customFormat="1" ht="19.5" outlineLevel="1" thickBot="1" x14ac:dyDescent="0.3">
      <c r="A425" s="878"/>
      <c r="B425" s="504" t="s">
        <v>648</v>
      </c>
      <c r="C425" s="505">
        <v>2276</v>
      </c>
      <c r="D425" s="506"/>
      <c r="E425" s="507" t="s">
        <v>466</v>
      </c>
      <c r="F425" s="517" t="s">
        <v>35</v>
      </c>
      <c r="G425" s="533">
        <f>H425+I425</f>
        <v>0</v>
      </c>
      <c r="H425" s="643"/>
      <c r="I425" s="644"/>
      <c r="J425" s="533">
        <f>K425+L425</f>
        <v>0</v>
      </c>
      <c r="K425" s="643"/>
      <c r="L425" s="644"/>
      <c r="M425" s="533">
        <f>N425+O425</f>
        <v>0</v>
      </c>
      <c r="N425" s="643"/>
      <c r="O425" s="644"/>
      <c r="P425" s="533">
        <f>Q425+R425</f>
        <v>0</v>
      </c>
      <c r="Q425" s="643"/>
      <c r="R425" s="644"/>
      <c r="S425" s="533">
        <f>T425+U425</f>
        <v>0</v>
      </c>
      <c r="T425" s="643"/>
      <c r="U425" s="644"/>
      <c r="V425" s="1188">
        <f t="shared" si="905"/>
        <v>0</v>
      </c>
      <c r="W425" s="805">
        <f t="shared" si="906"/>
        <v>0</v>
      </c>
      <c r="X425" s="805">
        <f t="shared" si="907"/>
        <v>0</v>
      </c>
      <c r="Y425" s="806">
        <f t="shared" si="908"/>
        <v>0</v>
      </c>
      <c r="Z425" s="807">
        <f>IF(G425&gt;0,ROUND((J425/G425),3),0)</f>
        <v>0</v>
      </c>
      <c r="AA425" s="808">
        <f>IF(G425&gt;0,ROUND((M425/G425),3),0)</f>
        <v>0</v>
      </c>
      <c r="AB425" s="808">
        <f>IF(G425&gt;0,ROUND((P425/G425),3),0)</f>
        <v>0</v>
      </c>
      <c r="AC425" s="809">
        <f>IF(G425&gt;0,ROUND((S425/G425),3),0)</f>
        <v>0</v>
      </c>
    </row>
    <row r="426" spans="1:29" s="91" customFormat="1" ht="29.25" thickBot="1" x14ac:dyDescent="0.3">
      <c r="A426" s="878"/>
      <c r="B426" s="94" t="s">
        <v>649</v>
      </c>
      <c r="C426" s="192" t="s">
        <v>250</v>
      </c>
      <c r="D426" s="96"/>
      <c r="E426" s="273" t="s">
        <v>251</v>
      </c>
      <c r="F426" s="101" t="s">
        <v>35</v>
      </c>
      <c r="G426" s="645">
        <f t="shared" ref="G426:I426" si="913">G427+G428</f>
        <v>9</v>
      </c>
      <c r="H426" s="646">
        <f t="shared" si="913"/>
        <v>0</v>
      </c>
      <c r="I426" s="647">
        <f t="shared" si="913"/>
        <v>9</v>
      </c>
      <c r="J426" s="645">
        <f t="shared" ref="J426:U426" si="914">J427+J428</f>
        <v>0</v>
      </c>
      <c r="K426" s="646">
        <f t="shared" si="914"/>
        <v>0</v>
      </c>
      <c r="L426" s="647">
        <f t="shared" si="914"/>
        <v>0</v>
      </c>
      <c r="M426" s="645">
        <f t="shared" si="914"/>
        <v>0</v>
      </c>
      <c r="N426" s="646">
        <f t="shared" si="914"/>
        <v>0</v>
      </c>
      <c r="O426" s="647">
        <f t="shared" si="914"/>
        <v>0</v>
      </c>
      <c r="P426" s="645">
        <f t="shared" si="914"/>
        <v>0</v>
      </c>
      <c r="Q426" s="646">
        <f t="shared" si="914"/>
        <v>0</v>
      </c>
      <c r="R426" s="647">
        <f t="shared" si="914"/>
        <v>0</v>
      </c>
      <c r="S426" s="645">
        <f t="shared" si="914"/>
        <v>8.4</v>
      </c>
      <c r="T426" s="646">
        <f t="shared" si="914"/>
        <v>0</v>
      </c>
      <c r="U426" s="647">
        <f t="shared" si="914"/>
        <v>8.4</v>
      </c>
      <c r="V426" s="722">
        <f t="shared" si="905"/>
        <v>9</v>
      </c>
      <c r="W426" s="721">
        <f t="shared" si="906"/>
        <v>9</v>
      </c>
      <c r="X426" s="721">
        <f t="shared" si="907"/>
        <v>9</v>
      </c>
      <c r="Y426" s="722">
        <f t="shared" si="908"/>
        <v>0.59999999999999964</v>
      </c>
      <c r="Z426" s="723">
        <f t="shared" ref="Z426:Z429" si="915">IF(G426&gt;0,ROUND((J426/G426),3),0)</f>
        <v>0</v>
      </c>
      <c r="AA426" s="724">
        <f t="shared" ref="AA426:AA429" si="916">IF(G426&gt;0,ROUND((M426/G426),3),0)</f>
        <v>0</v>
      </c>
      <c r="AB426" s="724">
        <f t="shared" ref="AB426:AB429" si="917">IF(G426&gt;0,ROUND((P426/G426),3),0)</f>
        <v>0</v>
      </c>
      <c r="AC426" s="725">
        <f>IF(G426&gt;0,ROUND((S426/G426),3),0)</f>
        <v>0.93300000000000005</v>
      </c>
    </row>
    <row r="427" spans="1:29" s="91" customFormat="1" ht="26.25" outlineLevel="1" thickBot="1" x14ac:dyDescent="0.3">
      <c r="A427" s="878"/>
      <c r="B427" s="466" t="s">
        <v>650</v>
      </c>
      <c r="C427" s="1125">
        <v>2281</v>
      </c>
      <c r="D427" s="1123"/>
      <c r="E427" s="1126" t="s">
        <v>652</v>
      </c>
      <c r="F427" s="546" t="s">
        <v>35</v>
      </c>
      <c r="G427" s="1124">
        <f>H427+I427</f>
        <v>0</v>
      </c>
      <c r="H427" s="1121"/>
      <c r="I427" s="1122"/>
      <c r="J427" s="1124">
        <f>K427+L427</f>
        <v>0</v>
      </c>
      <c r="K427" s="1121"/>
      <c r="L427" s="1122"/>
      <c r="M427" s="1124">
        <f>N427+O427</f>
        <v>0</v>
      </c>
      <c r="N427" s="1121"/>
      <c r="O427" s="1122"/>
      <c r="P427" s="1124">
        <f>Q427+R427</f>
        <v>0</v>
      </c>
      <c r="Q427" s="1121"/>
      <c r="R427" s="1122"/>
      <c r="S427" s="1124">
        <f>T427+U427</f>
        <v>0</v>
      </c>
      <c r="T427" s="1121"/>
      <c r="U427" s="1122"/>
      <c r="V427" s="1119"/>
      <c r="W427" s="721"/>
      <c r="X427" s="721"/>
      <c r="Y427" s="1119"/>
      <c r="Z427" s="1120"/>
      <c r="AA427" s="724"/>
      <c r="AB427" s="724"/>
      <c r="AC427" s="725"/>
    </row>
    <row r="428" spans="1:29" s="91" customFormat="1" ht="26.25" outlineLevel="1" thickBot="1" x14ac:dyDescent="0.3">
      <c r="A428" s="878"/>
      <c r="B428" s="466" t="s">
        <v>651</v>
      </c>
      <c r="C428" s="546">
        <v>2282</v>
      </c>
      <c r="D428" s="547"/>
      <c r="E428" s="915" t="s">
        <v>253</v>
      </c>
      <c r="F428" s="546" t="s">
        <v>35</v>
      </c>
      <c r="G428" s="642">
        <f t="shared" ref="G428:I428" si="918">G429++G432+G433</f>
        <v>9</v>
      </c>
      <c r="H428" s="481">
        <f t="shared" si="918"/>
        <v>0</v>
      </c>
      <c r="I428" s="482">
        <f t="shared" si="918"/>
        <v>9</v>
      </c>
      <c r="J428" s="642">
        <f t="shared" ref="J428:U428" si="919">J429++J432+J433</f>
        <v>0</v>
      </c>
      <c r="K428" s="481">
        <f t="shared" si="919"/>
        <v>0</v>
      </c>
      <c r="L428" s="482">
        <f t="shared" si="919"/>
        <v>0</v>
      </c>
      <c r="M428" s="642">
        <f t="shared" si="919"/>
        <v>0</v>
      </c>
      <c r="N428" s="481">
        <f t="shared" si="919"/>
        <v>0</v>
      </c>
      <c r="O428" s="482">
        <f t="shared" si="919"/>
        <v>0</v>
      </c>
      <c r="P428" s="642">
        <f t="shared" si="919"/>
        <v>0</v>
      </c>
      <c r="Q428" s="481">
        <f t="shared" si="919"/>
        <v>0</v>
      </c>
      <c r="R428" s="482">
        <f t="shared" si="919"/>
        <v>0</v>
      </c>
      <c r="S428" s="642">
        <f t="shared" si="919"/>
        <v>8.4</v>
      </c>
      <c r="T428" s="481">
        <f t="shared" si="919"/>
        <v>0</v>
      </c>
      <c r="U428" s="482">
        <f t="shared" si="919"/>
        <v>8.4</v>
      </c>
      <c r="V428" s="1186">
        <f t="shared" si="905"/>
        <v>9</v>
      </c>
      <c r="W428" s="795">
        <f t="shared" si="906"/>
        <v>9</v>
      </c>
      <c r="X428" s="795">
        <f t="shared" si="907"/>
        <v>9</v>
      </c>
      <c r="Y428" s="796">
        <f t="shared" si="908"/>
        <v>0.59999999999999964</v>
      </c>
      <c r="Z428" s="797">
        <f t="shared" si="915"/>
        <v>0</v>
      </c>
      <c r="AA428" s="798">
        <f t="shared" si="916"/>
        <v>0</v>
      </c>
      <c r="AB428" s="798">
        <f t="shared" si="917"/>
        <v>0</v>
      </c>
      <c r="AC428" s="799">
        <f t="shared" ref="AC428:AC429" si="920">IF(G428&gt;0,ROUND((S428/G428),3),0)</f>
        <v>0.93300000000000005</v>
      </c>
    </row>
    <row r="429" spans="1:29" s="20" customFormat="1" ht="15.75" outlineLevel="1" x14ac:dyDescent="0.25">
      <c r="A429" s="115"/>
      <c r="B429" s="243" t="s">
        <v>472</v>
      </c>
      <c r="C429" s="274">
        <v>2282</v>
      </c>
      <c r="D429" s="275" t="s">
        <v>254</v>
      </c>
      <c r="E429" s="137" t="s">
        <v>255</v>
      </c>
      <c r="F429" s="53" t="s">
        <v>35</v>
      </c>
      <c r="G429" s="475">
        <f>H429+I429</f>
        <v>9</v>
      </c>
      <c r="H429" s="591">
        <f>ROUND(H430*H431/1000,1)</f>
        <v>0</v>
      </c>
      <c r="I429" s="592">
        <f>ROUND(I430*I431/1000,1)</f>
        <v>9</v>
      </c>
      <c r="J429" s="475">
        <f>K429+L429</f>
        <v>0</v>
      </c>
      <c r="K429" s="591">
        <f>ROUND(K430*K431/1000,1)</f>
        <v>0</v>
      </c>
      <c r="L429" s="592">
        <f>ROUND(L430*L431/1000,1)</f>
        <v>0</v>
      </c>
      <c r="M429" s="475">
        <f>N429+O429</f>
        <v>0</v>
      </c>
      <c r="N429" s="591">
        <f>ROUND(N430*N431/1000,1)</f>
        <v>0</v>
      </c>
      <c r="O429" s="592">
        <f>ROUND(O430*O431/1000,1)</f>
        <v>0</v>
      </c>
      <c r="P429" s="475">
        <f>Q429+R429</f>
        <v>0</v>
      </c>
      <c r="Q429" s="591">
        <f>ROUND(Q430*Q431/1000,1)</f>
        <v>0</v>
      </c>
      <c r="R429" s="592">
        <f>ROUND(R430*R431/1000,1)</f>
        <v>0</v>
      </c>
      <c r="S429" s="475">
        <f>T429+U429</f>
        <v>8.4</v>
      </c>
      <c r="T429" s="591">
        <f>ROUND(T430*T431/1000,1)</f>
        <v>0</v>
      </c>
      <c r="U429" s="592">
        <f>ROUND(U430*U431/1000,1)</f>
        <v>8.4</v>
      </c>
      <c r="V429" s="1175">
        <f t="shared" si="905"/>
        <v>9</v>
      </c>
      <c r="W429" s="591">
        <f t="shared" si="906"/>
        <v>9</v>
      </c>
      <c r="X429" s="591">
        <f t="shared" si="907"/>
        <v>9</v>
      </c>
      <c r="Y429" s="726">
        <f t="shared" si="908"/>
        <v>0.59999999999999964</v>
      </c>
      <c r="Z429" s="727">
        <f t="shared" si="915"/>
        <v>0</v>
      </c>
      <c r="AA429" s="728">
        <f t="shared" si="916"/>
        <v>0</v>
      </c>
      <c r="AB429" s="728">
        <f t="shared" si="917"/>
        <v>0</v>
      </c>
      <c r="AC429" s="729">
        <f t="shared" si="920"/>
        <v>0.93300000000000005</v>
      </c>
    </row>
    <row r="430" spans="1:29" s="200" customFormat="1" ht="12" outlineLevel="1" x14ac:dyDescent="0.25">
      <c r="A430" s="879"/>
      <c r="B430" s="244"/>
      <c r="C430" s="276"/>
      <c r="D430" s="277" t="s">
        <v>254</v>
      </c>
      <c r="E430" s="260" t="s">
        <v>256</v>
      </c>
      <c r="F430" s="247" t="s">
        <v>29</v>
      </c>
      <c r="G430" s="593">
        <f>H430+I430</f>
        <v>9</v>
      </c>
      <c r="H430" s="594"/>
      <c r="I430" s="595">
        <v>9</v>
      </c>
      <c r="J430" s="593">
        <f>K430+L430</f>
        <v>0</v>
      </c>
      <c r="K430" s="594"/>
      <c r="L430" s="595"/>
      <c r="M430" s="593">
        <f>N430+O430</f>
        <v>0</v>
      </c>
      <c r="N430" s="594"/>
      <c r="O430" s="595"/>
      <c r="P430" s="593">
        <f>Q430+R430</f>
        <v>0</v>
      </c>
      <c r="Q430" s="594"/>
      <c r="R430" s="595"/>
      <c r="S430" s="593">
        <f>T430+U430</f>
        <v>7</v>
      </c>
      <c r="T430" s="594"/>
      <c r="U430" s="595">
        <v>7</v>
      </c>
      <c r="V430" s="1173" t="s">
        <v>27</v>
      </c>
      <c r="W430" s="744" t="s">
        <v>27</v>
      </c>
      <c r="X430" s="744" t="s">
        <v>27</v>
      </c>
      <c r="Y430" s="745" t="s">
        <v>27</v>
      </c>
      <c r="Z430" s="743" t="s">
        <v>27</v>
      </c>
      <c r="AA430" s="744" t="s">
        <v>27</v>
      </c>
      <c r="AB430" s="744" t="s">
        <v>27</v>
      </c>
      <c r="AC430" s="745" t="s">
        <v>27</v>
      </c>
    </row>
    <row r="431" spans="1:29" s="200" customFormat="1" ht="12.75" outlineLevel="1" thickBot="1" x14ac:dyDescent="0.3">
      <c r="A431" s="879"/>
      <c r="B431" s="248"/>
      <c r="C431" s="278"/>
      <c r="D431" s="279" t="s">
        <v>254</v>
      </c>
      <c r="E431" s="263" t="s">
        <v>257</v>
      </c>
      <c r="F431" s="251" t="s">
        <v>54</v>
      </c>
      <c r="G431" s="596">
        <f>IF(I431+H431&gt;0,AVERAGE(H431:I431),0)</f>
        <v>1000</v>
      </c>
      <c r="H431" s="597"/>
      <c r="I431" s="598">
        <v>1000</v>
      </c>
      <c r="J431" s="596">
        <f>IF(L431+K431&gt;0,AVERAGE(K431:L431),0)</f>
        <v>0</v>
      </c>
      <c r="K431" s="597"/>
      <c r="L431" s="598"/>
      <c r="M431" s="596">
        <f>IF(O431+N431&gt;0,AVERAGE(N431:O431),0)</f>
        <v>0</v>
      </c>
      <c r="N431" s="597"/>
      <c r="O431" s="598"/>
      <c r="P431" s="596">
        <f>IF(R431+Q431&gt;0,AVERAGE(Q431:R431),0)</f>
        <v>0</v>
      </c>
      <c r="Q431" s="597"/>
      <c r="R431" s="598"/>
      <c r="S431" s="596">
        <f>IF(U431+T431&gt;0,AVERAGE(T431:U431),0)</f>
        <v>1200</v>
      </c>
      <c r="T431" s="597"/>
      <c r="U431" s="598">
        <v>1200</v>
      </c>
      <c r="V431" s="1174" t="s">
        <v>27</v>
      </c>
      <c r="W431" s="747" t="s">
        <v>27</v>
      </c>
      <c r="X431" s="747" t="s">
        <v>27</v>
      </c>
      <c r="Y431" s="748" t="s">
        <v>27</v>
      </c>
      <c r="Z431" s="746" t="s">
        <v>27</v>
      </c>
      <c r="AA431" s="747" t="s">
        <v>27</v>
      </c>
      <c r="AB431" s="747" t="s">
        <v>27</v>
      </c>
      <c r="AC431" s="748" t="s">
        <v>27</v>
      </c>
    </row>
    <row r="432" spans="1:29" s="200" customFormat="1" ht="16.5" customHeight="1" outlineLevel="1" thickTop="1" thickBot="1" x14ac:dyDescent="0.3">
      <c r="A432" s="879"/>
      <c r="B432" s="301" t="s">
        <v>473</v>
      </c>
      <c r="C432" s="1136">
        <v>2282</v>
      </c>
      <c r="D432" s="1135"/>
      <c r="E432" s="1137" t="s">
        <v>697</v>
      </c>
      <c r="F432" s="1138" t="s">
        <v>35</v>
      </c>
      <c r="G432" s="1139">
        <f>H432+I432</f>
        <v>0</v>
      </c>
      <c r="H432" s="1220"/>
      <c r="I432" s="1221"/>
      <c r="J432" s="1139">
        <f>K432+L432</f>
        <v>0</v>
      </c>
      <c r="K432" s="1220"/>
      <c r="L432" s="1221"/>
      <c r="M432" s="1139">
        <f>N432+O432</f>
        <v>0</v>
      </c>
      <c r="N432" s="1220"/>
      <c r="O432" s="1221"/>
      <c r="P432" s="1139">
        <f>Q432+R432</f>
        <v>0</v>
      </c>
      <c r="Q432" s="1220"/>
      <c r="R432" s="1221"/>
      <c r="S432" s="1139">
        <f>T432+U432</f>
        <v>0</v>
      </c>
      <c r="T432" s="1222"/>
      <c r="U432" s="1223"/>
      <c r="V432" s="1130"/>
      <c r="W432" s="1131"/>
      <c r="X432" s="1131"/>
      <c r="Y432" s="1132"/>
      <c r="Z432" s="1133"/>
      <c r="AA432" s="1131"/>
      <c r="AB432" s="1131"/>
      <c r="AC432" s="1132"/>
    </row>
    <row r="433" spans="1:29" s="20" customFormat="1" ht="27" outlineLevel="1" thickTop="1" thickBot="1" x14ac:dyDescent="0.3">
      <c r="A433" s="119"/>
      <c r="B433" s="302" t="s">
        <v>696</v>
      </c>
      <c r="C433" s="280">
        <v>2282</v>
      </c>
      <c r="D433" s="281"/>
      <c r="E433" s="268" t="s">
        <v>143</v>
      </c>
      <c r="F433" s="266" t="s">
        <v>35</v>
      </c>
      <c r="G433" s="532">
        <f>H433+I433</f>
        <v>0</v>
      </c>
      <c r="H433" s="621"/>
      <c r="I433" s="622"/>
      <c r="J433" s="532">
        <f>K433+L433</f>
        <v>0</v>
      </c>
      <c r="K433" s="621"/>
      <c r="L433" s="622"/>
      <c r="M433" s="532">
        <f>N433+O433</f>
        <v>0</v>
      </c>
      <c r="N433" s="621"/>
      <c r="O433" s="622"/>
      <c r="P433" s="532">
        <f>Q433+R433</f>
        <v>0</v>
      </c>
      <c r="Q433" s="621"/>
      <c r="R433" s="622"/>
      <c r="S433" s="532">
        <f>T433+U433</f>
        <v>0</v>
      </c>
      <c r="T433" s="621"/>
      <c r="U433" s="622"/>
      <c r="V433" s="1185">
        <f t="shared" ref="V433:V439" si="921">G433-J433</f>
        <v>0</v>
      </c>
      <c r="W433" s="780">
        <f t="shared" ref="W433:W439" si="922">G433-M433</f>
        <v>0</v>
      </c>
      <c r="X433" s="780">
        <f t="shared" ref="X433:X439" si="923">G433-P433</f>
        <v>0</v>
      </c>
      <c r="Y433" s="781">
        <f t="shared" ref="Y433:Y439" si="924">G433-S433</f>
        <v>0</v>
      </c>
      <c r="Z433" s="782">
        <f t="shared" ref="Z433:Z439" si="925">IF(G433&gt;0,ROUND((J433/G433),3),0)</f>
        <v>0</v>
      </c>
      <c r="AA433" s="783">
        <f t="shared" ref="AA433:AA439" si="926">IF(G433&gt;0,ROUND((M433/G433),3),0)</f>
        <v>0</v>
      </c>
      <c r="AB433" s="783">
        <f t="shared" ref="AB433:AB439" si="927">IF(G433&gt;0,ROUND((P433/G433),3),0)</f>
        <v>0</v>
      </c>
      <c r="AC433" s="784">
        <f t="shared" ref="AC433" si="928">IF(G433&gt;0,ROUND((S433/G433),3),0)</f>
        <v>0</v>
      </c>
    </row>
    <row r="434" spans="1:29" s="72" customFormat="1" ht="19.5" thickBot="1" x14ac:dyDescent="0.3">
      <c r="A434" s="878"/>
      <c r="B434" s="282" t="s">
        <v>258</v>
      </c>
      <c r="C434" s="283">
        <v>2600</v>
      </c>
      <c r="D434" s="95"/>
      <c r="E434" s="193" t="s">
        <v>549</v>
      </c>
      <c r="F434" s="101" t="s">
        <v>35</v>
      </c>
      <c r="G434" s="648">
        <f t="shared" ref="G434:I434" si="929">ROUND(G435,1)</f>
        <v>0</v>
      </c>
      <c r="H434" s="649">
        <f t="shared" si="929"/>
        <v>0</v>
      </c>
      <c r="I434" s="650">
        <f t="shared" si="929"/>
        <v>0</v>
      </c>
      <c r="J434" s="648">
        <f t="shared" ref="J434:U434" si="930">ROUND(J435,1)</f>
        <v>0</v>
      </c>
      <c r="K434" s="649">
        <f t="shared" si="930"/>
        <v>0</v>
      </c>
      <c r="L434" s="650">
        <f t="shared" si="930"/>
        <v>0</v>
      </c>
      <c r="M434" s="648">
        <f t="shared" si="930"/>
        <v>0</v>
      </c>
      <c r="N434" s="649">
        <f t="shared" si="930"/>
        <v>0</v>
      </c>
      <c r="O434" s="650">
        <f t="shared" si="930"/>
        <v>0</v>
      </c>
      <c r="P434" s="648">
        <f t="shared" si="930"/>
        <v>0</v>
      </c>
      <c r="Q434" s="649">
        <f t="shared" si="930"/>
        <v>0</v>
      </c>
      <c r="R434" s="650">
        <f t="shared" si="930"/>
        <v>0</v>
      </c>
      <c r="S434" s="648">
        <f t="shared" si="930"/>
        <v>0</v>
      </c>
      <c r="T434" s="649">
        <f t="shared" si="930"/>
        <v>0</v>
      </c>
      <c r="U434" s="650">
        <f t="shared" si="930"/>
        <v>0</v>
      </c>
      <c r="V434" s="722">
        <f t="shared" ref="V434:V435" si="931">G434-J434</f>
        <v>0</v>
      </c>
      <c r="W434" s="721">
        <f t="shared" ref="W434:W435" si="932">G434-M434</f>
        <v>0</v>
      </c>
      <c r="X434" s="721">
        <f t="shared" ref="X434:X435" si="933">G434-P434</f>
        <v>0</v>
      </c>
      <c r="Y434" s="722">
        <f t="shared" ref="Y434:Y435" si="934">G434-S434</f>
        <v>0</v>
      </c>
      <c r="Z434" s="723">
        <f t="shared" ref="Z434:Z435" si="935">IF(G434&gt;0,ROUND((J434/G434),3),0)</f>
        <v>0</v>
      </c>
      <c r="AA434" s="724">
        <f t="shared" ref="AA434:AA435" si="936">IF(G434&gt;0,ROUND((M434/G434),3),0)</f>
        <v>0</v>
      </c>
      <c r="AB434" s="724">
        <f t="shared" ref="AB434:AB435" si="937">IF(G434&gt;0,ROUND((P434/G434),3),0)</f>
        <v>0</v>
      </c>
      <c r="AC434" s="725">
        <f>IF(G434&gt;0,ROUND((S434/G434),3),0)</f>
        <v>0</v>
      </c>
    </row>
    <row r="435" spans="1:29" s="92" customFormat="1" ht="29.25" outlineLevel="1" thickBot="1" x14ac:dyDescent="0.3">
      <c r="A435" s="878"/>
      <c r="B435" s="504" t="s">
        <v>261</v>
      </c>
      <c r="C435" s="916">
        <v>2610</v>
      </c>
      <c r="D435" s="547"/>
      <c r="E435" s="507" t="s">
        <v>468</v>
      </c>
      <c r="F435" s="546" t="s">
        <v>35</v>
      </c>
      <c r="G435" s="533">
        <f>H435+I435</f>
        <v>0</v>
      </c>
      <c r="H435" s="479"/>
      <c r="I435" s="480"/>
      <c r="J435" s="533">
        <f>K435+L435</f>
        <v>0</v>
      </c>
      <c r="K435" s="479"/>
      <c r="L435" s="480"/>
      <c r="M435" s="533">
        <f>N435+O435</f>
        <v>0</v>
      </c>
      <c r="N435" s="479"/>
      <c r="O435" s="480"/>
      <c r="P435" s="533">
        <f>Q435+R435</f>
        <v>0</v>
      </c>
      <c r="Q435" s="479"/>
      <c r="R435" s="480"/>
      <c r="S435" s="533">
        <f>T435+U435</f>
        <v>0</v>
      </c>
      <c r="T435" s="479"/>
      <c r="U435" s="480"/>
      <c r="V435" s="1186">
        <f t="shared" si="931"/>
        <v>0</v>
      </c>
      <c r="W435" s="795">
        <f t="shared" si="932"/>
        <v>0</v>
      </c>
      <c r="X435" s="795">
        <f t="shared" si="933"/>
        <v>0</v>
      </c>
      <c r="Y435" s="796">
        <f t="shared" si="934"/>
        <v>0</v>
      </c>
      <c r="Z435" s="797">
        <f t="shared" si="935"/>
        <v>0</v>
      </c>
      <c r="AA435" s="798">
        <f t="shared" si="936"/>
        <v>0</v>
      </c>
      <c r="AB435" s="798">
        <f t="shared" si="937"/>
        <v>0</v>
      </c>
      <c r="AC435" s="799">
        <f t="shared" ref="AC435" si="938">IF(G435&gt;0,ROUND((S435/G435),3),0)</f>
        <v>0</v>
      </c>
    </row>
    <row r="436" spans="1:29" s="72" customFormat="1" ht="19.5" thickBot="1" x14ac:dyDescent="0.3">
      <c r="A436" s="878"/>
      <c r="B436" s="282" t="s">
        <v>269</v>
      </c>
      <c r="C436" s="283" t="s">
        <v>259</v>
      </c>
      <c r="D436" s="95"/>
      <c r="E436" s="193" t="s">
        <v>260</v>
      </c>
      <c r="F436" s="101" t="s">
        <v>35</v>
      </c>
      <c r="G436" s="648">
        <f t="shared" ref="G436:I436" si="939">G437+G438+G443</f>
        <v>0</v>
      </c>
      <c r="H436" s="649">
        <f t="shared" si="939"/>
        <v>0</v>
      </c>
      <c r="I436" s="650">
        <f t="shared" si="939"/>
        <v>0</v>
      </c>
      <c r="J436" s="648">
        <f t="shared" ref="J436:U436" si="940">J437+J438+J443</f>
        <v>0</v>
      </c>
      <c r="K436" s="649">
        <f t="shared" si="940"/>
        <v>0</v>
      </c>
      <c r="L436" s="650">
        <f t="shared" si="940"/>
        <v>0</v>
      </c>
      <c r="M436" s="648">
        <f t="shared" si="940"/>
        <v>0</v>
      </c>
      <c r="N436" s="649">
        <f t="shared" si="940"/>
        <v>0</v>
      </c>
      <c r="O436" s="650">
        <f t="shared" si="940"/>
        <v>0</v>
      </c>
      <c r="P436" s="648">
        <f t="shared" si="940"/>
        <v>0</v>
      </c>
      <c r="Q436" s="649">
        <f t="shared" si="940"/>
        <v>0</v>
      </c>
      <c r="R436" s="650">
        <f t="shared" si="940"/>
        <v>0</v>
      </c>
      <c r="S436" s="648">
        <f t="shared" si="940"/>
        <v>0</v>
      </c>
      <c r="T436" s="649">
        <f t="shared" si="940"/>
        <v>0</v>
      </c>
      <c r="U436" s="650">
        <f t="shared" si="940"/>
        <v>0</v>
      </c>
      <c r="V436" s="722">
        <f t="shared" si="921"/>
        <v>0</v>
      </c>
      <c r="W436" s="721">
        <f t="shared" si="922"/>
        <v>0</v>
      </c>
      <c r="X436" s="721">
        <f t="shared" si="923"/>
        <v>0</v>
      </c>
      <c r="Y436" s="722">
        <f t="shared" si="924"/>
        <v>0</v>
      </c>
      <c r="Z436" s="723">
        <f t="shared" si="925"/>
        <v>0</v>
      </c>
      <c r="AA436" s="724">
        <f t="shared" si="926"/>
        <v>0</v>
      </c>
      <c r="AB436" s="724">
        <f t="shared" si="927"/>
        <v>0</v>
      </c>
      <c r="AC436" s="725">
        <f>IF(G436&gt;0,ROUND((S436/G436),3),0)</f>
        <v>0</v>
      </c>
    </row>
    <row r="437" spans="1:29" s="72" customFormat="1" ht="19.5" outlineLevel="1" thickBot="1" x14ac:dyDescent="0.3">
      <c r="A437" s="878"/>
      <c r="B437" s="504" t="s">
        <v>474</v>
      </c>
      <c r="C437" s="505">
        <v>2710</v>
      </c>
      <c r="D437" s="506"/>
      <c r="E437" s="507" t="s">
        <v>659</v>
      </c>
      <c r="F437" s="546" t="s">
        <v>35</v>
      </c>
      <c r="G437" s="1127">
        <f>H437+I437</f>
        <v>0</v>
      </c>
      <c r="H437" s="1128"/>
      <c r="I437" s="1129"/>
      <c r="J437" s="1127">
        <f>K437+L437</f>
        <v>0</v>
      </c>
      <c r="K437" s="1128"/>
      <c r="L437" s="1129"/>
      <c r="M437" s="1127">
        <f>N437+O437</f>
        <v>0</v>
      </c>
      <c r="N437" s="1128"/>
      <c r="O437" s="1129"/>
      <c r="P437" s="1127">
        <f>Q437+R437</f>
        <v>0</v>
      </c>
      <c r="Q437" s="1128"/>
      <c r="R437" s="1129"/>
      <c r="S437" s="1127">
        <f>T437+U437</f>
        <v>0</v>
      </c>
      <c r="T437" s="1128"/>
      <c r="U437" s="1129"/>
      <c r="V437" s="1119"/>
      <c r="W437" s="721"/>
      <c r="X437" s="721"/>
      <c r="Y437" s="1119"/>
      <c r="Z437" s="1120"/>
      <c r="AA437" s="724"/>
      <c r="AB437" s="724"/>
      <c r="AC437" s="725"/>
    </row>
    <row r="438" spans="1:29" s="92" customFormat="1" ht="19.5" outlineLevel="1" thickBot="1" x14ac:dyDescent="0.3">
      <c r="A438" s="878"/>
      <c r="B438" s="504" t="s">
        <v>475</v>
      </c>
      <c r="C438" s="916">
        <v>2720</v>
      </c>
      <c r="D438" s="547"/>
      <c r="E438" s="917" t="s">
        <v>262</v>
      </c>
      <c r="F438" s="546" t="s">
        <v>35</v>
      </c>
      <c r="G438" s="642">
        <f t="shared" ref="G438:I438" si="941">G439+G442</f>
        <v>0</v>
      </c>
      <c r="H438" s="918">
        <f t="shared" si="941"/>
        <v>0</v>
      </c>
      <c r="I438" s="693">
        <f t="shared" si="941"/>
        <v>0</v>
      </c>
      <c r="J438" s="642">
        <f t="shared" ref="J438:U438" si="942">J439+J442</f>
        <v>0</v>
      </c>
      <c r="K438" s="918">
        <f t="shared" si="942"/>
        <v>0</v>
      </c>
      <c r="L438" s="693">
        <f t="shared" si="942"/>
        <v>0</v>
      </c>
      <c r="M438" s="642">
        <f t="shared" si="942"/>
        <v>0</v>
      </c>
      <c r="N438" s="918">
        <f t="shared" si="942"/>
        <v>0</v>
      </c>
      <c r="O438" s="693">
        <f t="shared" si="942"/>
        <v>0</v>
      </c>
      <c r="P438" s="642">
        <f t="shared" si="942"/>
        <v>0</v>
      </c>
      <c r="Q438" s="918">
        <f t="shared" si="942"/>
        <v>0</v>
      </c>
      <c r="R438" s="693">
        <f t="shared" si="942"/>
        <v>0</v>
      </c>
      <c r="S438" s="642">
        <f t="shared" si="942"/>
        <v>0</v>
      </c>
      <c r="T438" s="918">
        <f t="shared" si="942"/>
        <v>0</v>
      </c>
      <c r="U438" s="693">
        <f t="shared" si="942"/>
        <v>0</v>
      </c>
      <c r="V438" s="1186">
        <f t="shared" si="921"/>
        <v>0</v>
      </c>
      <c r="W438" s="795">
        <f t="shared" si="922"/>
        <v>0</v>
      </c>
      <c r="X438" s="795">
        <f t="shared" si="923"/>
        <v>0</v>
      </c>
      <c r="Y438" s="796">
        <f t="shared" si="924"/>
        <v>0</v>
      </c>
      <c r="Z438" s="797">
        <f t="shared" si="925"/>
        <v>0</v>
      </c>
      <c r="AA438" s="798">
        <f t="shared" si="926"/>
        <v>0</v>
      </c>
      <c r="AB438" s="798">
        <f t="shared" si="927"/>
        <v>0</v>
      </c>
      <c r="AC438" s="799">
        <f t="shared" ref="AC438:AC439" si="943">IF(G438&gt;0,ROUND((S438/G438),3),0)</f>
        <v>0</v>
      </c>
    </row>
    <row r="439" spans="1:29" s="20" customFormat="1" ht="15.75" outlineLevel="1" x14ac:dyDescent="0.25">
      <c r="A439" s="115"/>
      <c r="B439" s="1008" t="s">
        <v>476</v>
      </c>
      <c r="C439" s="266">
        <v>2720</v>
      </c>
      <c r="D439" s="284"/>
      <c r="E439" s="191" t="s">
        <v>439</v>
      </c>
      <c r="F439" s="266" t="s">
        <v>35</v>
      </c>
      <c r="G439" s="478">
        <f>H439+I439</f>
        <v>0</v>
      </c>
      <c r="H439" s="479"/>
      <c r="I439" s="480"/>
      <c r="J439" s="478">
        <f>K439+L439</f>
        <v>0</v>
      </c>
      <c r="K439" s="479"/>
      <c r="L439" s="480"/>
      <c r="M439" s="478">
        <f>N439+O439</f>
        <v>0</v>
      </c>
      <c r="N439" s="479"/>
      <c r="O439" s="480"/>
      <c r="P439" s="478">
        <f>Q439+R439</f>
        <v>0</v>
      </c>
      <c r="Q439" s="479"/>
      <c r="R439" s="480"/>
      <c r="S439" s="478">
        <f>T439+U439</f>
        <v>0</v>
      </c>
      <c r="T439" s="479"/>
      <c r="U439" s="480"/>
      <c r="V439" s="1175">
        <f t="shared" si="921"/>
        <v>0</v>
      </c>
      <c r="W439" s="591">
        <f t="shared" si="922"/>
        <v>0</v>
      </c>
      <c r="X439" s="591">
        <f t="shared" si="923"/>
        <v>0</v>
      </c>
      <c r="Y439" s="726">
        <f t="shared" si="924"/>
        <v>0</v>
      </c>
      <c r="Z439" s="727">
        <f t="shared" si="925"/>
        <v>0</v>
      </c>
      <c r="AA439" s="728">
        <f t="shared" si="926"/>
        <v>0</v>
      </c>
      <c r="AB439" s="728">
        <f t="shared" si="927"/>
        <v>0</v>
      </c>
      <c r="AC439" s="729">
        <f t="shared" si="943"/>
        <v>0</v>
      </c>
    </row>
    <row r="440" spans="1:29" s="200" customFormat="1" ht="12" outlineLevel="1" x14ac:dyDescent="0.25">
      <c r="A440" s="879"/>
      <c r="B440" s="285"/>
      <c r="C440" s="247"/>
      <c r="D440" s="286"/>
      <c r="E440" s="110" t="s">
        <v>263</v>
      </c>
      <c r="F440" s="247" t="s">
        <v>29</v>
      </c>
      <c r="G440" s="593">
        <f>H440+I440</f>
        <v>0</v>
      </c>
      <c r="H440" s="594"/>
      <c r="I440" s="595"/>
      <c r="J440" s="593">
        <f>K440+L440</f>
        <v>0</v>
      </c>
      <c r="K440" s="594"/>
      <c r="L440" s="595"/>
      <c r="M440" s="593">
        <f>N440+O440</f>
        <v>0</v>
      </c>
      <c r="N440" s="594"/>
      <c r="O440" s="595"/>
      <c r="P440" s="593">
        <f>Q440+R440</f>
        <v>0</v>
      </c>
      <c r="Q440" s="594"/>
      <c r="R440" s="595"/>
      <c r="S440" s="593">
        <f>T440+U440</f>
        <v>0</v>
      </c>
      <c r="T440" s="594"/>
      <c r="U440" s="595"/>
      <c r="V440" s="1173" t="s">
        <v>27</v>
      </c>
      <c r="W440" s="744" t="s">
        <v>27</v>
      </c>
      <c r="X440" s="744" t="s">
        <v>27</v>
      </c>
      <c r="Y440" s="745" t="s">
        <v>27</v>
      </c>
      <c r="Z440" s="743" t="s">
        <v>27</v>
      </c>
      <c r="AA440" s="744" t="s">
        <v>27</v>
      </c>
      <c r="AB440" s="744" t="s">
        <v>27</v>
      </c>
      <c r="AC440" s="745" t="s">
        <v>27</v>
      </c>
    </row>
    <row r="441" spans="1:29" s="200" customFormat="1" ht="12.75" outlineLevel="1" thickBot="1" x14ac:dyDescent="0.3">
      <c r="A441" s="879"/>
      <c r="B441" s="287"/>
      <c r="C441" s="288"/>
      <c r="D441" s="289"/>
      <c r="E441" s="290" t="s">
        <v>264</v>
      </c>
      <c r="F441" s="291" t="s">
        <v>54</v>
      </c>
      <c r="G441" s="637">
        <f>IF(I441+H441&gt;0,AVERAGE(H441:I441),0)</f>
        <v>0</v>
      </c>
      <c r="H441" s="638"/>
      <c r="I441" s="639"/>
      <c r="J441" s="637">
        <f>IF(L441+K441&gt;0,AVERAGE(K441:L441),0)</f>
        <v>0</v>
      </c>
      <c r="K441" s="638"/>
      <c r="L441" s="639"/>
      <c r="M441" s="637">
        <f>IF(O441+N441&gt;0,AVERAGE(N441:O441),0)</f>
        <v>0</v>
      </c>
      <c r="N441" s="638"/>
      <c r="O441" s="639"/>
      <c r="P441" s="637">
        <f>IF(R441+Q441&gt;0,AVERAGE(Q441:R441),0)</f>
        <v>0</v>
      </c>
      <c r="Q441" s="638"/>
      <c r="R441" s="639"/>
      <c r="S441" s="637">
        <f>IF(U441+T441&gt;0,AVERAGE(T441:U441),0)</f>
        <v>0</v>
      </c>
      <c r="T441" s="638"/>
      <c r="U441" s="639"/>
      <c r="V441" s="1174" t="s">
        <v>27</v>
      </c>
      <c r="W441" s="747" t="s">
        <v>27</v>
      </c>
      <c r="X441" s="747" t="s">
        <v>27</v>
      </c>
      <c r="Y441" s="748" t="s">
        <v>27</v>
      </c>
      <c r="Z441" s="746" t="s">
        <v>27</v>
      </c>
      <c r="AA441" s="747" t="s">
        <v>27</v>
      </c>
      <c r="AB441" s="747" t="s">
        <v>27</v>
      </c>
      <c r="AC441" s="748" t="s">
        <v>27</v>
      </c>
    </row>
    <row r="442" spans="1:29" s="20" customFormat="1" ht="27" outlineLevel="1" thickTop="1" thickBot="1" x14ac:dyDescent="0.3">
      <c r="A442" s="119"/>
      <c r="B442" s="1009" t="s">
        <v>477</v>
      </c>
      <c r="C442" s="266">
        <v>2720</v>
      </c>
      <c r="D442" s="267"/>
      <c r="E442" s="268" t="s">
        <v>143</v>
      </c>
      <c r="F442" s="266" t="s">
        <v>35</v>
      </c>
      <c r="G442" s="532">
        <f>H442+I442</f>
        <v>0</v>
      </c>
      <c r="H442" s="621"/>
      <c r="I442" s="622"/>
      <c r="J442" s="532">
        <f>K442+L442</f>
        <v>0</v>
      </c>
      <c r="K442" s="621"/>
      <c r="L442" s="622"/>
      <c r="M442" s="532">
        <f>N442+O442</f>
        <v>0</v>
      </c>
      <c r="N442" s="621"/>
      <c r="O442" s="622"/>
      <c r="P442" s="532">
        <f>Q442+R442</f>
        <v>0</v>
      </c>
      <c r="Q442" s="621"/>
      <c r="R442" s="622"/>
      <c r="S442" s="532">
        <f>T442+U442</f>
        <v>0</v>
      </c>
      <c r="T442" s="621"/>
      <c r="U442" s="622"/>
      <c r="V442" s="1185">
        <f t="shared" ref="V442:V453" si="944">G442-J442</f>
        <v>0</v>
      </c>
      <c r="W442" s="780">
        <f t="shared" ref="W442:W453" si="945">G442-M442</f>
        <v>0</v>
      </c>
      <c r="X442" s="780">
        <f t="shared" ref="X442:X453" si="946">G442-P442</f>
        <v>0</v>
      </c>
      <c r="Y442" s="781">
        <f t="shared" ref="Y442:Y453" si="947">G442-S442</f>
        <v>0</v>
      </c>
      <c r="Z442" s="782">
        <f t="shared" ref="Z442:Z465" si="948">IF(G442&gt;0,ROUND((J442/G442),3),0)</f>
        <v>0</v>
      </c>
      <c r="AA442" s="783">
        <f t="shared" ref="AA442:AA465" si="949">IF(G442&gt;0,ROUND((M442/G442),3),0)</f>
        <v>0</v>
      </c>
      <c r="AB442" s="783">
        <f t="shared" ref="AB442:AB465" si="950">IF(G442&gt;0,ROUND((P442/G442),3),0)</f>
        <v>0</v>
      </c>
      <c r="AC442" s="784">
        <f t="shared" ref="AC442:AC450" si="951">IF(G442&gt;0,ROUND((S442/G442),3),0)</f>
        <v>0</v>
      </c>
    </row>
    <row r="443" spans="1:29" s="92" customFormat="1" ht="19.5" outlineLevel="1" thickBot="1" x14ac:dyDescent="0.3">
      <c r="A443" s="878"/>
      <c r="B443" s="504" t="s">
        <v>653</v>
      </c>
      <c r="C443" s="916" t="s">
        <v>265</v>
      </c>
      <c r="D443" s="547"/>
      <c r="E443" s="917" t="s">
        <v>266</v>
      </c>
      <c r="F443" s="546" t="s">
        <v>35</v>
      </c>
      <c r="G443" s="642">
        <f t="shared" ref="G443:I443" si="952">ROUND(G444+G445+G448+G449+G450,1)</f>
        <v>0</v>
      </c>
      <c r="H443" s="918">
        <f t="shared" si="952"/>
        <v>0</v>
      </c>
      <c r="I443" s="693">
        <f t="shared" si="952"/>
        <v>0</v>
      </c>
      <c r="J443" s="642">
        <f t="shared" ref="J443:U443" si="953">ROUND(J444+J445+J448+J449+J450,1)</f>
        <v>0</v>
      </c>
      <c r="K443" s="918">
        <f t="shared" si="953"/>
        <v>0</v>
      </c>
      <c r="L443" s="693">
        <f t="shared" si="953"/>
        <v>0</v>
      </c>
      <c r="M443" s="642">
        <f t="shared" si="953"/>
        <v>0</v>
      </c>
      <c r="N443" s="918">
        <f t="shared" si="953"/>
        <v>0</v>
      </c>
      <c r="O443" s="693">
        <f t="shared" si="953"/>
        <v>0</v>
      </c>
      <c r="P443" s="642">
        <f t="shared" si="953"/>
        <v>0</v>
      </c>
      <c r="Q443" s="918">
        <f t="shared" si="953"/>
        <v>0</v>
      </c>
      <c r="R443" s="693">
        <f t="shared" si="953"/>
        <v>0</v>
      </c>
      <c r="S443" s="642">
        <f t="shared" si="953"/>
        <v>0</v>
      </c>
      <c r="T443" s="918">
        <f t="shared" si="953"/>
        <v>0</v>
      </c>
      <c r="U443" s="693">
        <f t="shared" si="953"/>
        <v>0</v>
      </c>
      <c r="V443" s="1186">
        <f t="shared" si="944"/>
        <v>0</v>
      </c>
      <c r="W443" s="795">
        <f t="shared" si="945"/>
        <v>0</v>
      </c>
      <c r="X443" s="795">
        <f t="shared" si="946"/>
        <v>0</v>
      </c>
      <c r="Y443" s="796">
        <f t="shared" si="947"/>
        <v>0</v>
      </c>
      <c r="Z443" s="797">
        <f t="shared" si="948"/>
        <v>0</v>
      </c>
      <c r="AA443" s="798">
        <f t="shared" si="949"/>
        <v>0</v>
      </c>
      <c r="AB443" s="798">
        <f t="shared" si="950"/>
        <v>0</v>
      </c>
      <c r="AC443" s="799">
        <f t="shared" si="951"/>
        <v>0</v>
      </c>
    </row>
    <row r="444" spans="1:29" s="20" customFormat="1" ht="16.5" outlineLevel="1" thickBot="1" x14ac:dyDescent="0.3">
      <c r="A444" s="115"/>
      <c r="B444" s="171" t="s">
        <v>654</v>
      </c>
      <c r="C444" s="172">
        <v>2730</v>
      </c>
      <c r="D444" s="173" t="s">
        <v>267</v>
      </c>
      <c r="E444" s="135" t="s">
        <v>268</v>
      </c>
      <c r="F444" s="172" t="s">
        <v>35</v>
      </c>
      <c r="G444" s="689">
        <f>H444+I444</f>
        <v>0</v>
      </c>
      <c r="H444" s="690"/>
      <c r="I444" s="691"/>
      <c r="J444" s="689">
        <f>K444+L444</f>
        <v>0</v>
      </c>
      <c r="K444" s="690"/>
      <c r="L444" s="691"/>
      <c r="M444" s="689">
        <f>N444+O444</f>
        <v>0</v>
      </c>
      <c r="N444" s="690"/>
      <c r="O444" s="691"/>
      <c r="P444" s="689">
        <f>Q444+R444</f>
        <v>0</v>
      </c>
      <c r="Q444" s="690"/>
      <c r="R444" s="691"/>
      <c r="S444" s="689">
        <f>T444+U444</f>
        <v>0</v>
      </c>
      <c r="T444" s="690"/>
      <c r="U444" s="691"/>
      <c r="V444" s="1189">
        <f t="shared" si="944"/>
        <v>0</v>
      </c>
      <c r="W444" s="810">
        <f t="shared" si="945"/>
        <v>0</v>
      </c>
      <c r="X444" s="810">
        <f t="shared" si="946"/>
        <v>0</v>
      </c>
      <c r="Y444" s="811">
        <f t="shared" si="947"/>
        <v>0</v>
      </c>
      <c r="Z444" s="812">
        <f t="shared" si="948"/>
        <v>0</v>
      </c>
      <c r="AA444" s="813">
        <f t="shared" si="949"/>
        <v>0</v>
      </c>
      <c r="AB444" s="813">
        <f t="shared" si="950"/>
        <v>0</v>
      </c>
      <c r="AC444" s="814">
        <f t="shared" si="951"/>
        <v>0</v>
      </c>
    </row>
    <row r="445" spans="1:29" s="20" customFormat="1" ht="16.5" outlineLevel="1" thickTop="1" x14ac:dyDescent="0.25">
      <c r="A445" s="115"/>
      <c r="B445" s="243" t="s">
        <v>655</v>
      </c>
      <c r="C445" s="274">
        <v>2730</v>
      </c>
      <c r="D445" s="275" t="s">
        <v>436</v>
      </c>
      <c r="E445" s="137" t="s">
        <v>464</v>
      </c>
      <c r="F445" s="53" t="s">
        <v>35</v>
      </c>
      <c r="G445" s="475">
        <f>H445+I445</f>
        <v>0</v>
      </c>
      <c r="H445" s="591">
        <f>ROUND(H446*H447/1000,1)</f>
        <v>0</v>
      </c>
      <c r="I445" s="592">
        <f>ROUND(I446*I447/1000,1)</f>
        <v>0</v>
      </c>
      <c r="J445" s="475">
        <f>K445+L445</f>
        <v>0</v>
      </c>
      <c r="K445" s="591">
        <f>ROUND(K446*K447/1000,1)</f>
        <v>0</v>
      </c>
      <c r="L445" s="592">
        <f>ROUND(L446*L447/1000,1)</f>
        <v>0</v>
      </c>
      <c r="M445" s="475">
        <f>N445+O445</f>
        <v>0</v>
      </c>
      <c r="N445" s="591">
        <f>ROUND(N446*N447/1000,1)</f>
        <v>0</v>
      </c>
      <c r="O445" s="592">
        <f>ROUND(O446*O447/1000,1)</f>
        <v>0</v>
      </c>
      <c r="P445" s="475">
        <f>Q445+R445</f>
        <v>0</v>
      </c>
      <c r="Q445" s="591">
        <f>ROUND(Q446*Q447/1000,1)</f>
        <v>0</v>
      </c>
      <c r="R445" s="592">
        <f>ROUND(R446*R447/1000,1)</f>
        <v>0</v>
      </c>
      <c r="S445" s="475">
        <f>T445+U445</f>
        <v>0</v>
      </c>
      <c r="T445" s="591">
        <f>ROUND(T446*T447/1000,1)</f>
        <v>0</v>
      </c>
      <c r="U445" s="592">
        <f>ROUND(U446*U447/1000,1)</f>
        <v>0</v>
      </c>
      <c r="V445" s="1175">
        <f t="shared" ref="V445" si="954">G445-J445</f>
        <v>0</v>
      </c>
      <c r="W445" s="591">
        <f t="shared" ref="W445" si="955">G445-M445</f>
        <v>0</v>
      </c>
      <c r="X445" s="591">
        <f t="shared" ref="X445" si="956">G445-P445</f>
        <v>0</v>
      </c>
      <c r="Y445" s="726">
        <f t="shared" ref="Y445" si="957">G445-S445</f>
        <v>0</v>
      </c>
      <c r="Z445" s="727">
        <f t="shared" ref="Z445" si="958">IF(G445&gt;0,ROUND((J445/G445),3),0)</f>
        <v>0</v>
      </c>
      <c r="AA445" s="728">
        <f t="shared" ref="AA445" si="959">IF(G445&gt;0,ROUND((M445/G445),3),0)</f>
        <v>0</v>
      </c>
      <c r="AB445" s="728">
        <f t="shared" ref="AB445" si="960">IF(G445&gt;0,ROUND((P445/G445),3),0)</f>
        <v>0</v>
      </c>
      <c r="AC445" s="729">
        <f t="shared" ref="AC445" si="961">IF(G445&gt;0,ROUND((S445/G445),3),0)</f>
        <v>0</v>
      </c>
    </row>
    <row r="446" spans="1:29" s="200" customFormat="1" ht="12" outlineLevel="1" x14ac:dyDescent="0.25">
      <c r="A446" s="879"/>
      <c r="B446" s="852"/>
      <c r="C446" s="853"/>
      <c r="D446" s="854" t="s">
        <v>436</v>
      </c>
      <c r="E446" s="855" t="s">
        <v>77</v>
      </c>
      <c r="F446" s="247" t="s">
        <v>29</v>
      </c>
      <c r="G446" s="593">
        <f>H446+I446</f>
        <v>0</v>
      </c>
      <c r="H446" s="1077"/>
      <c r="I446" s="1078"/>
      <c r="J446" s="593">
        <f>K446+L446</f>
        <v>0</v>
      </c>
      <c r="K446" s="1077"/>
      <c r="L446" s="1078"/>
      <c r="M446" s="593">
        <f>N446+O446</f>
        <v>0</v>
      </c>
      <c r="N446" s="1077"/>
      <c r="O446" s="1078"/>
      <c r="P446" s="593">
        <f>Q446+R446</f>
        <v>0</v>
      </c>
      <c r="Q446" s="1077"/>
      <c r="R446" s="1078"/>
      <c r="S446" s="593">
        <f>T446+U446</f>
        <v>0</v>
      </c>
      <c r="T446" s="1077"/>
      <c r="U446" s="1078"/>
      <c r="V446" s="1173" t="s">
        <v>27</v>
      </c>
      <c r="W446" s="744" t="s">
        <v>27</v>
      </c>
      <c r="X446" s="744" t="s">
        <v>27</v>
      </c>
      <c r="Y446" s="745" t="s">
        <v>27</v>
      </c>
      <c r="Z446" s="743" t="s">
        <v>27</v>
      </c>
      <c r="AA446" s="744" t="s">
        <v>27</v>
      </c>
      <c r="AB446" s="744" t="s">
        <v>27</v>
      </c>
      <c r="AC446" s="745" t="s">
        <v>27</v>
      </c>
    </row>
    <row r="447" spans="1:29" s="200" customFormat="1" ht="12.75" outlineLevel="1" thickBot="1" x14ac:dyDescent="0.3">
      <c r="A447" s="879"/>
      <c r="B447" s="248"/>
      <c r="C447" s="278"/>
      <c r="D447" s="279" t="s">
        <v>436</v>
      </c>
      <c r="E447" s="263" t="s">
        <v>353</v>
      </c>
      <c r="F447" s="251" t="s">
        <v>54</v>
      </c>
      <c r="G447" s="596">
        <f>IF(I447+H447&gt;0,AVERAGE(H447:I447),0)</f>
        <v>0</v>
      </c>
      <c r="H447" s="1079"/>
      <c r="I447" s="1080"/>
      <c r="J447" s="596">
        <f>IF(L447+K447&gt;0,AVERAGE(K447:L447),0)</f>
        <v>0</v>
      </c>
      <c r="K447" s="1079"/>
      <c r="L447" s="1080"/>
      <c r="M447" s="596">
        <f>IF(O447+N447&gt;0,AVERAGE(N447:O447),0)</f>
        <v>0</v>
      </c>
      <c r="N447" s="1079"/>
      <c r="O447" s="1080"/>
      <c r="P447" s="596">
        <f>IF(R447+Q447&gt;0,AVERAGE(Q447:R447),0)</f>
        <v>0</v>
      </c>
      <c r="Q447" s="1079"/>
      <c r="R447" s="1080"/>
      <c r="S447" s="596">
        <f>IF(U447+T447&gt;0,AVERAGE(T447:U447),0)</f>
        <v>0</v>
      </c>
      <c r="T447" s="1079"/>
      <c r="U447" s="1080"/>
      <c r="V447" s="1174" t="s">
        <v>27</v>
      </c>
      <c r="W447" s="747" t="s">
        <v>27</v>
      </c>
      <c r="X447" s="747" t="s">
        <v>27</v>
      </c>
      <c r="Y447" s="748" t="s">
        <v>27</v>
      </c>
      <c r="Z447" s="746" t="s">
        <v>27</v>
      </c>
      <c r="AA447" s="747" t="s">
        <v>27</v>
      </c>
      <c r="AB447" s="747" t="s">
        <v>27</v>
      </c>
      <c r="AC447" s="748" t="s">
        <v>27</v>
      </c>
    </row>
    <row r="448" spans="1:29" s="20" customFormat="1" ht="27" outlineLevel="1" thickTop="1" thickBot="1" x14ac:dyDescent="0.3">
      <c r="A448" s="115"/>
      <c r="B448" s="301" t="s">
        <v>656</v>
      </c>
      <c r="C448" s="234">
        <v>2730</v>
      </c>
      <c r="D448" s="292"/>
      <c r="E448" s="233" t="s">
        <v>465</v>
      </c>
      <c r="F448" s="234" t="s">
        <v>35</v>
      </c>
      <c r="G448" s="601">
        <f>H448+I448</f>
        <v>0</v>
      </c>
      <c r="H448" s="602"/>
      <c r="I448" s="603"/>
      <c r="J448" s="601">
        <f>K448+L448</f>
        <v>0</v>
      </c>
      <c r="K448" s="602"/>
      <c r="L448" s="603"/>
      <c r="M448" s="601">
        <f>N448+O448</f>
        <v>0</v>
      </c>
      <c r="N448" s="602"/>
      <c r="O448" s="603"/>
      <c r="P448" s="601">
        <f>Q448+R448</f>
        <v>0</v>
      </c>
      <c r="Q448" s="602"/>
      <c r="R448" s="603"/>
      <c r="S448" s="601">
        <f>T448+U448</f>
        <v>0</v>
      </c>
      <c r="T448" s="602"/>
      <c r="U448" s="603"/>
      <c r="V448" s="1177">
        <f>G448-J448</f>
        <v>0</v>
      </c>
      <c r="W448" s="623">
        <f>G448-M448</f>
        <v>0</v>
      </c>
      <c r="X448" s="623">
        <f>G448-P448</f>
        <v>0</v>
      </c>
      <c r="Y448" s="754">
        <f>G448-S448</f>
        <v>0</v>
      </c>
      <c r="Z448" s="755">
        <f>IF(G448&gt;0,ROUND((J448/G448),3),0)</f>
        <v>0</v>
      </c>
      <c r="AA448" s="756">
        <f>IF(G448&gt;0,ROUND((M448/G448),3),0)</f>
        <v>0</v>
      </c>
      <c r="AB448" s="756">
        <f>IF(G448&gt;0,ROUND((P448/G448),3),0)</f>
        <v>0</v>
      </c>
      <c r="AC448" s="757">
        <f>IF(G448&gt;0,ROUND((S448/G448),3),0)</f>
        <v>0</v>
      </c>
    </row>
    <row r="449" spans="1:30" s="20" customFormat="1" ht="17.25" outlineLevel="1" thickTop="1" thickBot="1" x14ac:dyDescent="0.3">
      <c r="A449" s="115"/>
      <c r="B449" s="171" t="s">
        <v>657</v>
      </c>
      <c r="C449" s="198">
        <v>2730</v>
      </c>
      <c r="D449" s="293"/>
      <c r="E449" s="197" t="s">
        <v>437</v>
      </c>
      <c r="F449" s="198" t="s">
        <v>35</v>
      </c>
      <c r="G449" s="532">
        <f>H449+I449</f>
        <v>0</v>
      </c>
      <c r="H449" s="621"/>
      <c r="I449" s="622"/>
      <c r="J449" s="532">
        <f>K449+L449</f>
        <v>0</v>
      </c>
      <c r="K449" s="621"/>
      <c r="L449" s="622"/>
      <c r="M449" s="532">
        <f>N449+O449</f>
        <v>0</v>
      </c>
      <c r="N449" s="621"/>
      <c r="O449" s="622"/>
      <c r="P449" s="532">
        <f>Q449+R449</f>
        <v>0</v>
      </c>
      <c r="Q449" s="621"/>
      <c r="R449" s="622"/>
      <c r="S449" s="532">
        <f>T449+U449</f>
        <v>0</v>
      </c>
      <c r="T449" s="621"/>
      <c r="U449" s="622"/>
      <c r="V449" s="1175">
        <f t="shared" si="944"/>
        <v>0</v>
      </c>
      <c r="W449" s="591">
        <f t="shared" si="945"/>
        <v>0</v>
      </c>
      <c r="X449" s="591">
        <f t="shared" si="946"/>
        <v>0</v>
      </c>
      <c r="Y449" s="726">
        <f t="shared" si="947"/>
        <v>0</v>
      </c>
      <c r="Z449" s="727">
        <f t="shared" si="948"/>
        <v>0</v>
      </c>
      <c r="AA449" s="728">
        <f t="shared" si="949"/>
        <v>0</v>
      </c>
      <c r="AB449" s="728">
        <f t="shared" si="950"/>
        <v>0</v>
      </c>
      <c r="AC449" s="729">
        <f t="shared" si="951"/>
        <v>0</v>
      </c>
    </row>
    <row r="450" spans="1:30" s="20" customFormat="1" ht="27" outlineLevel="1" thickTop="1" thickBot="1" x14ac:dyDescent="0.3">
      <c r="A450" s="115"/>
      <c r="B450" s="823" t="s">
        <v>658</v>
      </c>
      <c r="C450" s="266">
        <v>2730</v>
      </c>
      <c r="D450" s="267"/>
      <c r="E450" s="268" t="s">
        <v>143</v>
      </c>
      <c r="F450" s="266" t="s">
        <v>35</v>
      </c>
      <c r="G450" s="532">
        <f>H450+I450</f>
        <v>0</v>
      </c>
      <c r="H450" s="621"/>
      <c r="I450" s="622"/>
      <c r="J450" s="532">
        <f>K450+L450</f>
        <v>0</v>
      </c>
      <c r="K450" s="621"/>
      <c r="L450" s="622"/>
      <c r="M450" s="532">
        <f>N450+O450</f>
        <v>0</v>
      </c>
      <c r="N450" s="621"/>
      <c r="O450" s="622"/>
      <c r="P450" s="532">
        <f>Q450+R450</f>
        <v>0</v>
      </c>
      <c r="Q450" s="621"/>
      <c r="R450" s="622"/>
      <c r="S450" s="532">
        <f>T450+U450</f>
        <v>0</v>
      </c>
      <c r="T450" s="621"/>
      <c r="U450" s="622"/>
      <c r="V450" s="1185">
        <f t="shared" si="944"/>
        <v>0</v>
      </c>
      <c r="W450" s="780">
        <f t="shared" si="945"/>
        <v>0</v>
      </c>
      <c r="X450" s="780">
        <f t="shared" si="946"/>
        <v>0</v>
      </c>
      <c r="Y450" s="781">
        <f t="shared" si="947"/>
        <v>0</v>
      </c>
      <c r="Z450" s="782">
        <f t="shared" si="948"/>
        <v>0</v>
      </c>
      <c r="AA450" s="783">
        <f t="shared" si="949"/>
        <v>0</v>
      </c>
      <c r="AB450" s="783">
        <f t="shared" si="950"/>
        <v>0</v>
      </c>
      <c r="AC450" s="784">
        <f t="shared" si="951"/>
        <v>0</v>
      </c>
    </row>
    <row r="451" spans="1:30" s="72" customFormat="1" ht="19.5" thickBot="1" x14ac:dyDescent="0.3">
      <c r="A451" s="878"/>
      <c r="B451" s="294" t="s">
        <v>278</v>
      </c>
      <c r="C451" s="295" t="s">
        <v>270</v>
      </c>
      <c r="D451" s="296"/>
      <c r="E451" s="461" t="s">
        <v>271</v>
      </c>
      <c r="F451" s="101" t="s">
        <v>35</v>
      </c>
      <c r="G451" s="648">
        <f t="shared" ref="G451:I451" si="962">ROUND(G452+G453+G456+G457+G458+G459+G460,1)</f>
        <v>0.1</v>
      </c>
      <c r="H451" s="649">
        <f t="shared" si="962"/>
        <v>0</v>
      </c>
      <c r="I451" s="650">
        <f t="shared" si="962"/>
        <v>0.1</v>
      </c>
      <c r="J451" s="648">
        <f t="shared" ref="J451:U451" si="963">ROUND(J452+J453+J456+J457+J458+J459+J460,1)</f>
        <v>0</v>
      </c>
      <c r="K451" s="649">
        <f t="shared" si="963"/>
        <v>0</v>
      </c>
      <c r="L451" s="650">
        <f t="shared" si="963"/>
        <v>0</v>
      </c>
      <c r="M451" s="648">
        <f t="shared" si="963"/>
        <v>0</v>
      </c>
      <c r="N451" s="649">
        <f t="shared" si="963"/>
        <v>0</v>
      </c>
      <c r="O451" s="650">
        <f t="shared" si="963"/>
        <v>0</v>
      </c>
      <c r="P451" s="648">
        <f t="shared" si="963"/>
        <v>0</v>
      </c>
      <c r="Q451" s="649">
        <f t="shared" si="963"/>
        <v>0</v>
      </c>
      <c r="R451" s="650">
        <f t="shared" si="963"/>
        <v>0</v>
      </c>
      <c r="S451" s="648">
        <f t="shared" si="963"/>
        <v>0</v>
      </c>
      <c r="T451" s="649">
        <f t="shared" si="963"/>
        <v>0</v>
      </c>
      <c r="U451" s="650">
        <f t="shared" si="963"/>
        <v>0</v>
      </c>
      <c r="V451" s="722">
        <f t="shared" si="944"/>
        <v>0.1</v>
      </c>
      <c r="W451" s="721">
        <f t="shared" si="945"/>
        <v>0.1</v>
      </c>
      <c r="X451" s="721">
        <f t="shared" si="946"/>
        <v>0.1</v>
      </c>
      <c r="Y451" s="722">
        <f t="shared" si="947"/>
        <v>0.1</v>
      </c>
      <c r="Z451" s="723">
        <f t="shared" si="948"/>
        <v>0</v>
      </c>
      <c r="AA451" s="724">
        <f t="shared" si="949"/>
        <v>0</v>
      </c>
      <c r="AB451" s="724">
        <f t="shared" si="950"/>
        <v>0</v>
      </c>
      <c r="AC451" s="725">
        <f>IF(G451&gt;0,ROUND((S451/G451),3),0)</f>
        <v>0</v>
      </c>
    </row>
    <row r="452" spans="1:30" s="20" customFormat="1" ht="16.5" outlineLevel="1" thickBot="1" x14ac:dyDescent="0.3">
      <c r="A452" s="115"/>
      <c r="B452" s="297" t="s">
        <v>478</v>
      </c>
      <c r="C452" s="172">
        <v>2800</v>
      </c>
      <c r="D452" s="174" t="s">
        <v>49</v>
      </c>
      <c r="E452" s="462" t="s">
        <v>272</v>
      </c>
      <c r="F452" s="172" t="s">
        <v>35</v>
      </c>
      <c r="G452" s="536">
        <f t="shared" ref="G452" si="964">H452+I452</f>
        <v>0</v>
      </c>
      <c r="H452" s="599"/>
      <c r="I452" s="600"/>
      <c r="J452" s="536">
        <f t="shared" ref="J452" si="965">K452+L452</f>
        <v>0</v>
      </c>
      <c r="K452" s="599"/>
      <c r="L452" s="600"/>
      <c r="M452" s="536">
        <f t="shared" ref="M452" si="966">N452+O452</f>
        <v>0</v>
      </c>
      <c r="N452" s="599"/>
      <c r="O452" s="600"/>
      <c r="P452" s="536">
        <f t="shared" ref="P452" si="967">Q452+R452</f>
        <v>0</v>
      </c>
      <c r="Q452" s="599"/>
      <c r="R452" s="600"/>
      <c r="S452" s="536">
        <f t="shared" ref="S452" si="968">T452+U452</f>
        <v>0</v>
      </c>
      <c r="T452" s="599"/>
      <c r="U452" s="600"/>
      <c r="V452" s="1176">
        <f t="shared" si="944"/>
        <v>0</v>
      </c>
      <c r="W452" s="749">
        <f t="shared" si="945"/>
        <v>0</v>
      </c>
      <c r="X452" s="749">
        <f t="shared" si="946"/>
        <v>0</v>
      </c>
      <c r="Y452" s="750">
        <f t="shared" si="947"/>
        <v>0</v>
      </c>
      <c r="Z452" s="751">
        <f t="shared" si="948"/>
        <v>0</v>
      </c>
      <c r="AA452" s="752">
        <f t="shared" si="949"/>
        <v>0</v>
      </c>
      <c r="AB452" s="752">
        <f t="shared" si="950"/>
        <v>0</v>
      </c>
      <c r="AC452" s="753">
        <f t="shared" ref="AC452:AC461" si="969">IF(G452&gt;0,ROUND((S452/G452),3),0)</f>
        <v>0</v>
      </c>
    </row>
    <row r="453" spans="1:30" s="20" customFormat="1" ht="16.5" outlineLevel="1" thickTop="1" x14ac:dyDescent="0.25">
      <c r="A453" s="115"/>
      <c r="B453" s="458" t="s">
        <v>479</v>
      </c>
      <c r="C453" s="459">
        <v>2800</v>
      </c>
      <c r="D453" s="460" t="s">
        <v>49</v>
      </c>
      <c r="E453" s="52" t="s">
        <v>273</v>
      </c>
      <c r="F453" s="53" t="s">
        <v>35</v>
      </c>
      <c r="G453" s="475">
        <f>H453+I453</f>
        <v>0</v>
      </c>
      <c r="H453" s="591">
        <f>ROUND(H454*H455/1000,1)</f>
        <v>0</v>
      </c>
      <c r="I453" s="592">
        <f>ROUND(I454*I455/1000,1)</f>
        <v>0</v>
      </c>
      <c r="J453" s="475">
        <f>K453+L453</f>
        <v>0</v>
      </c>
      <c r="K453" s="591">
        <f>ROUND(K454*K455/1000,1)</f>
        <v>0</v>
      </c>
      <c r="L453" s="592">
        <f>ROUND(L454*L455/1000,1)</f>
        <v>0</v>
      </c>
      <c r="M453" s="475">
        <f>N453+O453</f>
        <v>0</v>
      </c>
      <c r="N453" s="591">
        <f>ROUND(N454*N455/1000,1)</f>
        <v>0</v>
      </c>
      <c r="O453" s="592">
        <f>ROUND(O454*O455/1000,1)</f>
        <v>0</v>
      </c>
      <c r="P453" s="475">
        <f>Q453+R453</f>
        <v>0</v>
      </c>
      <c r="Q453" s="591">
        <f>ROUND(Q454*Q455/1000,1)</f>
        <v>0</v>
      </c>
      <c r="R453" s="592">
        <f>ROUND(R454*R455/1000,1)</f>
        <v>0</v>
      </c>
      <c r="S453" s="475">
        <f>T453+U453</f>
        <v>0</v>
      </c>
      <c r="T453" s="591">
        <f>ROUND(T454*T455/1000,1)</f>
        <v>0</v>
      </c>
      <c r="U453" s="592">
        <f>ROUND(U454*U455/1000,1)</f>
        <v>0</v>
      </c>
      <c r="V453" s="1175">
        <f t="shared" si="944"/>
        <v>0</v>
      </c>
      <c r="W453" s="591">
        <f t="shared" si="945"/>
        <v>0</v>
      </c>
      <c r="X453" s="591">
        <f t="shared" si="946"/>
        <v>0</v>
      </c>
      <c r="Y453" s="726">
        <f t="shared" si="947"/>
        <v>0</v>
      </c>
      <c r="Z453" s="727">
        <f t="shared" si="948"/>
        <v>0</v>
      </c>
      <c r="AA453" s="728">
        <f t="shared" si="949"/>
        <v>0</v>
      </c>
      <c r="AB453" s="728">
        <f t="shared" si="950"/>
        <v>0</v>
      </c>
      <c r="AC453" s="729">
        <f t="shared" si="969"/>
        <v>0</v>
      </c>
    </row>
    <row r="454" spans="1:30" s="200" customFormat="1" ht="12" outlineLevel="1" x14ac:dyDescent="0.25">
      <c r="A454" s="879"/>
      <c r="B454" s="456"/>
      <c r="C454" s="457"/>
      <c r="D454" s="454" t="s">
        <v>49</v>
      </c>
      <c r="E454" s="455" t="s">
        <v>77</v>
      </c>
      <c r="F454" s="457" t="s">
        <v>746</v>
      </c>
      <c r="G454" s="593">
        <f>H454+I454</f>
        <v>0</v>
      </c>
      <c r="H454" s="594"/>
      <c r="I454" s="595"/>
      <c r="J454" s="593">
        <f>K454+L454</f>
        <v>0</v>
      </c>
      <c r="K454" s="594"/>
      <c r="L454" s="595"/>
      <c r="M454" s="593">
        <f>N454+O454</f>
        <v>0</v>
      </c>
      <c r="N454" s="594"/>
      <c r="O454" s="595"/>
      <c r="P454" s="593">
        <f>Q454+R454</f>
        <v>0</v>
      </c>
      <c r="Q454" s="594"/>
      <c r="R454" s="595"/>
      <c r="S454" s="593">
        <f>T454+U454</f>
        <v>0</v>
      </c>
      <c r="T454" s="594"/>
      <c r="U454" s="595"/>
      <c r="V454" s="1173" t="s">
        <v>27</v>
      </c>
      <c r="W454" s="744" t="s">
        <v>27</v>
      </c>
      <c r="X454" s="744" t="s">
        <v>27</v>
      </c>
      <c r="Y454" s="745" t="s">
        <v>27</v>
      </c>
      <c r="Z454" s="743" t="s">
        <v>27</v>
      </c>
      <c r="AA454" s="744" t="s">
        <v>27</v>
      </c>
      <c r="AB454" s="744" t="s">
        <v>27</v>
      </c>
      <c r="AC454" s="745" t="s">
        <v>27</v>
      </c>
    </row>
    <row r="455" spans="1:30" s="200" customFormat="1" ht="12.75" outlineLevel="1" thickBot="1" x14ac:dyDescent="0.3">
      <c r="A455" s="879"/>
      <c r="B455" s="287"/>
      <c r="C455" s="288"/>
      <c r="D455" s="230" t="s">
        <v>49</v>
      </c>
      <c r="E455" s="114" t="s">
        <v>353</v>
      </c>
      <c r="F455" s="291" t="s">
        <v>54</v>
      </c>
      <c r="G455" s="637">
        <f>IF(I455+H455&gt;0,AVERAGE(H455:I455),0)</f>
        <v>0</v>
      </c>
      <c r="H455" s="638"/>
      <c r="I455" s="639"/>
      <c r="J455" s="637">
        <f>IF(L455+K455&gt;0,AVERAGE(K455:L455),0)</f>
        <v>0</v>
      </c>
      <c r="K455" s="638"/>
      <c r="L455" s="639"/>
      <c r="M455" s="637">
        <f>IF(O455+N455&gt;0,AVERAGE(N455:O455),0)</f>
        <v>0</v>
      </c>
      <c r="N455" s="638"/>
      <c r="O455" s="639"/>
      <c r="P455" s="637">
        <f>IF(R455+Q455&gt;0,AVERAGE(Q455:R455),0)</f>
        <v>0</v>
      </c>
      <c r="Q455" s="638"/>
      <c r="R455" s="639"/>
      <c r="S455" s="637">
        <f>IF(U455+T455&gt;0,AVERAGE(T455:U455),0)</f>
        <v>0</v>
      </c>
      <c r="T455" s="638"/>
      <c r="U455" s="639"/>
      <c r="V455" s="1174" t="s">
        <v>27</v>
      </c>
      <c r="W455" s="747" t="s">
        <v>27</v>
      </c>
      <c r="X455" s="747" t="s">
        <v>27</v>
      </c>
      <c r="Y455" s="748" t="s">
        <v>27</v>
      </c>
      <c r="Z455" s="746" t="s">
        <v>27</v>
      </c>
      <c r="AA455" s="747" t="s">
        <v>27</v>
      </c>
      <c r="AB455" s="747" t="s">
        <v>27</v>
      </c>
      <c r="AC455" s="748" t="s">
        <v>27</v>
      </c>
    </row>
    <row r="456" spans="1:30" s="20" customFormat="1" ht="17.25" outlineLevel="1" thickTop="1" thickBot="1" x14ac:dyDescent="0.3">
      <c r="A456" s="115"/>
      <c r="B456" s="982" t="s">
        <v>480</v>
      </c>
      <c r="C456" s="198">
        <v>2800</v>
      </c>
      <c r="D456" s="983" t="s">
        <v>71</v>
      </c>
      <c r="E456" s="178" t="s">
        <v>274</v>
      </c>
      <c r="F456" s="198" t="s">
        <v>35</v>
      </c>
      <c r="G456" s="532">
        <f t="shared" ref="G456:G460" si="970">H456+I456</f>
        <v>0.1</v>
      </c>
      <c r="H456" s="621"/>
      <c r="I456" s="622">
        <v>0.1</v>
      </c>
      <c r="J456" s="532">
        <f t="shared" ref="J456:J460" si="971">K456+L456</f>
        <v>2.16E-3</v>
      </c>
      <c r="K456" s="621"/>
      <c r="L456" s="622">
        <v>2.16E-3</v>
      </c>
      <c r="M456" s="532">
        <f t="shared" ref="M456:M460" si="972">N456+O456</f>
        <v>2.16E-3</v>
      </c>
      <c r="N456" s="621"/>
      <c r="O456" s="622">
        <v>2.16E-3</v>
      </c>
      <c r="P456" s="532">
        <f t="shared" ref="P456:P460" si="973">Q456+R456</f>
        <v>2.16E-3</v>
      </c>
      <c r="Q456" s="621"/>
      <c r="R456" s="622">
        <v>2.16E-3</v>
      </c>
      <c r="S456" s="532">
        <f t="shared" ref="S456:S460" si="974">T456+U456</f>
        <v>2.16E-3</v>
      </c>
      <c r="T456" s="621"/>
      <c r="U456" s="622">
        <v>2.16E-3</v>
      </c>
      <c r="V456" s="1176">
        <f t="shared" ref="V456:V465" si="975">G456-J456</f>
        <v>9.784000000000001E-2</v>
      </c>
      <c r="W456" s="749">
        <f t="shared" ref="W456:W465" si="976">G456-M456</f>
        <v>9.784000000000001E-2</v>
      </c>
      <c r="X456" s="749">
        <f t="shared" ref="X456:X465" si="977">G456-P456</f>
        <v>9.784000000000001E-2</v>
      </c>
      <c r="Y456" s="750">
        <f t="shared" ref="Y456:Y465" si="978">G456-S456</f>
        <v>9.784000000000001E-2</v>
      </c>
      <c r="Z456" s="751">
        <f t="shared" si="948"/>
        <v>2.1999999999999999E-2</v>
      </c>
      <c r="AA456" s="752">
        <f t="shared" si="949"/>
        <v>2.1999999999999999E-2</v>
      </c>
      <c r="AB456" s="752">
        <f t="shared" si="950"/>
        <v>2.1999999999999999E-2</v>
      </c>
      <c r="AC456" s="753">
        <f t="shared" si="969"/>
        <v>2.1999999999999999E-2</v>
      </c>
    </row>
    <row r="457" spans="1:30" s="20" customFormat="1" ht="17.25" outlineLevel="1" thickTop="1" thickBot="1" x14ac:dyDescent="0.3">
      <c r="A457" s="115"/>
      <c r="B457" s="982" t="s">
        <v>481</v>
      </c>
      <c r="C457" s="298">
        <v>2800</v>
      </c>
      <c r="D457" s="299" t="s">
        <v>130</v>
      </c>
      <c r="E457" s="300" t="s">
        <v>275</v>
      </c>
      <c r="F457" s="298" t="s">
        <v>35</v>
      </c>
      <c r="G457" s="601">
        <f t="shared" si="970"/>
        <v>0</v>
      </c>
      <c r="H457" s="602"/>
      <c r="I457" s="603"/>
      <c r="J457" s="601">
        <f t="shared" si="971"/>
        <v>0</v>
      </c>
      <c r="K457" s="602"/>
      <c r="L457" s="603"/>
      <c r="M457" s="601">
        <f t="shared" si="972"/>
        <v>0</v>
      </c>
      <c r="N457" s="602"/>
      <c r="O457" s="603"/>
      <c r="P457" s="601">
        <f t="shared" si="973"/>
        <v>0</v>
      </c>
      <c r="Q457" s="602"/>
      <c r="R457" s="603"/>
      <c r="S457" s="601">
        <f t="shared" si="974"/>
        <v>0</v>
      </c>
      <c r="T457" s="602"/>
      <c r="U457" s="603"/>
      <c r="V457" s="1176">
        <f t="shared" si="975"/>
        <v>0</v>
      </c>
      <c r="W457" s="749">
        <f t="shared" si="976"/>
        <v>0</v>
      </c>
      <c r="X457" s="749">
        <f t="shared" si="977"/>
        <v>0</v>
      </c>
      <c r="Y457" s="750">
        <f t="shared" si="978"/>
        <v>0</v>
      </c>
      <c r="Z457" s="751">
        <f t="shared" si="948"/>
        <v>0</v>
      </c>
      <c r="AA457" s="752">
        <f t="shared" si="949"/>
        <v>0</v>
      </c>
      <c r="AB457" s="752">
        <f t="shared" si="950"/>
        <v>0</v>
      </c>
      <c r="AC457" s="753">
        <f t="shared" si="969"/>
        <v>0</v>
      </c>
    </row>
    <row r="458" spans="1:30" s="120" customFormat="1" ht="16.5" outlineLevel="1" thickTop="1" thickBot="1" x14ac:dyDescent="0.3">
      <c r="A458" s="377"/>
      <c r="B458" s="982" t="s">
        <v>482</v>
      </c>
      <c r="C458" s="186">
        <v>2800</v>
      </c>
      <c r="D458" s="210"/>
      <c r="E458" s="162" t="s">
        <v>697</v>
      </c>
      <c r="F458" s="136" t="s">
        <v>35</v>
      </c>
      <c r="G458" s="536">
        <f t="shared" si="970"/>
        <v>0</v>
      </c>
      <c r="H458" s="749"/>
      <c r="I458" s="1081"/>
      <c r="J458" s="536">
        <f t="shared" si="971"/>
        <v>0</v>
      </c>
      <c r="K458" s="749"/>
      <c r="L458" s="1081"/>
      <c r="M458" s="536">
        <f t="shared" si="972"/>
        <v>0</v>
      </c>
      <c r="N458" s="749"/>
      <c r="O458" s="1081"/>
      <c r="P458" s="536">
        <f t="shared" si="973"/>
        <v>0</v>
      </c>
      <c r="Q458" s="749"/>
      <c r="R458" s="1081"/>
      <c r="S458" s="536">
        <f t="shared" si="974"/>
        <v>0</v>
      </c>
      <c r="T458" s="749"/>
      <c r="U458" s="1081"/>
      <c r="V458" s="1176">
        <f t="shared" si="975"/>
        <v>0</v>
      </c>
      <c r="W458" s="749">
        <f t="shared" si="976"/>
        <v>0</v>
      </c>
      <c r="X458" s="749">
        <f t="shared" si="977"/>
        <v>0</v>
      </c>
      <c r="Y458" s="750">
        <f t="shared" si="978"/>
        <v>0</v>
      </c>
      <c r="Z458" s="751">
        <f>IF(G458&gt;0,ROUND((J458/G458),3),0)</f>
        <v>0</v>
      </c>
      <c r="AA458" s="752">
        <f t="shared" si="949"/>
        <v>0</v>
      </c>
      <c r="AB458" s="752">
        <f t="shared" si="950"/>
        <v>0</v>
      </c>
      <c r="AC458" s="753">
        <f t="shared" si="969"/>
        <v>0</v>
      </c>
      <c r="AD458" s="131"/>
    </row>
    <row r="459" spans="1:30" s="20" customFormat="1" ht="17.25" outlineLevel="1" thickTop="1" thickBot="1" x14ac:dyDescent="0.3">
      <c r="A459" s="115"/>
      <c r="B459" s="982" t="s">
        <v>700</v>
      </c>
      <c r="C459" s="198">
        <v>2800</v>
      </c>
      <c r="D459" s="293"/>
      <c r="E459" s="178" t="s">
        <v>444</v>
      </c>
      <c r="F459" s="198" t="s">
        <v>35</v>
      </c>
      <c r="G459" s="532">
        <f t="shared" si="970"/>
        <v>0</v>
      </c>
      <c r="H459" s="621"/>
      <c r="I459" s="622"/>
      <c r="J459" s="532">
        <f t="shared" si="971"/>
        <v>0</v>
      </c>
      <c r="K459" s="621"/>
      <c r="L459" s="622"/>
      <c r="M459" s="532">
        <f t="shared" si="972"/>
        <v>0</v>
      </c>
      <c r="N459" s="621"/>
      <c r="O459" s="622"/>
      <c r="P459" s="532">
        <f t="shared" si="973"/>
        <v>0</v>
      </c>
      <c r="Q459" s="621"/>
      <c r="R459" s="622"/>
      <c r="S459" s="532">
        <f t="shared" si="974"/>
        <v>0</v>
      </c>
      <c r="T459" s="621"/>
      <c r="U459" s="622"/>
      <c r="V459" s="1176">
        <f t="shared" si="975"/>
        <v>0</v>
      </c>
      <c r="W459" s="749">
        <f t="shared" si="976"/>
        <v>0</v>
      </c>
      <c r="X459" s="749">
        <f t="shared" si="977"/>
        <v>0</v>
      </c>
      <c r="Y459" s="750">
        <f t="shared" si="978"/>
        <v>0</v>
      </c>
      <c r="Z459" s="751">
        <f t="shared" si="948"/>
        <v>0</v>
      </c>
      <c r="AA459" s="752">
        <f t="shared" si="949"/>
        <v>0</v>
      </c>
      <c r="AB459" s="752">
        <f t="shared" si="950"/>
        <v>0</v>
      </c>
      <c r="AC459" s="753">
        <f t="shared" si="969"/>
        <v>0</v>
      </c>
    </row>
    <row r="460" spans="1:30" s="20" customFormat="1" ht="27" outlineLevel="1" thickTop="1" thickBot="1" x14ac:dyDescent="0.3">
      <c r="A460" s="115"/>
      <c r="B460" s="1010" t="s">
        <v>701</v>
      </c>
      <c r="C460" s="266">
        <v>2800</v>
      </c>
      <c r="D460" s="267"/>
      <c r="E460" s="268" t="s">
        <v>143</v>
      </c>
      <c r="F460" s="266" t="s">
        <v>35</v>
      </c>
      <c r="G460" s="615">
        <f t="shared" si="970"/>
        <v>0</v>
      </c>
      <c r="H460" s="616"/>
      <c r="I460" s="617"/>
      <c r="J460" s="615">
        <f t="shared" si="971"/>
        <v>0</v>
      </c>
      <c r="K460" s="616"/>
      <c r="L460" s="617"/>
      <c r="M460" s="615">
        <f t="shared" si="972"/>
        <v>0</v>
      </c>
      <c r="N460" s="616"/>
      <c r="O460" s="617"/>
      <c r="P460" s="615">
        <f t="shared" si="973"/>
        <v>0</v>
      </c>
      <c r="Q460" s="616"/>
      <c r="R460" s="617"/>
      <c r="S460" s="615">
        <f t="shared" si="974"/>
        <v>0</v>
      </c>
      <c r="T460" s="616"/>
      <c r="U460" s="617"/>
      <c r="V460" s="1180">
        <f t="shared" si="975"/>
        <v>0</v>
      </c>
      <c r="W460" s="785">
        <f t="shared" si="976"/>
        <v>0</v>
      </c>
      <c r="X460" s="785">
        <f t="shared" si="977"/>
        <v>0</v>
      </c>
      <c r="Y460" s="786">
        <f t="shared" si="978"/>
        <v>0</v>
      </c>
      <c r="Z460" s="787">
        <f t="shared" si="948"/>
        <v>0</v>
      </c>
      <c r="AA460" s="788">
        <f t="shared" si="949"/>
        <v>0</v>
      </c>
      <c r="AB460" s="788">
        <f t="shared" si="950"/>
        <v>0</v>
      </c>
      <c r="AC460" s="789">
        <f t="shared" si="969"/>
        <v>0</v>
      </c>
    </row>
    <row r="461" spans="1:30" s="72" customFormat="1" ht="24" thickBot="1" x14ac:dyDescent="0.3">
      <c r="A461" s="892"/>
      <c r="B461" s="981"/>
      <c r="C461" s="554" t="s">
        <v>276</v>
      </c>
      <c r="D461" s="555"/>
      <c r="E461" s="556" t="s">
        <v>277</v>
      </c>
      <c r="F461" s="493" t="s">
        <v>35</v>
      </c>
      <c r="G461" s="651">
        <f t="shared" ref="G461:U461" si="979">G462+G602</f>
        <v>0</v>
      </c>
      <c r="H461" s="652">
        <f t="shared" si="979"/>
        <v>0</v>
      </c>
      <c r="I461" s="653">
        <f t="shared" si="979"/>
        <v>0</v>
      </c>
      <c r="J461" s="651">
        <f t="shared" si="979"/>
        <v>0</v>
      </c>
      <c r="K461" s="652">
        <f t="shared" si="979"/>
        <v>0</v>
      </c>
      <c r="L461" s="653">
        <f t="shared" si="979"/>
        <v>0</v>
      </c>
      <c r="M461" s="651">
        <f t="shared" si="979"/>
        <v>0</v>
      </c>
      <c r="N461" s="652">
        <f t="shared" si="979"/>
        <v>0</v>
      </c>
      <c r="O461" s="653">
        <f t="shared" si="979"/>
        <v>0</v>
      </c>
      <c r="P461" s="651">
        <f t="shared" si="979"/>
        <v>0</v>
      </c>
      <c r="Q461" s="652">
        <f t="shared" si="979"/>
        <v>0</v>
      </c>
      <c r="R461" s="653">
        <f t="shared" si="979"/>
        <v>0</v>
      </c>
      <c r="S461" s="651">
        <f t="shared" si="979"/>
        <v>0</v>
      </c>
      <c r="T461" s="652">
        <f t="shared" si="979"/>
        <v>0</v>
      </c>
      <c r="U461" s="653">
        <f t="shared" si="979"/>
        <v>0</v>
      </c>
      <c r="V461" s="1170">
        <f t="shared" si="975"/>
        <v>0</v>
      </c>
      <c r="W461" s="711">
        <f t="shared" si="976"/>
        <v>0</v>
      </c>
      <c r="X461" s="711">
        <f t="shared" si="977"/>
        <v>0</v>
      </c>
      <c r="Y461" s="712">
        <f t="shared" si="978"/>
        <v>0</v>
      </c>
      <c r="Z461" s="713">
        <f t="shared" si="948"/>
        <v>0</v>
      </c>
      <c r="AA461" s="714">
        <f t="shared" si="949"/>
        <v>0</v>
      </c>
      <c r="AB461" s="714">
        <f t="shared" si="950"/>
        <v>0</v>
      </c>
      <c r="AC461" s="715">
        <f t="shared" si="969"/>
        <v>0</v>
      </c>
      <c r="AD461" s="367"/>
    </row>
    <row r="462" spans="1:30" s="72" customFormat="1" ht="24" thickBot="1" x14ac:dyDescent="0.3">
      <c r="A462" s="893"/>
      <c r="B462" s="303" t="s">
        <v>483</v>
      </c>
      <c r="C462" s="98">
        <v>3100</v>
      </c>
      <c r="D462" s="88"/>
      <c r="E462" s="304" t="s">
        <v>279</v>
      </c>
      <c r="F462" s="90" t="s">
        <v>35</v>
      </c>
      <c r="G462" s="654">
        <f t="shared" ref="G462:U462" si="980">G463+G541+G569+G586+G599</f>
        <v>0</v>
      </c>
      <c r="H462" s="655">
        <f t="shared" si="980"/>
        <v>0</v>
      </c>
      <c r="I462" s="656">
        <f t="shared" si="980"/>
        <v>0</v>
      </c>
      <c r="J462" s="654">
        <f t="shared" si="980"/>
        <v>0</v>
      </c>
      <c r="K462" s="655">
        <f t="shared" si="980"/>
        <v>0</v>
      </c>
      <c r="L462" s="656">
        <f t="shared" si="980"/>
        <v>0</v>
      </c>
      <c r="M462" s="654">
        <f t="shared" si="980"/>
        <v>0</v>
      </c>
      <c r="N462" s="655">
        <f t="shared" si="980"/>
        <v>0</v>
      </c>
      <c r="O462" s="656">
        <f t="shared" si="980"/>
        <v>0</v>
      </c>
      <c r="P462" s="654">
        <f t="shared" si="980"/>
        <v>0</v>
      </c>
      <c r="Q462" s="655">
        <f t="shared" si="980"/>
        <v>0</v>
      </c>
      <c r="R462" s="656">
        <f t="shared" si="980"/>
        <v>0</v>
      </c>
      <c r="S462" s="654">
        <f t="shared" si="980"/>
        <v>0</v>
      </c>
      <c r="T462" s="655">
        <f t="shared" si="980"/>
        <v>0</v>
      </c>
      <c r="U462" s="656">
        <f t="shared" si="980"/>
        <v>0</v>
      </c>
      <c r="V462" s="717">
        <f t="shared" si="975"/>
        <v>0</v>
      </c>
      <c r="W462" s="716">
        <f t="shared" si="976"/>
        <v>0</v>
      </c>
      <c r="X462" s="716">
        <f t="shared" si="977"/>
        <v>0</v>
      </c>
      <c r="Y462" s="717">
        <f t="shared" si="978"/>
        <v>0</v>
      </c>
      <c r="Z462" s="718">
        <f t="shared" si="948"/>
        <v>0</v>
      </c>
      <c r="AA462" s="719">
        <f t="shared" si="949"/>
        <v>0</v>
      </c>
      <c r="AB462" s="719">
        <f t="shared" si="950"/>
        <v>0</v>
      </c>
      <c r="AC462" s="720">
        <f>IF(G462&gt;0,ROUND((S462/G462),3),0)</f>
        <v>0</v>
      </c>
    </row>
    <row r="463" spans="1:30" s="91" customFormat="1" ht="29.25" thickBot="1" x14ac:dyDescent="0.3">
      <c r="A463" s="119"/>
      <c r="B463" s="94" t="s">
        <v>484</v>
      </c>
      <c r="C463" s="192" t="s">
        <v>280</v>
      </c>
      <c r="D463" s="96"/>
      <c r="E463" s="193" t="s">
        <v>281</v>
      </c>
      <c r="F463" s="101" t="s">
        <v>35</v>
      </c>
      <c r="G463" s="640">
        <f t="shared" ref="G463:U463" si="981">ROUND(G464+G496+G499+G506+G509+G512+G528+G535+G536+G539+G540,1)</f>
        <v>0</v>
      </c>
      <c r="H463" s="589">
        <f t="shared" si="981"/>
        <v>0</v>
      </c>
      <c r="I463" s="641">
        <f t="shared" si="981"/>
        <v>0</v>
      </c>
      <c r="J463" s="640">
        <f t="shared" si="981"/>
        <v>0</v>
      </c>
      <c r="K463" s="589">
        <f t="shared" si="981"/>
        <v>0</v>
      </c>
      <c r="L463" s="641">
        <f t="shared" si="981"/>
        <v>0</v>
      </c>
      <c r="M463" s="640">
        <f t="shared" si="981"/>
        <v>0</v>
      </c>
      <c r="N463" s="589">
        <f t="shared" si="981"/>
        <v>0</v>
      </c>
      <c r="O463" s="641">
        <f t="shared" si="981"/>
        <v>0</v>
      </c>
      <c r="P463" s="640">
        <f t="shared" si="981"/>
        <v>0</v>
      </c>
      <c r="Q463" s="589">
        <f t="shared" si="981"/>
        <v>0</v>
      </c>
      <c r="R463" s="641">
        <f t="shared" si="981"/>
        <v>0</v>
      </c>
      <c r="S463" s="640">
        <f t="shared" si="981"/>
        <v>0</v>
      </c>
      <c r="T463" s="589">
        <f t="shared" si="981"/>
        <v>0</v>
      </c>
      <c r="U463" s="641">
        <f t="shared" si="981"/>
        <v>0</v>
      </c>
      <c r="V463" s="722">
        <f t="shared" si="975"/>
        <v>0</v>
      </c>
      <c r="W463" s="721">
        <f t="shared" si="976"/>
        <v>0</v>
      </c>
      <c r="X463" s="721">
        <f t="shared" si="977"/>
        <v>0</v>
      </c>
      <c r="Y463" s="722">
        <f t="shared" si="978"/>
        <v>0</v>
      </c>
      <c r="Z463" s="723">
        <f t="shared" si="948"/>
        <v>0</v>
      </c>
      <c r="AA463" s="724">
        <f t="shared" si="949"/>
        <v>0</v>
      </c>
      <c r="AB463" s="724">
        <f t="shared" si="950"/>
        <v>0</v>
      </c>
      <c r="AC463" s="725">
        <f>IF(G463&gt;0,ROUND((S463/G463),3),0)</f>
        <v>0</v>
      </c>
    </row>
    <row r="464" spans="1:30" s="119" customFormat="1" ht="26.25" outlineLevel="1" thickBot="1" x14ac:dyDescent="0.3">
      <c r="B464" s="142" t="s">
        <v>485</v>
      </c>
      <c r="C464" s="186">
        <v>3110</v>
      </c>
      <c r="D464" s="187" t="s">
        <v>49</v>
      </c>
      <c r="E464" s="162" t="s">
        <v>282</v>
      </c>
      <c r="F464" s="133" t="s">
        <v>35</v>
      </c>
      <c r="G464" s="604">
        <f t="shared" ref="G464:I464" si="982">G465+G468+G471+G481+G484+G487+G490+G493</f>
        <v>0</v>
      </c>
      <c r="H464" s="605">
        <f t="shared" si="982"/>
        <v>0</v>
      </c>
      <c r="I464" s="606">
        <f t="shared" si="982"/>
        <v>0</v>
      </c>
      <c r="J464" s="604">
        <f t="shared" ref="J464:U464" si="983">J465+J468+J471+J481+J484+J487+J490+J493</f>
        <v>0</v>
      </c>
      <c r="K464" s="605">
        <f t="shared" si="983"/>
        <v>0</v>
      </c>
      <c r="L464" s="606">
        <f t="shared" si="983"/>
        <v>0</v>
      </c>
      <c r="M464" s="604">
        <f t="shared" si="983"/>
        <v>0</v>
      </c>
      <c r="N464" s="605">
        <f t="shared" si="983"/>
        <v>0</v>
      </c>
      <c r="O464" s="606">
        <f t="shared" si="983"/>
        <v>0</v>
      </c>
      <c r="P464" s="604">
        <f t="shared" si="983"/>
        <v>0</v>
      </c>
      <c r="Q464" s="605">
        <f t="shared" si="983"/>
        <v>0</v>
      </c>
      <c r="R464" s="606">
        <f t="shared" si="983"/>
        <v>0</v>
      </c>
      <c r="S464" s="604">
        <f t="shared" si="983"/>
        <v>0</v>
      </c>
      <c r="T464" s="605">
        <f t="shared" si="983"/>
        <v>0</v>
      </c>
      <c r="U464" s="606">
        <f t="shared" si="983"/>
        <v>0</v>
      </c>
      <c r="V464" s="1189">
        <f t="shared" si="975"/>
        <v>0</v>
      </c>
      <c r="W464" s="810">
        <f t="shared" si="976"/>
        <v>0</v>
      </c>
      <c r="X464" s="810">
        <f t="shared" si="977"/>
        <v>0</v>
      </c>
      <c r="Y464" s="811">
        <f t="shared" si="978"/>
        <v>0</v>
      </c>
      <c r="Z464" s="812">
        <f t="shared" si="948"/>
        <v>0</v>
      </c>
      <c r="AA464" s="813">
        <f t="shared" si="949"/>
        <v>0</v>
      </c>
      <c r="AB464" s="813">
        <f t="shared" si="950"/>
        <v>0</v>
      </c>
      <c r="AC464" s="814">
        <f t="shared" ref="AC464:AC465" si="984">IF(G464&gt;0,ROUND((S464/G464),3),0)</f>
        <v>0</v>
      </c>
    </row>
    <row r="465" spans="1:29" s="131" customFormat="1" ht="13.5" outlineLevel="1" thickTop="1" x14ac:dyDescent="0.25">
      <c r="A465" s="119"/>
      <c r="B465" s="153" t="s">
        <v>486</v>
      </c>
      <c r="C465" s="305">
        <v>3110</v>
      </c>
      <c r="D465" s="306" t="s">
        <v>49</v>
      </c>
      <c r="E465" s="307" t="s">
        <v>283</v>
      </c>
      <c r="F465" s="68" t="s">
        <v>35</v>
      </c>
      <c r="G465" s="475">
        <f>H465+I465</f>
        <v>0</v>
      </c>
      <c r="H465" s="591">
        <f>ROUND(H466*H467/1000,1)</f>
        <v>0</v>
      </c>
      <c r="I465" s="592">
        <f>ROUND(I466*I467/1000,1)</f>
        <v>0</v>
      </c>
      <c r="J465" s="475">
        <f>K465+L465</f>
        <v>0</v>
      </c>
      <c r="K465" s="591">
        <f>ROUND(K466*K467/1000,1)</f>
        <v>0</v>
      </c>
      <c r="L465" s="592">
        <f>ROUND(L466*L467/1000,1)</f>
        <v>0</v>
      </c>
      <c r="M465" s="475">
        <f>N465+O465</f>
        <v>0</v>
      </c>
      <c r="N465" s="591">
        <f>ROUND(N466*N467/1000,1)</f>
        <v>0</v>
      </c>
      <c r="O465" s="592">
        <f>ROUND(O466*O467/1000,1)</f>
        <v>0</v>
      </c>
      <c r="P465" s="475">
        <f>Q465+R465</f>
        <v>0</v>
      </c>
      <c r="Q465" s="591">
        <f>ROUND(Q466*Q467/1000,1)</f>
        <v>0</v>
      </c>
      <c r="R465" s="592">
        <f>ROUND(R466*R467/1000,1)</f>
        <v>0</v>
      </c>
      <c r="S465" s="475">
        <f>T465+U465</f>
        <v>0</v>
      </c>
      <c r="T465" s="591">
        <f>ROUND(T466*T467/1000,1)</f>
        <v>0</v>
      </c>
      <c r="U465" s="592">
        <f>ROUND(U466*U467/1000,1)</f>
        <v>0</v>
      </c>
      <c r="V465" s="1175">
        <f t="shared" si="975"/>
        <v>0</v>
      </c>
      <c r="W465" s="591">
        <f t="shared" si="976"/>
        <v>0</v>
      </c>
      <c r="X465" s="591">
        <f t="shared" si="977"/>
        <v>0</v>
      </c>
      <c r="Y465" s="726">
        <f t="shared" si="978"/>
        <v>0</v>
      </c>
      <c r="Z465" s="727">
        <f t="shared" si="948"/>
        <v>0</v>
      </c>
      <c r="AA465" s="728">
        <f t="shared" si="949"/>
        <v>0</v>
      </c>
      <c r="AB465" s="728">
        <f t="shared" si="950"/>
        <v>0</v>
      </c>
      <c r="AC465" s="729">
        <f t="shared" si="984"/>
        <v>0</v>
      </c>
    </row>
    <row r="466" spans="1:29" s="148" customFormat="1" ht="12" outlineLevel="1" x14ac:dyDescent="0.25">
      <c r="A466" s="879"/>
      <c r="B466" s="149"/>
      <c r="C466" s="308"/>
      <c r="D466" s="309" t="s">
        <v>49</v>
      </c>
      <c r="E466" s="123" t="s">
        <v>77</v>
      </c>
      <c r="F466" s="124" t="s">
        <v>28</v>
      </c>
      <c r="G466" s="593">
        <f>H466+I466</f>
        <v>0</v>
      </c>
      <c r="H466" s="594"/>
      <c r="I466" s="595"/>
      <c r="J466" s="593">
        <f>K466+L466</f>
        <v>0</v>
      </c>
      <c r="K466" s="594"/>
      <c r="L466" s="595"/>
      <c r="M466" s="593">
        <f>N466+O466</f>
        <v>0</v>
      </c>
      <c r="N466" s="594"/>
      <c r="O466" s="595"/>
      <c r="P466" s="593">
        <f>Q466+R466</f>
        <v>0</v>
      </c>
      <c r="Q466" s="594"/>
      <c r="R466" s="595"/>
      <c r="S466" s="593">
        <f>T466+U466</f>
        <v>0</v>
      </c>
      <c r="T466" s="594"/>
      <c r="U466" s="595"/>
      <c r="V466" s="1173" t="s">
        <v>27</v>
      </c>
      <c r="W466" s="744" t="s">
        <v>27</v>
      </c>
      <c r="X466" s="744" t="s">
        <v>27</v>
      </c>
      <c r="Y466" s="745" t="s">
        <v>27</v>
      </c>
      <c r="Z466" s="743" t="s">
        <v>27</v>
      </c>
      <c r="AA466" s="744" t="s">
        <v>27</v>
      </c>
      <c r="AB466" s="744" t="s">
        <v>27</v>
      </c>
      <c r="AC466" s="745" t="s">
        <v>27</v>
      </c>
    </row>
    <row r="467" spans="1:29" s="148" customFormat="1" ht="12" outlineLevel="1" x14ac:dyDescent="0.25">
      <c r="A467" s="879"/>
      <c r="B467" s="149"/>
      <c r="C467" s="308"/>
      <c r="D467" s="309" t="s">
        <v>49</v>
      </c>
      <c r="E467" s="123" t="s">
        <v>78</v>
      </c>
      <c r="F467" s="124" t="s">
        <v>54</v>
      </c>
      <c r="G467" s="607">
        <f>IF(I467+H467&gt;0,AVERAGE(H467:I467),0)</f>
        <v>0</v>
      </c>
      <c r="H467" s="608"/>
      <c r="I467" s="609"/>
      <c r="J467" s="607">
        <f>IF(L467+K467&gt;0,AVERAGE(K467:L467),0)</f>
        <v>0</v>
      </c>
      <c r="K467" s="608"/>
      <c r="L467" s="609"/>
      <c r="M467" s="607">
        <f>IF(O467+N467&gt;0,AVERAGE(N467:O467),0)</f>
        <v>0</v>
      </c>
      <c r="N467" s="608"/>
      <c r="O467" s="609"/>
      <c r="P467" s="607">
        <f>IF(R467+Q467&gt;0,AVERAGE(Q467:R467),0)</f>
        <v>0</v>
      </c>
      <c r="Q467" s="608"/>
      <c r="R467" s="609"/>
      <c r="S467" s="607">
        <f>IF(U467+T467&gt;0,AVERAGE(T467:U467),0)</f>
        <v>0</v>
      </c>
      <c r="T467" s="608"/>
      <c r="U467" s="609"/>
      <c r="V467" s="1173" t="s">
        <v>27</v>
      </c>
      <c r="W467" s="744" t="s">
        <v>27</v>
      </c>
      <c r="X467" s="744" t="s">
        <v>27</v>
      </c>
      <c r="Y467" s="745" t="s">
        <v>27</v>
      </c>
      <c r="Z467" s="743" t="s">
        <v>27</v>
      </c>
      <c r="AA467" s="744" t="s">
        <v>27</v>
      </c>
      <c r="AB467" s="744" t="s">
        <v>27</v>
      </c>
      <c r="AC467" s="745" t="s">
        <v>27</v>
      </c>
    </row>
    <row r="468" spans="1:29" s="131" customFormat="1" ht="12.75" outlineLevel="1" x14ac:dyDescent="0.25">
      <c r="A468" s="119"/>
      <c r="B468" s="153" t="s">
        <v>487</v>
      </c>
      <c r="C468" s="305">
        <v>3110</v>
      </c>
      <c r="D468" s="306" t="s">
        <v>49</v>
      </c>
      <c r="E468" s="310" t="s">
        <v>284</v>
      </c>
      <c r="F468" s="68" t="s">
        <v>35</v>
      </c>
      <c r="G468" s="472">
        <f>H468+I468</f>
        <v>0</v>
      </c>
      <c r="H468" s="610">
        <f>ROUND(H469*H470/1000,1)</f>
        <v>0</v>
      </c>
      <c r="I468" s="611">
        <f>ROUND(I469*I470/1000,1)</f>
        <v>0</v>
      </c>
      <c r="J468" s="472">
        <f>K468+L468</f>
        <v>0</v>
      </c>
      <c r="K468" s="610">
        <f>ROUND(K469*K470/1000,1)</f>
        <v>0</v>
      </c>
      <c r="L468" s="611">
        <f>ROUND(L469*L470/1000,1)</f>
        <v>0</v>
      </c>
      <c r="M468" s="472">
        <f>N468+O468</f>
        <v>0</v>
      </c>
      <c r="N468" s="610">
        <f>ROUND(N469*N470/1000,1)</f>
        <v>0</v>
      </c>
      <c r="O468" s="611">
        <f>ROUND(O469*O470/1000,1)</f>
        <v>0</v>
      </c>
      <c r="P468" s="472">
        <f>Q468+R468</f>
        <v>0</v>
      </c>
      <c r="Q468" s="610">
        <f>ROUND(Q469*Q470/1000,1)</f>
        <v>0</v>
      </c>
      <c r="R468" s="611">
        <f>ROUND(R469*R470/1000,1)</f>
        <v>0</v>
      </c>
      <c r="S468" s="472">
        <f>T468+U468</f>
        <v>0</v>
      </c>
      <c r="T468" s="610">
        <f>ROUND(T469*T470/1000,1)</f>
        <v>0</v>
      </c>
      <c r="U468" s="611">
        <f>ROUND(U469*U470/1000,1)</f>
        <v>0</v>
      </c>
      <c r="V468" s="1179">
        <f t="shared" ref="V468" si="985">G468-J468</f>
        <v>0</v>
      </c>
      <c r="W468" s="610">
        <f t="shared" ref="W468" si="986">G468-M468</f>
        <v>0</v>
      </c>
      <c r="X468" s="610">
        <f t="shared" ref="X468" si="987">G468-P468</f>
        <v>0</v>
      </c>
      <c r="Y468" s="761">
        <f t="shared" ref="Y468" si="988">G468-S468</f>
        <v>0</v>
      </c>
      <c r="Z468" s="762">
        <f t="shared" ref="Z468" si="989">IF(G468&gt;0,ROUND((J468/G468),3),0)</f>
        <v>0</v>
      </c>
      <c r="AA468" s="763">
        <f t="shared" ref="AA468" si="990">IF(G468&gt;0,ROUND((M468/G468),3),0)</f>
        <v>0</v>
      </c>
      <c r="AB468" s="763">
        <f t="shared" ref="AB468" si="991">IF(G468&gt;0,ROUND((P468/G468),3),0)</f>
        <v>0</v>
      </c>
      <c r="AC468" s="764">
        <f t="shared" ref="AC468" si="992">IF(G468&gt;0,ROUND((S468/G468),3),0)</f>
        <v>0</v>
      </c>
    </row>
    <row r="469" spans="1:29" s="148" customFormat="1" ht="12" outlineLevel="1" x14ac:dyDescent="0.25">
      <c r="A469" s="879"/>
      <c r="B469" s="149"/>
      <c r="C469" s="308"/>
      <c r="D469" s="309" t="s">
        <v>49</v>
      </c>
      <c r="E469" s="123" t="s">
        <v>77</v>
      </c>
      <c r="F469" s="124" t="s">
        <v>28</v>
      </c>
      <c r="G469" s="593">
        <f>H469+I469</f>
        <v>0</v>
      </c>
      <c r="H469" s="594"/>
      <c r="I469" s="595"/>
      <c r="J469" s="593">
        <f>K469+L469</f>
        <v>0</v>
      </c>
      <c r="K469" s="594"/>
      <c r="L469" s="595"/>
      <c r="M469" s="593">
        <f>N469+O469</f>
        <v>0</v>
      </c>
      <c r="N469" s="594"/>
      <c r="O469" s="595"/>
      <c r="P469" s="593">
        <f>Q469+R469</f>
        <v>0</v>
      </c>
      <c r="Q469" s="594"/>
      <c r="R469" s="595"/>
      <c r="S469" s="593">
        <f>T469+U469</f>
        <v>0</v>
      </c>
      <c r="T469" s="594"/>
      <c r="U469" s="595"/>
      <c r="V469" s="1173" t="s">
        <v>27</v>
      </c>
      <c r="W469" s="744" t="s">
        <v>27</v>
      </c>
      <c r="X469" s="744" t="s">
        <v>27</v>
      </c>
      <c r="Y469" s="745" t="s">
        <v>27</v>
      </c>
      <c r="Z469" s="743" t="s">
        <v>27</v>
      </c>
      <c r="AA469" s="744" t="s">
        <v>27</v>
      </c>
      <c r="AB469" s="744" t="s">
        <v>27</v>
      </c>
      <c r="AC469" s="745" t="s">
        <v>27</v>
      </c>
    </row>
    <row r="470" spans="1:29" s="148" customFormat="1" ht="12" outlineLevel="1" x14ac:dyDescent="0.25">
      <c r="A470" s="879"/>
      <c r="B470" s="149"/>
      <c r="C470" s="308"/>
      <c r="D470" s="309" t="s">
        <v>49</v>
      </c>
      <c r="E470" s="123" t="s">
        <v>78</v>
      </c>
      <c r="F470" s="124" t="s">
        <v>54</v>
      </c>
      <c r="G470" s="612">
        <f>IF(I470+H470&gt;0,AVERAGE(H470:I470),0)</f>
        <v>0</v>
      </c>
      <c r="H470" s="613"/>
      <c r="I470" s="614"/>
      <c r="J470" s="612">
        <f>IF(L470+K470&gt;0,AVERAGE(K470:L470),0)</f>
        <v>0</v>
      </c>
      <c r="K470" s="613"/>
      <c r="L470" s="614"/>
      <c r="M470" s="612">
        <f>IF(O470+N470&gt;0,AVERAGE(N470:O470),0)</f>
        <v>0</v>
      </c>
      <c r="N470" s="613"/>
      <c r="O470" s="614"/>
      <c r="P470" s="612">
        <f>IF(R470+Q470&gt;0,AVERAGE(Q470:R470),0)</f>
        <v>0</v>
      </c>
      <c r="Q470" s="613"/>
      <c r="R470" s="614"/>
      <c r="S470" s="612">
        <f>IF(U470+T470&gt;0,AVERAGE(T470:U470),0)</f>
        <v>0</v>
      </c>
      <c r="T470" s="613"/>
      <c r="U470" s="614"/>
      <c r="V470" s="1173" t="s">
        <v>27</v>
      </c>
      <c r="W470" s="744" t="s">
        <v>27</v>
      </c>
      <c r="X470" s="744" t="s">
        <v>27</v>
      </c>
      <c r="Y470" s="745" t="s">
        <v>27</v>
      </c>
      <c r="Z470" s="743" t="s">
        <v>27</v>
      </c>
      <c r="AA470" s="744" t="s">
        <v>27</v>
      </c>
      <c r="AB470" s="744" t="s">
        <v>27</v>
      </c>
      <c r="AC470" s="745" t="s">
        <v>27</v>
      </c>
    </row>
    <row r="471" spans="1:29" s="119" customFormat="1" ht="12.75" outlineLevel="1" x14ac:dyDescent="0.25">
      <c r="B471" s="144" t="s">
        <v>488</v>
      </c>
      <c r="C471" s="184">
        <v>3110</v>
      </c>
      <c r="D471" s="185" t="s">
        <v>49</v>
      </c>
      <c r="E471" s="311" t="s">
        <v>285</v>
      </c>
      <c r="F471" s="145" t="s">
        <v>35</v>
      </c>
      <c r="G471" s="657">
        <f t="shared" ref="G471:I471" si="993">G472+G475+G478</f>
        <v>0</v>
      </c>
      <c r="H471" s="658">
        <f t="shared" si="993"/>
        <v>0</v>
      </c>
      <c r="I471" s="659">
        <f t="shared" si="993"/>
        <v>0</v>
      </c>
      <c r="J471" s="657">
        <f t="shared" ref="J471:U471" si="994">J472+J475+J478</f>
        <v>0</v>
      </c>
      <c r="K471" s="658">
        <f t="shared" si="994"/>
        <v>0</v>
      </c>
      <c r="L471" s="659">
        <f t="shared" si="994"/>
        <v>0</v>
      </c>
      <c r="M471" s="657">
        <f t="shared" si="994"/>
        <v>0</v>
      </c>
      <c r="N471" s="658">
        <f t="shared" si="994"/>
        <v>0</v>
      </c>
      <c r="O471" s="659">
        <f t="shared" si="994"/>
        <v>0</v>
      </c>
      <c r="P471" s="657">
        <f t="shared" si="994"/>
        <v>0</v>
      </c>
      <c r="Q471" s="658">
        <f t="shared" si="994"/>
        <v>0</v>
      </c>
      <c r="R471" s="659">
        <f t="shared" si="994"/>
        <v>0</v>
      </c>
      <c r="S471" s="657">
        <f t="shared" si="994"/>
        <v>0</v>
      </c>
      <c r="T471" s="658">
        <f t="shared" si="994"/>
        <v>0</v>
      </c>
      <c r="U471" s="659">
        <f t="shared" si="994"/>
        <v>0</v>
      </c>
      <c r="V471" s="1179">
        <f t="shared" ref="V471:V472" si="995">G471-J471</f>
        <v>0</v>
      </c>
      <c r="W471" s="610">
        <f t="shared" ref="W471:W472" si="996">G471-M471</f>
        <v>0</v>
      </c>
      <c r="X471" s="610">
        <f t="shared" ref="X471:X472" si="997">G471-P471</f>
        <v>0</v>
      </c>
      <c r="Y471" s="761">
        <f t="shared" ref="Y471:Y472" si="998">G471-S471</f>
        <v>0</v>
      </c>
      <c r="Z471" s="762">
        <f t="shared" ref="Z471:Z472" si="999">IF(G471&gt;0,ROUND((J471/G471),3),0)</f>
        <v>0</v>
      </c>
      <c r="AA471" s="763">
        <f t="shared" ref="AA471:AA472" si="1000">IF(G471&gt;0,ROUND((M471/G471),3),0)</f>
        <v>0</v>
      </c>
      <c r="AB471" s="763">
        <f t="shared" ref="AB471:AB472" si="1001">IF(G471&gt;0,ROUND((P471/G471),3),0)</f>
        <v>0</v>
      </c>
      <c r="AC471" s="764">
        <f t="shared" ref="AC471:AC472" si="1002">IF(G471&gt;0,ROUND((S471/G471),3),0)</f>
        <v>0</v>
      </c>
    </row>
    <row r="472" spans="1:29" s="216" customFormat="1" ht="12.75" outlineLevel="1" x14ac:dyDescent="0.25">
      <c r="A472" s="119"/>
      <c r="B472" s="312" t="s">
        <v>489</v>
      </c>
      <c r="C472" s="313">
        <v>3110</v>
      </c>
      <c r="D472" s="309" t="s">
        <v>49</v>
      </c>
      <c r="E472" s="314" t="s">
        <v>286</v>
      </c>
      <c r="F472" s="315" t="s">
        <v>35</v>
      </c>
      <c r="G472" s="625">
        <f>H472+I472</f>
        <v>0</v>
      </c>
      <c r="H472" s="626">
        <f>ROUND(H473*H474/1000,1)</f>
        <v>0</v>
      </c>
      <c r="I472" s="627">
        <f>ROUND(I473*I474/1000,1)</f>
        <v>0</v>
      </c>
      <c r="J472" s="625">
        <f>K472+L472</f>
        <v>0</v>
      </c>
      <c r="K472" s="626">
        <f>ROUND(K473*K474/1000,1)</f>
        <v>0</v>
      </c>
      <c r="L472" s="627">
        <f>ROUND(L473*L474/1000,1)</f>
        <v>0</v>
      </c>
      <c r="M472" s="625">
        <f>N472+O472</f>
        <v>0</v>
      </c>
      <c r="N472" s="626">
        <f>ROUND(N473*N474/1000,1)</f>
        <v>0</v>
      </c>
      <c r="O472" s="627">
        <f>ROUND(O473*O474/1000,1)</f>
        <v>0</v>
      </c>
      <c r="P472" s="625">
        <f>Q472+R472</f>
        <v>0</v>
      </c>
      <c r="Q472" s="626">
        <f>ROUND(Q473*Q474/1000,1)</f>
        <v>0</v>
      </c>
      <c r="R472" s="627">
        <f>ROUND(R473*R474/1000,1)</f>
        <v>0</v>
      </c>
      <c r="S472" s="625">
        <f>T472+U472</f>
        <v>0</v>
      </c>
      <c r="T472" s="626">
        <f>ROUND(T473*T474/1000,1)</f>
        <v>0</v>
      </c>
      <c r="U472" s="627">
        <f>ROUND(U473*U474/1000,1)</f>
        <v>0</v>
      </c>
      <c r="V472" s="1182">
        <f t="shared" si="995"/>
        <v>0</v>
      </c>
      <c r="W472" s="664">
        <f t="shared" si="996"/>
        <v>0</v>
      </c>
      <c r="X472" s="664">
        <f t="shared" si="997"/>
        <v>0</v>
      </c>
      <c r="Y472" s="770">
        <f t="shared" si="998"/>
        <v>0</v>
      </c>
      <c r="Z472" s="771">
        <f t="shared" si="999"/>
        <v>0</v>
      </c>
      <c r="AA472" s="772">
        <f t="shared" si="1000"/>
        <v>0</v>
      </c>
      <c r="AB472" s="772">
        <f t="shared" si="1001"/>
        <v>0</v>
      </c>
      <c r="AC472" s="773">
        <f t="shared" si="1002"/>
        <v>0</v>
      </c>
    </row>
    <row r="473" spans="1:29" s="217" customFormat="1" ht="11.25" outlineLevel="1" x14ac:dyDescent="0.25">
      <c r="A473" s="891"/>
      <c r="B473" s="316"/>
      <c r="C473" s="317"/>
      <c r="D473" s="318" t="s">
        <v>49</v>
      </c>
      <c r="E473" s="319" t="s">
        <v>77</v>
      </c>
      <c r="F473" s="320" t="s">
        <v>28</v>
      </c>
      <c r="G473" s="628">
        <f>H473+I473</f>
        <v>0</v>
      </c>
      <c r="H473" s="629"/>
      <c r="I473" s="630"/>
      <c r="J473" s="628">
        <f>K473+L473</f>
        <v>0</v>
      </c>
      <c r="K473" s="629"/>
      <c r="L473" s="630"/>
      <c r="M473" s="628">
        <f>N473+O473</f>
        <v>0</v>
      </c>
      <c r="N473" s="629"/>
      <c r="O473" s="630"/>
      <c r="P473" s="628">
        <f>Q473+R473</f>
        <v>0</v>
      </c>
      <c r="Q473" s="629"/>
      <c r="R473" s="630"/>
      <c r="S473" s="628">
        <f>T473+U473</f>
        <v>0</v>
      </c>
      <c r="T473" s="629"/>
      <c r="U473" s="630"/>
      <c r="V473" s="1183" t="s">
        <v>27</v>
      </c>
      <c r="W473" s="775" t="s">
        <v>27</v>
      </c>
      <c r="X473" s="775" t="s">
        <v>27</v>
      </c>
      <c r="Y473" s="776" t="s">
        <v>27</v>
      </c>
      <c r="Z473" s="774" t="s">
        <v>27</v>
      </c>
      <c r="AA473" s="775" t="s">
        <v>27</v>
      </c>
      <c r="AB473" s="775" t="s">
        <v>27</v>
      </c>
      <c r="AC473" s="776" t="s">
        <v>27</v>
      </c>
    </row>
    <row r="474" spans="1:29" s="217" customFormat="1" ht="11.25" outlineLevel="1" x14ac:dyDescent="0.25">
      <c r="A474" s="891"/>
      <c r="B474" s="316"/>
      <c r="C474" s="317"/>
      <c r="D474" s="318" t="s">
        <v>49</v>
      </c>
      <c r="E474" s="319" t="s">
        <v>78</v>
      </c>
      <c r="F474" s="320" t="s">
        <v>54</v>
      </c>
      <c r="G474" s="660">
        <f>IF(I474+H474&gt;0,AVERAGE(H474:I474),0)</f>
        <v>0</v>
      </c>
      <c r="H474" s="661"/>
      <c r="I474" s="662"/>
      <c r="J474" s="660">
        <f>IF(L474+K474&gt;0,AVERAGE(K474:L474),0)</f>
        <v>0</v>
      </c>
      <c r="K474" s="661"/>
      <c r="L474" s="662"/>
      <c r="M474" s="660">
        <f>IF(O474+N474&gt;0,AVERAGE(N474:O474),0)</f>
        <v>0</v>
      </c>
      <c r="N474" s="661"/>
      <c r="O474" s="662"/>
      <c r="P474" s="660">
        <f>IF(R474+Q474&gt;0,AVERAGE(Q474:R474),0)</f>
        <v>0</v>
      </c>
      <c r="Q474" s="661"/>
      <c r="R474" s="662"/>
      <c r="S474" s="660">
        <f>IF(U474+T474&gt;0,AVERAGE(T474:U474),0)</f>
        <v>0</v>
      </c>
      <c r="T474" s="661"/>
      <c r="U474" s="662"/>
      <c r="V474" s="1183" t="s">
        <v>27</v>
      </c>
      <c r="W474" s="775" t="s">
        <v>27</v>
      </c>
      <c r="X474" s="775" t="s">
        <v>27</v>
      </c>
      <c r="Y474" s="776" t="s">
        <v>27</v>
      </c>
      <c r="Z474" s="774" t="s">
        <v>27</v>
      </c>
      <c r="AA474" s="775" t="s">
        <v>27</v>
      </c>
      <c r="AB474" s="775" t="s">
        <v>27</v>
      </c>
      <c r="AC474" s="776" t="s">
        <v>27</v>
      </c>
    </row>
    <row r="475" spans="1:29" s="216" customFormat="1" ht="12.75" outlineLevel="1" x14ac:dyDescent="0.25">
      <c r="A475" s="119"/>
      <c r="B475" s="312" t="s">
        <v>490</v>
      </c>
      <c r="C475" s="313">
        <v>3110</v>
      </c>
      <c r="D475" s="309" t="s">
        <v>49</v>
      </c>
      <c r="E475" s="314" t="s">
        <v>287</v>
      </c>
      <c r="F475" s="315" t="s">
        <v>35</v>
      </c>
      <c r="G475" s="663">
        <f>H475+I475</f>
        <v>0</v>
      </c>
      <c r="H475" s="664">
        <f>ROUND(H476*H477/1000,1)</f>
        <v>0</v>
      </c>
      <c r="I475" s="665">
        <f>ROUND(I476*I477/1000,1)</f>
        <v>0</v>
      </c>
      <c r="J475" s="663">
        <f>K475+L475</f>
        <v>0</v>
      </c>
      <c r="K475" s="664">
        <f>ROUND(K476*K477/1000,1)</f>
        <v>0</v>
      </c>
      <c r="L475" s="665">
        <f>ROUND(L476*L477/1000,1)</f>
        <v>0</v>
      </c>
      <c r="M475" s="663">
        <f>N475+O475</f>
        <v>0</v>
      </c>
      <c r="N475" s="664">
        <f>ROUND(N476*N477/1000,1)</f>
        <v>0</v>
      </c>
      <c r="O475" s="665">
        <f>ROUND(O476*O477/1000,1)</f>
        <v>0</v>
      </c>
      <c r="P475" s="663">
        <f>Q475+R475</f>
        <v>0</v>
      </c>
      <c r="Q475" s="664">
        <f>ROUND(Q476*Q477/1000,1)</f>
        <v>0</v>
      </c>
      <c r="R475" s="665">
        <f>ROUND(R476*R477/1000,1)</f>
        <v>0</v>
      </c>
      <c r="S475" s="663">
        <f>T475+U475</f>
        <v>0</v>
      </c>
      <c r="T475" s="664">
        <f>ROUND(T476*T477/1000,1)</f>
        <v>0</v>
      </c>
      <c r="U475" s="665">
        <f>ROUND(U476*U477/1000,1)</f>
        <v>0</v>
      </c>
      <c r="V475" s="1182">
        <f t="shared" ref="V475" si="1003">G475-J475</f>
        <v>0</v>
      </c>
      <c r="W475" s="664">
        <f t="shared" ref="W475" si="1004">G475-M475</f>
        <v>0</v>
      </c>
      <c r="X475" s="664">
        <f t="shared" ref="X475" si="1005">G475-P475</f>
        <v>0</v>
      </c>
      <c r="Y475" s="770">
        <f t="shared" ref="Y475" si="1006">G475-S475</f>
        <v>0</v>
      </c>
      <c r="Z475" s="771">
        <f t="shared" ref="Z475" si="1007">IF(G475&gt;0,ROUND((J475/G475),3),0)</f>
        <v>0</v>
      </c>
      <c r="AA475" s="772">
        <f t="shared" ref="AA475" si="1008">IF(G475&gt;0,ROUND((M475/G475),3),0)</f>
        <v>0</v>
      </c>
      <c r="AB475" s="772">
        <f t="shared" ref="AB475" si="1009">IF(G475&gt;0,ROUND((P475/G475),3),0)</f>
        <v>0</v>
      </c>
      <c r="AC475" s="773">
        <f t="shared" ref="AC475" si="1010">IF(G475&gt;0,ROUND((S475/G475),3),0)</f>
        <v>0</v>
      </c>
    </row>
    <row r="476" spans="1:29" s="217" customFormat="1" ht="11.25" outlineLevel="1" x14ac:dyDescent="0.25">
      <c r="A476" s="891"/>
      <c r="B476" s="316"/>
      <c r="C476" s="317"/>
      <c r="D476" s="318" t="s">
        <v>49</v>
      </c>
      <c r="E476" s="319" t="s">
        <v>77</v>
      </c>
      <c r="F476" s="320" t="s">
        <v>28</v>
      </c>
      <c r="G476" s="628">
        <f>H476+I476</f>
        <v>0</v>
      </c>
      <c r="H476" s="629"/>
      <c r="I476" s="630"/>
      <c r="J476" s="628">
        <f>K476+L476</f>
        <v>0</v>
      </c>
      <c r="K476" s="629"/>
      <c r="L476" s="630"/>
      <c r="M476" s="628">
        <f>N476+O476</f>
        <v>0</v>
      </c>
      <c r="N476" s="629"/>
      <c r="O476" s="630"/>
      <c r="P476" s="628">
        <f>Q476+R476</f>
        <v>0</v>
      </c>
      <c r="Q476" s="629"/>
      <c r="R476" s="630"/>
      <c r="S476" s="628">
        <f>T476+U476</f>
        <v>0</v>
      </c>
      <c r="T476" s="629"/>
      <c r="U476" s="630"/>
      <c r="V476" s="1183" t="s">
        <v>27</v>
      </c>
      <c r="W476" s="775" t="s">
        <v>27</v>
      </c>
      <c r="X476" s="775" t="s">
        <v>27</v>
      </c>
      <c r="Y476" s="776" t="s">
        <v>27</v>
      </c>
      <c r="Z476" s="774" t="s">
        <v>27</v>
      </c>
      <c r="AA476" s="775" t="s">
        <v>27</v>
      </c>
      <c r="AB476" s="775" t="s">
        <v>27</v>
      </c>
      <c r="AC476" s="776" t="s">
        <v>27</v>
      </c>
    </row>
    <row r="477" spans="1:29" s="217" customFormat="1" ht="11.25" outlineLevel="1" x14ac:dyDescent="0.25">
      <c r="A477" s="891"/>
      <c r="B477" s="316"/>
      <c r="C477" s="317"/>
      <c r="D477" s="318" t="s">
        <v>49</v>
      </c>
      <c r="E477" s="319" t="s">
        <v>78</v>
      </c>
      <c r="F477" s="320" t="s">
        <v>54</v>
      </c>
      <c r="G477" s="631">
        <f>IF(I477+H477&gt;0,AVERAGE(H477:I477),0)</f>
        <v>0</v>
      </c>
      <c r="H477" s="632"/>
      <c r="I477" s="633"/>
      <c r="J477" s="631">
        <f>IF(L477+K477&gt;0,AVERAGE(K477:L477),0)</f>
        <v>0</v>
      </c>
      <c r="K477" s="632"/>
      <c r="L477" s="633"/>
      <c r="M477" s="631">
        <f>IF(O477+N477&gt;0,AVERAGE(N477:O477),0)</f>
        <v>0</v>
      </c>
      <c r="N477" s="632"/>
      <c r="O477" s="633"/>
      <c r="P477" s="631">
        <f>IF(R477+Q477&gt;0,AVERAGE(Q477:R477),0)</f>
        <v>0</v>
      </c>
      <c r="Q477" s="632"/>
      <c r="R477" s="633"/>
      <c r="S477" s="631">
        <f>IF(U477+T477&gt;0,AVERAGE(T477:U477),0)</f>
        <v>0</v>
      </c>
      <c r="T477" s="632"/>
      <c r="U477" s="633"/>
      <c r="V477" s="1183" t="s">
        <v>27</v>
      </c>
      <c r="W477" s="775" t="s">
        <v>27</v>
      </c>
      <c r="X477" s="775" t="s">
        <v>27</v>
      </c>
      <c r="Y477" s="776" t="s">
        <v>27</v>
      </c>
      <c r="Z477" s="774" t="s">
        <v>27</v>
      </c>
      <c r="AA477" s="775" t="s">
        <v>27</v>
      </c>
      <c r="AB477" s="775" t="s">
        <v>27</v>
      </c>
      <c r="AC477" s="776" t="s">
        <v>27</v>
      </c>
    </row>
    <row r="478" spans="1:29" s="216" customFormat="1" ht="12.75" outlineLevel="1" x14ac:dyDescent="0.25">
      <c r="A478" s="119"/>
      <c r="B478" s="204" t="s">
        <v>491</v>
      </c>
      <c r="C478" s="205">
        <v>3110</v>
      </c>
      <c r="D478" s="206" t="s">
        <v>49</v>
      </c>
      <c r="E478" s="214" t="s">
        <v>288</v>
      </c>
      <c r="F478" s="315" t="s">
        <v>35</v>
      </c>
      <c r="G478" s="625">
        <f>H478+I478</f>
        <v>0</v>
      </c>
      <c r="H478" s="626">
        <f>ROUND(H479*H480/1000,1)</f>
        <v>0</v>
      </c>
      <c r="I478" s="627">
        <f>ROUND(I479*I480/1000,1)</f>
        <v>0</v>
      </c>
      <c r="J478" s="625">
        <f>K478+L478</f>
        <v>0</v>
      </c>
      <c r="K478" s="626">
        <f>ROUND(K479*K480/1000,1)</f>
        <v>0</v>
      </c>
      <c r="L478" s="627">
        <f>ROUND(L479*L480/1000,1)</f>
        <v>0</v>
      </c>
      <c r="M478" s="625">
        <f>N478+O478</f>
        <v>0</v>
      </c>
      <c r="N478" s="626">
        <f>ROUND(N479*N480/1000,1)</f>
        <v>0</v>
      </c>
      <c r="O478" s="627">
        <f>ROUND(O479*O480/1000,1)</f>
        <v>0</v>
      </c>
      <c r="P478" s="625">
        <f>Q478+R478</f>
        <v>0</v>
      </c>
      <c r="Q478" s="626">
        <f>ROUND(Q479*Q480/1000,1)</f>
        <v>0</v>
      </c>
      <c r="R478" s="627">
        <f>ROUND(R479*R480/1000,1)</f>
        <v>0</v>
      </c>
      <c r="S478" s="625">
        <f>T478+U478</f>
        <v>0</v>
      </c>
      <c r="T478" s="626">
        <f>ROUND(T479*T480/1000,1)</f>
        <v>0</v>
      </c>
      <c r="U478" s="627">
        <f>ROUND(U479*U480/1000,1)</f>
        <v>0</v>
      </c>
      <c r="V478" s="1182">
        <f t="shared" ref="V478" si="1011">G478-J478</f>
        <v>0</v>
      </c>
      <c r="W478" s="664">
        <f t="shared" ref="W478" si="1012">G478-M478</f>
        <v>0</v>
      </c>
      <c r="X478" s="664">
        <f t="shared" ref="X478" si="1013">G478-P478</f>
        <v>0</v>
      </c>
      <c r="Y478" s="770">
        <f t="shared" ref="Y478" si="1014">G478-S478</f>
        <v>0</v>
      </c>
      <c r="Z478" s="771">
        <f t="shared" ref="Z478" si="1015">IF(G478&gt;0,ROUND((J478/G478),3),0)</f>
        <v>0</v>
      </c>
      <c r="AA478" s="772">
        <f t="shared" ref="AA478" si="1016">IF(G478&gt;0,ROUND((M478/G478),3),0)</f>
        <v>0</v>
      </c>
      <c r="AB478" s="772">
        <f t="shared" ref="AB478" si="1017">IF(G478&gt;0,ROUND((P478/G478),3),0)</f>
        <v>0</v>
      </c>
      <c r="AC478" s="773">
        <f t="shared" ref="AC478" si="1018">IF(G478&gt;0,ROUND((S478/G478),3),0)</f>
        <v>0</v>
      </c>
    </row>
    <row r="479" spans="1:29" s="217" customFormat="1" ht="11.25" outlineLevel="1" x14ac:dyDescent="0.25">
      <c r="A479" s="891"/>
      <c r="B479" s="218"/>
      <c r="C479" s="219"/>
      <c r="D479" s="220" t="s">
        <v>49</v>
      </c>
      <c r="E479" s="221" t="s">
        <v>77</v>
      </c>
      <c r="F479" s="320" t="s">
        <v>28</v>
      </c>
      <c r="G479" s="628">
        <f>H479+I479</f>
        <v>0</v>
      </c>
      <c r="H479" s="629"/>
      <c r="I479" s="630"/>
      <c r="J479" s="628">
        <f>K479+L479</f>
        <v>0</v>
      </c>
      <c r="K479" s="629"/>
      <c r="L479" s="630"/>
      <c r="M479" s="628">
        <f>N479+O479</f>
        <v>0</v>
      </c>
      <c r="N479" s="629"/>
      <c r="O479" s="630"/>
      <c r="P479" s="628">
        <f>Q479+R479</f>
        <v>0</v>
      </c>
      <c r="Q479" s="629"/>
      <c r="R479" s="630"/>
      <c r="S479" s="628">
        <f>T479+U479</f>
        <v>0</v>
      </c>
      <c r="T479" s="629"/>
      <c r="U479" s="630"/>
      <c r="V479" s="1183" t="s">
        <v>27</v>
      </c>
      <c r="W479" s="775" t="s">
        <v>27</v>
      </c>
      <c r="X479" s="775" t="s">
        <v>27</v>
      </c>
      <c r="Y479" s="776" t="s">
        <v>27</v>
      </c>
      <c r="Z479" s="774" t="s">
        <v>27</v>
      </c>
      <c r="AA479" s="775" t="s">
        <v>27</v>
      </c>
      <c r="AB479" s="775" t="s">
        <v>27</v>
      </c>
      <c r="AC479" s="776" t="s">
        <v>27</v>
      </c>
    </row>
    <row r="480" spans="1:29" s="217" customFormat="1" ht="11.25" outlineLevel="1" x14ac:dyDescent="0.25">
      <c r="A480" s="891"/>
      <c r="B480" s="218"/>
      <c r="C480" s="219"/>
      <c r="D480" s="220" t="s">
        <v>49</v>
      </c>
      <c r="E480" s="321" t="s">
        <v>78</v>
      </c>
      <c r="F480" s="322" t="s">
        <v>54</v>
      </c>
      <c r="G480" s="660">
        <f>IF(I480+H480&gt;0,AVERAGE(H480:I480),0)</f>
        <v>0</v>
      </c>
      <c r="H480" s="661"/>
      <c r="I480" s="662"/>
      <c r="J480" s="660">
        <f>IF(L480+K480&gt;0,AVERAGE(K480:L480),0)</f>
        <v>0</v>
      </c>
      <c r="K480" s="661"/>
      <c r="L480" s="662"/>
      <c r="M480" s="660">
        <f>IF(O480+N480&gt;0,AVERAGE(N480:O480),0)</f>
        <v>0</v>
      </c>
      <c r="N480" s="661"/>
      <c r="O480" s="662"/>
      <c r="P480" s="660">
        <f>IF(R480+Q480&gt;0,AVERAGE(Q480:R480),0)</f>
        <v>0</v>
      </c>
      <c r="Q480" s="661"/>
      <c r="R480" s="662"/>
      <c r="S480" s="660">
        <f>IF(U480+T480&gt;0,AVERAGE(T480:U480),0)</f>
        <v>0</v>
      </c>
      <c r="T480" s="661"/>
      <c r="U480" s="662"/>
      <c r="V480" s="1183" t="s">
        <v>27</v>
      </c>
      <c r="W480" s="775" t="s">
        <v>27</v>
      </c>
      <c r="X480" s="775" t="s">
        <v>27</v>
      </c>
      <c r="Y480" s="776" t="s">
        <v>27</v>
      </c>
      <c r="Z480" s="774" t="s">
        <v>27</v>
      </c>
      <c r="AA480" s="775" t="s">
        <v>27</v>
      </c>
      <c r="AB480" s="775" t="s">
        <v>27</v>
      </c>
      <c r="AC480" s="776" t="s">
        <v>27</v>
      </c>
    </row>
    <row r="481" spans="1:29" s="131" customFormat="1" ht="12.75" outlineLevel="1" x14ac:dyDescent="0.25">
      <c r="A481" s="119"/>
      <c r="B481" s="144" t="s">
        <v>492</v>
      </c>
      <c r="C481" s="184">
        <v>3110</v>
      </c>
      <c r="D481" s="185" t="s">
        <v>49</v>
      </c>
      <c r="E481" s="323" t="s">
        <v>289</v>
      </c>
      <c r="F481" s="68" t="s">
        <v>35</v>
      </c>
      <c r="G481" s="472">
        <f>H481+I481</f>
        <v>0</v>
      </c>
      <c r="H481" s="610">
        <f>ROUND(H482*H483/1000,1)</f>
        <v>0</v>
      </c>
      <c r="I481" s="611">
        <f>ROUND(I482*I483/1000,1)</f>
        <v>0</v>
      </c>
      <c r="J481" s="472">
        <f>K481+L481</f>
        <v>0</v>
      </c>
      <c r="K481" s="610">
        <f>ROUND(K482*K483/1000,1)</f>
        <v>0</v>
      </c>
      <c r="L481" s="611">
        <f>ROUND(L482*L483/1000,1)</f>
        <v>0</v>
      </c>
      <c r="M481" s="472">
        <f>N481+O481</f>
        <v>0</v>
      </c>
      <c r="N481" s="610">
        <f>ROUND(N482*N483/1000,1)</f>
        <v>0</v>
      </c>
      <c r="O481" s="611">
        <f>ROUND(O482*O483/1000,1)</f>
        <v>0</v>
      </c>
      <c r="P481" s="472">
        <f>Q481+R481</f>
        <v>0</v>
      </c>
      <c r="Q481" s="610">
        <f>ROUND(Q482*Q483/1000,1)</f>
        <v>0</v>
      </c>
      <c r="R481" s="611">
        <f>ROUND(R482*R483/1000,1)</f>
        <v>0</v>
      </c>
      <c r="S481" s="472">
        <f>T481+U481</f>
        <v>0</v>
      </c>
      <c r="T481" s="610">
        <f>ROUND(T482*T483/1000,1)</f>
        <v>0</v>
      </c>
      <c r="U481" s="611">
        <f>ROUND(U482*U483/1000,1)</f>
        <v>0</v>
      </c>
      <c r="V481" s="1179">
        <f t="shared" ref="V481" si="1019">G481-J481</f>
        <v>0</v>
      </c>
      <c r="W481" s="610">
        <f t="shared" ref="W481" si="1020">G481-M481</f>
        <v>0</v>
      </c>
      <c r="X481" s="610">
        <f t="shared" ref="X481" si="1021">G481-P481</f>
        <v>0</v>
      </c>
      <c r="Y481" s="761">
        <f t="shared" ref="Y481" si="1022">G481-S481</f>
        <v>0</v>
      </c>
      <c r="Z481" s="762">
        <f t="shared" ref="Z481" si="1023">IF(G481&gt;0,ROUND((J481/G481),3),0)</f>
        <v>0</v>
      </c>
      <c r="AA481" s="763">
        <f t="shared" ref="AA481" si="1024">IF(G481&gt;0,ROUND((M481/G481),3),0)</f>
        <v>0</v>
      </c>
      <c r="AB481" s="763">
        <f t="shared" ref="AB481" si="1025">IF(G481&gt;0,ROUND((P481/G481),3),0)</f>
        <v>0</v>
      </c>
      <c r="AC481" s="764">
        <f t="shared" ref="AC481" si="1026">IF(G481&gt;0,ROUND((S481/G481),3),0)</f>
        <v>0</v>
      </c>
    </row>
    <row r="482" spans="1:29" s="148" customFormat="1" ht="12" outlineLevel="1" x14ac:dyDescent="0.25">
      <c r="A482" s="879"/>
      <c r="B482" s="157"/>
      <c r="C482" s="324"/>
      <c r="D482" s="206" t="s">
        <v>49</v>
      </c>
      <c r="E482" s="207" t="s">
        <v>77</v>
      </c>
      <c r="F482" s="124" t="s">
        <v>28</v>
      </c>
      <c r="G482" s="593">
        <f>H482+I482</f>
        <v>0</v>
      </c>
      <c r="H482" s="594"/>
      <c r="I482" s="595"/>
      <c r="J482" s="593">
        <f>K482+L482</f>
        <v>0</v>
      </c>
      <c r="K482" s="594"/>
      <c r="L482" s="595"/>
      <c r="M482" s="593">
        <f>N482+O482</f>
        <v>0</v>
      </c>
      <c r="N482" s="594"/>
      <c r="O482" s="595"/>
      <c r="P482" s="593">
        <f>Q482+R482</f>
        <v>0</v>
      </c>
      <c r="Q482" s="594"/>
      <c r="R482" s="595"/>
      <c r="S482" s="593">
        <f>T482+U482</f>
        <v>0</v>
      </c>
      <c r="T482" s="594"/>
      <c r="U482" s="595"/>
      <c r="V482" s="1173" t="s">
        <v>27</v>
      </c>
      <c r="W482" s="744" t="s">
        <v>27</v>
      </c>
      <c r="X482" s="744" t="s">
        <v>27</v>
      </c>
      <c r="Y482" s="745" t="s">
        <v>27</v>
      </c>
      <c r="Z482" s="743" t="s">
        <v>27</v>
      </c>
      <c r="AA482" s="744" t="s">
        <v>27</v>
      </c>
      <c r="AB482" s="744" t="s">
        <v>27</v>
      </c>
      <c r="AC482" s="745" t="s">
        <v>27</v>
      </c>
    </row>
    <row r="483" spans="1:29" s="148" customFormat="1" ht="12" outlineLevel="1" x14ac:dyDescent="0.25">
      <c r="A483" s="879"/>
      <c r="B483" s="157"/>
      <c r="C483" s="324"/>
      <c r="D483" s="206" t="s">
        <v>49</v>
      </c>
      <c r="E483" s="207" t="s">
        <v>78</v>
      </c>
      <c r="F483" s="124" t="s">
        <v>54</v>
      </c>
      <c r="G483" s="612">
        <f>IF(I483+H483&gt;0,AVERAGE(H483:I483),0)</f>
        <v>0</v>
      </c>
      <c r="H483" s="613"/>
      <c r="I483" s="614"/>
      <c r="J483" s="612">
        <f>IF(L483+K483&gt;0,AVERAGE(K483:L483),0)</f>
        <v>0</v>
      </c>
      <c r="K483" s="613"/>
      <c r="L483" s="614"/>
      <c r="M483" s="612">
        <f>IF(O483+N483&gt;0,AVERAGE(N483:O483),0)</f>
        <v>0</v>
      </c>
      <c r="N483" s="613"/>
      <c r="O483" s="614"/>
      <c r="P483" s="612">
        <f>IF(R483+Q483&gt;0,AVERAGE(Q483:R483),0)</f>
        <v>0</v>
      </c>
      <c r="Q483" s="613"/>
      <c r="R483" s="614"/>
      <c r="S483" s="612">
        <f>IF(U483+T483&gt;0,AVERAGE(T483:U483),0)</f>
        <v>0</v>
      </c>
      <c r="T483" s="613"/>
      <c r="U483" s="614"/>
      <c r="V483" s="1173" t="s">
        <v>27</v>
      </c>
      <c r="W483" s="744" t="s">
        <v>27</v>
      </c>
      <c r="X483" s="744" t="s">
        <v>27</v>
      </c>
      <c r="Y483" s="745" t="s">
        <v>27</v>
      </c>
      <c r="Z483" s="743" t="s">
        <v>27</v>
      </c>
      <c r="AA483" s="744" t="s">
        <v>27</v>
      </c>
      <c r="AB483" s="744" t="s">
        <v>27</v>
      </c>
      <c r="AC483" s="745" t="s">
        <v>27</v>
      </c>
    </row>
    <row r="484" spans="1:29" s="131" customFormat="1" ht="12.75" outlineLevel="1" x14ac:dyDescent="0.25">
      <c r="A484" s="119"/>
      <c r="B484" s="144" t="s">
        <v>493</v>
      </c>
      <c r="C484" s="184">
        <v>3110</v>
      </c>
      <c r="D484" s="185" t="s">
        <v>49</v>
      </c>
      <c r="E484" s="323" t="s">
        <v>290</v>
      </c>
      <c r="F484" s="68" t="s">
        <v>35</v>
      </c>
      <c r="G484" s="472">
        <f>H484+I484</f>
        <v>0</v>
      </c>
      <c r="H484" s="610">
        <f>ROUND(H485*H486/1000,1)</f>
        <v>0</v>
      </c>
      <c r="I484" s="611">
        <f>ROUND(I485*I486/1000,1)</f>
        <v>0</v>
      </c>
      <c r="J484" s="472">
        <f>K484+L484</f>
        <v>0</v>
      </c>
      <c r="K484" s="610">
        <f>ROUND(K485*K486/1000,1)</f>
        <v>0</v>
      </c>
      <c r="L484" s="611">
        <f>ROUND(L485*L486/1000,1)</f>
        <v>0</v>
      </c>
      <c r="M484" s="472">
        <f>N484+O484</f>
        <v>0</v>
      </c>
      <c r="N484" s="610">
        <f>ROUND(N485*N486/1000,1)</f>
        <v>0</v>
      </c>
      <c r="O484" s="611">
        <f>ROUND(O485*O486/1000,1)</f>
        <v>0</v>
      </c>
      <c r="P484" s="472">
        <f>Q484+R484</f>
        <v>0</v>
      </c>
      <c r="Q484" s="610">
        <f>ROUND(Q485*Q486/1000,1)</f>
        <v>0</v>
      </c>
      <c r="R484" s="611">
        <f>ROUND(R485*R486/1000,1)</f>
        <v>0</v>
      </c>
      <c r="S484" s="472">
        <f>T484+U484</f>
        <v>0</v>
      </c>
      <c r="T484" s="610">
        <f>ROUND(T485*T486/1000,1)</f>
        <v>0</v>
      </c>
      <c r="U484" s="611">
        <f>ROUND(U485*U486/1000,1)</f>
        <v>0</v>
      </c>
      <c r="V484" s="1179">
        <f t="shared" ref="V484" si="1027">G484-J484</f>
        <v>0</v>
      </c>
      <c r="W484" s="610">
        <f t="shared" ref="W484" si="1028">G484-M484</f>
        <v>0</v>
      </c>
      <c r="X484" s="610">
        <f t="shared" ref="X484" si="1029">G484-P484</f>
        <v>0</v>
      </c>
      <c r="Y484" s="761">
        <f t="shared" ref="Y484" si="1030">G484-S484</f>
        <v>0</v>
      </c>
      <c r="Z484" s="762">
        <f t="shared" ref="Z484" si="1031">IF(G484&gt;0,ROUND((J484/G484),3),0)</f>
        <v>0</v>
      </c>
      <c r="AA484" s="763">
        <f t="shared" ref="AA484" si="1032">IF(G484&gt;0,ROUND((M484/G484),3),0)</f>
        <v>0</v>
      </c>
      <c r="AB484" s="763">
        <f t="shared" ref="AB484" si="1033">IF(G484&gt;0,ROUND((P484/G484),3),0)</f>
        <v>0</v>
      </c>
      <c r="AC484" s="764">
        <f t="shared" ref="AC484" si="1034">IF(G484&gt;0,ROUND((S484/G484),3),0)</f>
        <v>0</v>
      </c>
    </row>
    <row r="485" spans="1:29" s="148" customFormat="1" ht="12" outlineLevel="1" x14ac:dyDescent="0.25">
      <c r="A485" s="879"/>
      <c r="B485" s="157"/>
      <c r="C485" s="324"/>
      <c r="D485" s="206" t="s">
        <v>49</v>
      </c>
      <c r="E485" s="207" t="s">
        <v>77</v>
      </c>
      <c r="F485" s="124" t="s">
        <v>28</v>
      </c>
      <c r="G485" s="593">
        <f>H485+I485</f>
        <v>0</v>
      </c>
      <c r="H485" s="594"/>
      <c r="I485" s="595"/>
      <c r="J485" s="593">
        <f>K485+L485</f>
        <v>0</v>
      </c>
      <c r="K485" s="594"/>
      <c r="L485" s="595"/>
      <c r="M485" s="593">
        <f>N485+O485</f>
        <v>0</v>
      </c>
      <c r="N485" s="594"/>
      <c r="O485" s="595"/>
      <c r="P485" s="593">
        <f>Q485+R485</f>
        <v>0</v>
      </c>
      <c r="Q485" s="594"/>
      <c r="R485" s="595"/>
      <c r="S485" s="593">
        <f>T485+U485</f>
        <v>0</v>
      </c>
      <c r="T485" s="594"/>
      <c r="U485" s="595"/>
      <c r="V485" s="1173" t="s">
        <v>27</v>
      </c>
      <c r="W485" s="744" t="s">
        <v>27</v>
      </c>
      <c r="X485" s="744" t="s">
        <v>27</v>
      </c>
      <c r="Y485" s="745" t="s">
        <v>27</v>
      </c>
      <c r="Z485" s="743" t="s">
        <v>27</v>
      </c>
      <c r="AA485" s="744" t="s">
        <v>27</v>
      </c>
      <c r="AB485" s="744" t="s">
        <v>27</v>
      </c>
      <c r="AC485" s="745" t="s">
        <v>27</v>
      </c>
    </row>
    <row r="486" spans="1:29" s="148" customFormat="1" ht="12" outlineLevel="1" x14ac:dyDescent="0.25">
      <c r="A486" s="879"/>
      <c r="B486" s="157"/>
      <c r="C486" s="324"/>
      <c r="D486" s="206" t="s">
        <v>49</v>
      </c>
      <c r="E486" s="207" t="s">
        <v>78</v>
      </c>
      <c r="F486" s="124" t="s">
        <v>54</v>
      </c>
      <c r="G486" s="612">
        <f>IF(I486+H486&gt;0,AVERAGE(H486:I486),0)</f>
        <v>0</v>
      </c>
      <c r="H486" s="613"/>
      <c r="I486" s="614"/>
      <c r="J486" s="612">
        <f>IF(L486+K486&gt;0,AVERAGE(K486:L486),0)</f>
        <v>0</v>
      </c>
      <c r="K486" s="613"/>
      <c r="L486" s="614"/>
      <c r="M486" s="612">
        <f>IF(O486+N486&gt;0,AVERAGE(N486:O486),0)</f>
        <v>0</v>
      </c>
      <c r="N486" s="613"/>
      <c r="O486" s="614"/>
      <c r="P486" s="612">
        <f>IF(R486+Q486&gt;0,AVERAGE(Q486:R486),0)</f>
        <v>0</v>
      </c>
      <c r="Q486" s="613"/>
      <c r="R486" s="614"/>
      <c r="S486" s="612">
        <f>IF(U486+T486&gt;0,AVERAGE(T486:U486),0)</f>
        <v>0</v>
      </c>
      <c r="T486" s="613"/>
      <c r="U486" s="614"/>
      <c r="V486" s="1173" t="s">
        <v>27</v>
      </c>
      <c r="W486" s="744" t="s">
        <v>27</v>
      </c>
      <c r="X486" s="744" t="s">
        <v>27</v>
      </c>
      <c r="Y486" s="745" t="s">
        <v>27</v>
      </c>
      <c r="Z486" s="743" t="s">
        <v>27</v>
      </c>
      <c r="AA486" s="744" t="s">
        <v>27</v>
      </c>
      <c r="AB486" s="744" t="s">
        <v>27</v>
      </c>
      <c r="AC486" s="745" t="s">
        <v>27</v>
      </c>
    </row>
    <row r="487" spans="1:29" s="131" customFormat="1" ht="12.75" outlineLevel="1" x14ac:dyDescent="0.25">
      <c r="A487" s="119"/>
      <c r="B487" s="153" t="s">
        <v>494</v>
      </c>
      <c r="C487" s="305">
        <v>3110</v>
      </c>
      <c r="D487" s="306" t="s">
        <v>49</v>
      </c>
      <c r="E487" s="325" t="s">
        <v>291</v>
      </c>
      <c r="F487" s="130" t="s">
        <v>35</v>
      </c>
      <c r="G487" s="475">
        <f>H487+I487</f>
        <v>0</v>
      </c>
      <c r="H487" s="591">
        <f>ROUND(H488*H489/1000,1)</f>
        <v>0</v>
      </c>
      <c r="I487" s="592">
        <f>ROUND(I488*I489/1000,1)</f>
        <v>0</v>
      </c>
      <c r="J487" s="475">
        <f>K487+L487</f>
        <v>0</v>
      </c>
      <c r="K487" s="591">
        <f>ROUND(K488*K489/1000,1)</f>
        <v>0</v>
      </c>
      <c r="L487" s="592">
        <f>ROUND(L488*L489/1000,1)</f>
        <v>0</v>
      </c>
      <c r="M487" s="475">
        <f>N487+O487</f>
        <v>0</v>
      </c>
      <c r="N487" s="591">
        <f>ROUND(N488*N489/1000,1)</f>
        <v>0</v>
      </c>
      <c r="O487" s="592">
        <f>ROUND(O488*O489/1000,1)</f>
        <v>0</v>
      </c>
      <c r="P487" s="475">
        <f>Q487+R487</f>
        <v>0</v>
      </c>
      <c r="Q487" s="591">
        <f>ROUND(Q488*Q489/1000,1)</f>
        <v>0</v>
      </c>
      <c r="R487" s="592">
        <f>ROUND(R488*R489/1000,1)</f>
        <v>0</v>
      </c>
      <c r="S487" s="475">
        <f>T487+U487</f>
        <v>0</v>
      </c>
      <c r="T487" s="591">
        <f>ROUND(T488*T489/1000,1)</f>
        <v>0</v>
      </c>
      <c r="U487" s="592">
        <f>ROUND(U488*U489/1000,1)</f>
        <v>0</v>
      </c>
      <c r="V487" s="1179">
        <f t="shared" ref="V487" si="1035">G487-J487</f>
        <v>0</v>
      </c>
      <c r="W487" s="610">
        <f t="shared" ref="W487" si="1036">G487-M487</f>
        <v>0</v>
      </c>
      <c r="X487" s="610">
        <f t="shared" ref="X487" si="1037">G487-P487</f>
        <v>0</v>
      </c>
      <c r="Y487" s="761">
        <f t="shared" ref="Y487" si="1038">G487-S487</f>
        <v>0</v>
      </c>
      <c r="Z487" s="762">
        <f t="shared" ref="Z487" si="1039">IF(G487&gt;0,ROUND((J487/G487),3),0)</f>
        <v>0</v>
      </c>
      <c r="AA487" s="763">
        <f t="shared" ref="AA487" si="1040">IF(G487&gt;0,ROUND((M487/G487),3),0)</f>
        <v>0</v>
      </c>
      <c r="AB487" s="763">
        <f t="shared" ref="AB487" si="1041">IF(G487&gt;0,ROUND((P487/G487),3),0)</f>
        <v>0</v>
      </c>
      <c r="AC487" s="764">
        <f t="shared" ref="AC487" si="1042">IF(G487&gt;0,ROUND((S487/G487),3),0)</f>
        <v>0</v>
      </c>
    </row>
    <row r="488" spans="1:29" s="148" customFormat="1" ht="12" outlineLevel="1" x14ac:dyDescent="0.25">
      <c r="A488" s="879"/>
      <c r="B488" s="149"/>
      <c r="C488" s="308"/>
      <c r="D488" s="309" t="s">
        <v>49</v>
      </c>
      <c r="E488" s="123" t="s">
        <v>77</v>
      </c>
      <c r="F488" s="124" t="s">
        <v>28</v>
      </c>
      <c r="G488" s="593">
        <f>H488+I488</f>
        <v>0</v>
      </c>
      <c r="H488" s="594"/>
      <c r="I488" s="595"/>
      <c r="J488" s="593">
        <f>K488+L488</f>
        <v>0</v>
      </c>
      <c r="K488" s="594"/>
      <c r="L488" s="595"/>
      <c r="M488" s="593">
        <f>N488+O488</f>
        <v>0</v>
      </c>
      <c r="N488" s="594"/>
      <c r="O488" s="595"/>
      <c r="P488" s="593">
        <f>Q488+R488</f>
        <v>0</v>
      </c>
      <c r="Q488" s="594"/>
      <c r="R488" s="595"/>
      <c r="S488" s="593">
        <f>T488+U488</f>
        <v>0</v>
      </c>
      <c r="T488" s="594"/>
      <c r="U488" s="595"/>
      <c r="V488" s="1173" t="s">
        <v>27</v>
      </c>
      <c r="W488" s="744" t="s">
        <v>27</v>
      </c>
      <c r="X488" s="744" t="s">
        <v>27</v>
      </c>
      <c r="Y488" s="745" t="s">
        <v>27</v>
      </c>
      <c r="Z488" s="743" t="s">
        <v>27</v>
      </c>
      <c r="AA488" s="744" t="s">
        <v>27</v>
      </c>
      <c r="AB488" s="744" t="s">
        <v>27</v>
      </c>
      <c r="AC488" s="745" t="s">
        <v>27</v>
      </c>
    </row>
    <row r="489" spans="1:29" s="148" customFormat="1" ht="12" outlineLevel="1" x14ac:dyDescent="0.25">
      <c r="A489" s="879"/>
      <c r="B489" s="149"/>
      <c r="C489" s="308"/>
      <c r="D489" s="309" t="s">
        <v>49</v>
      </c>
      <c r="E489" s="123" t="s">
        <v>78</v>
      </c>
      <c r="F489" s="124" t="s">
        <v>54</v>
      </c>
      <c r="G489" s="607">
        <f>IF(I489+H489&gt;0,AVERAGE(H489:I489),0)</f>
        <v>0</v>
      </c>
      <c r="H489" s="608"/>
      <c r="I489" s="609"/>
      <c r="J489" s="607">
        <f>IF(L489+K489&gt;0,AVERAGE(K489:L489),0)</f>
        <v>0</v>
      </c>
      <c r="K489" s="608"/>
      <c r="L489" s="609"/>
      <c r="M489" s="607">
        <f>IF(O489+N489&gt;0,AVERAGE(N489:O489),0)</f>
        <v>0</v>
      </c>
      <c r="N489" s="608"/>
      <c r="O489" s="609"/>
      <c r="P489" s="607">
        <f>IF(R489+Q489&gt;0,AVERAGE(Q489:R489),0)</f>
        <v>0</v>
      </c>
      <c r="Q489" s="608"/>
      <c r="R489" s="609"/>
      <c r="S489" s="607">
        <f>IF(U489+T489&gt;0,AVERAGE(T489:U489),0)</f>
        <v>0</v>
      </c>
      <c r="T489" s="608"/>
      <c r="U489" s="609"/>
      <c r="V489" s="1173" t="s">
        <v>27</v>
      </c>
      <c r="W489" s="744" t="s">
        <v>27</v>
      </c>
      <c r="X489" s="744" t="s">
        <v>27</v>
      </c>
      <c r="Y489" s="745" t="s">
        <v>27</v>
      </c>
      <c r="Z489" s="743" t="s">
        <v>27</v>
      </c>
      <c r="AA489" s="744" t="s">
        <v>27</v>
      </c>
      <c r="AB489" s="744" t="s">
        <v>27</v>
      </c>
      <c r="AC489" s="745" t="s">
        <v>27</v>
      </c>
    </row>
    <row r="490" spans="1:29" s="131" customFormat="1" ht="12.75" outlineLevel="1" x14ac:dyDescent="0.25">
      <c r="A490" s="119"/>
      <c r="B490" s="153" t="s">
        <v>495</v>
      </c>
      <c r="C490" s="305">
        <v>3110</v>
      </c>
      <c r="D490" s="306" t="s">
        <v>49</v>
      </c>
      <c r="E490" s="307" t="s">
        <v>292</v>
      </c>
      <c r="F490" s="68" t="s">
        <v>35</v>
      </c>
      <c r="G490" s="472">
        <f>H490+I490</f>
        <v>0</v>
      </c>
      <c r="H490" s="610">
        <f>ROUND(H491*H492/1000,1)</f>
        <v>0</v>
      </c>
      <c r="I490" s="611">
        <f>ROUND(I491*I492/1000,1)</f>
        <v>0</v>
      </c>
      <c r="J490" s="472">
        <f>K490+L490</f>
        <v>0</v>
      </c>
      <c r="K490" s="610">
        <f>ROUND(K491*K492/1000,1)</f>
        <v>0</v>
      </c>
      <c r="L490" s="611">
        <f>ROUND(L491*L492/1000,1)</f>
        <v>0</v>
      </c>
      <c r="M490" s="472">
        <f>N490+O490</f>
        <v>0</v>
      </c>
      <c r="N490" s="610">
        <f>ROUND(N491*N492/1000,1)</f>
        <v>0</v>
      </c>
      <c r="O490" s="611">
        <f>ROUND(O491*O492/1000,1)</f>
        <v>0</v>
      </c>
      <c r="P490" s="472">
        <f>Q490+R490</f>
        <v>0</v>
      </c>
      <c r="Q490" s="610">
        <f>ROUND(Q491*Q492/1000,1)</f>
        <v>0</v>
      </c>
      <c r="R490" s="611">
        <f>ROUND(R491*R492/1000,1)</f>
        <v>0</v>
      </c>
      <c r="S490" s="472">
        <f>T490+U490</f>
        <v>0</v>
      </c>
      <c r="T490" s="610">
        <f>ROUND(T491*T492/1000,1)</f>
        <v>0</v>
      </c>
      <c r="U490" s="611">
        <f>ROUND(U491*U492/1000,1)</f>
        <v>0</v>
      </c>
      <c r="V490" s="1179">
        <f t="shared" ref="V490" si="1043">G490-J490</f>
        <v>0</v>
      </c>
      <c r="W490" s="610">
        <f t="shared" ref="W490" si="1044">G490-M490</f>
        <v>0</v>
      </c>
      <c r="X490" s="610">
        <f t="shared" ref="X490" si="1045">G490-P490</f>
        <v>0</v>
      </c>
      <c r="Y490" s="761">
        <f t="shared" ref="Y490" si="1046">G490-S490</f>
        <v>0</v>
      </c>
      <c r="Z490" s="762">
        <f t="shared" ref="Z490" si="1047">IF(G490&gt;0,ROUND((J490/G490),3),0)</f>
        <v>0</v>
      </c>
      <c r="AA490" s="763">
        <f t="shared" ref="AA490" si="1048">IF(G490&gt;0,ROUND((M490/G490),3),0)</f>
        <v>0</v>
      </c>
      <c r="AB490" s="763">
        <f t="shared" ref="AB490" si="1049">IF(G490&gt;0,ROUND((P490/G490),3),0)</f>
        <v>0</v>
      </c>
      <c r="AC490" s="764">
        <f t="shared" ref="AC490" si="1050">IF(G490&gt;0,ROUND((S490/G490),3),0)</f>
        <v>0</v>
      </c>
    </row>
    <row r="491" spans="1:29" s="148" customFormat="1" ht="12" outlineLevel="1" x14ac:dyDescent="0.25">
      <c r="A491" s="879"/>
      <c r="B491" s="149"/>
      <c r="C491" s="308"/>
      <c r="D491" s="309" t="s">
        <v>49</v>
      </c>
      <c r="E491" s="123" t="s">
        <v>77</v>
      </c>
      <c r="F491" s="124" t="s">
        <v>28</v>
      </c>
      <c r="G491" s="593">
        <f>H491+I491</f>
        <v>0</v>
      </c>
      <c r="H491" s="594"/>
      <c r="I491" s="595"/>
      <c r="J491" s="593">
        <f>K491+L491</f>
        <v>0</v>
      </c>
      <c r="K491" s="594"/>
      <c r="L491" s="595"/>
      <c r="M491" s="593">
        <f>N491+O491</f>
        <v>0</v>
      </c>
      <c r="N491" s="594"/>
      <c r="O491" s="595"/>
      <c r="P491" s="593">
        <f>Q491+R491</f>
        <v>0</v>
      </c>
      <c r="Q491" s="594"/>
      <c r="R491" s="595"/>
      <c r="S491" s="593">
        <f>T491+U491</f>
        <v>0</v>
      </c>
      <c r="T491" s="594"/>
      <c r="U491" s="595"/>
      <c r="V491" s="1173" t="s">
        <v>27</v>
      </c>
      <c r="W491" s="744" t="s">
        <v>27</v>
      </c>
      <c r="X491" s="744" t="s">
        <v>27</v>
      </c>
      <c r="Y491" s="745" t="s">
        <v>27</v>
      </c>
      <c r="Z491" s="743" t="s">
        <v>27</v>
      </c>
      <c r="AA491" s="744" t="s">
        <v>27</v>
      </c>
      <c r="AB491" s="744" t="s">
        <v>27</v>
      </c>
      <c r="AC491" s="745" t="s">
        <v>27</v>
      </c>
    </row>
    <row r="492" spans="1:29" s="148" customFormat="1" ht="12" outlineLevel="1" x14ac:dyDescent="0.25">
      <c r="A492" s="879"/>
      <c r="B492" s="149"/>
      <c r="C492" s="308"/>
      <c r="D492" s="309" t="s">
        <v>49</v>
      </c>
      <c r="E492" s="123" t="s">
        <v>78</v>
      </c>
      <c r="F492" s="124" t="s">
        <v>54</v>
      </c>
      <c r="G492" s="612">
        <f>IF(I492+H492&gt;0,AVERAGE(H492:I492),0)</f>
        <v>0</v>
      </c>
      <c r="H492" s="613"/>
      <c r="I492" s="614"/>
      <c r="J492" s="612">
        <f>IF(L492+K492&gt;0,AVERAGE(K492:L492),0)</f>
        <v>0</v>
      </c>
      <c r="K492" s="613"/>
      <c r="L492" s="614"/>
      <c r="M492" s="612">
        <f>IF(O492+N492&gt;0,AVERAGE(N492:O492),0)</f>
        <v>0</v>
      </c>
      <c r="N492" s="613"/>
      <c r="O492" s="614"/>
      <c r="P492" s="612">
        <f>IF(R492+Q492&gt;0,AVERAGE(Q492:R492),0)</f>
        <v>0</v>
      </c>
      <c r="Q492" s="613"/>
      <c r="R492" s="614"/>
      <c r="S492" s="612">
        <f>IF(U492+T492&gt;0,AVERAGE(T492:U492),0)</f>
        <v>0</v>
      </c>
      <c r="T492" s="613"/>
      <c r="U492" s="614"/>
      <c r="V492" s="1173" t="s">
        <v>27</v>
      </c>
      <c r="W492" s="744" t="s">
        <v>27</v>
      </c>
      <c r="X492" s="744" t="s">
        <v>27</v>
      </c>
      <c r="Y492" s="745" t="s">
        <v>27</v>
      </c>
      <c r="Z492" s="743" t="s">
        <v>27</v>
      </c>
      <c r="AA492" s="744" t="s">
        <v>27</v>
      </c>
      <c r="AB492" s="744" t="s">
        <v>27</v>
      </c>
      <c r="AC492" s="745" t="s">
        <v>27</v>
      </c>
    </row>
    <row r="493" spans="1:29" s="131" customFormat="1" ht="12.75" outlineLevel="1" x14ac:dyDescent="0.25">
      <c r="A493" s="119"/>
      <c r="B493" s="153" t="s">
        <v>496</v>
      </c>
      <c r="C493" s="305">
        <v>3110</v>
      </c>
      <c r="D493" s="306" t="s">
        <v>49</v>
      </c>
      <c r="E493" s="307" t="s">
        <v>293</v>
      </c>
      <c r="F493" s="68" t="s">
        <v>35</v>
      </c>
      <c r="G493" s="475">
        <f>H493+I493</f>
        <v>0</v>
      </c>
      <c r="H493" s="591">
        <f>ROUND(H494*H495/1000,1)</f>
        <v>0</v>
      </c>
      <c r="I493" s="592">
        <f>ROUND(I494*I495/1000,1)</f>
        <v>0</v>
      </c>
      <c r="J493" s="475">
        <f>K493+L493</f>
        <v>0</v>
      </c>
      <c r="K493" s="591">
        <f>ROUND(K494*K495/1000,1)</f>
        <v>0</v>
      </c>
      <c r="L493" s="592">
        <f>ROUND(L494*L495/1000,1)</f>
        <v>0</v>
      </c>
      <c r="M493" s="475">
        <f>N493+O493</f>
        <v>0</v>
      </c>
      <c r="N493" s="591">
        <f>ROUND(N494*N495/1000,1)</f>
        <v>0</v>
      </c>
      <c r="O493" s="592">
        <f>ROUND(O494*O495/1000,1)</f>
        <v>0</v>
      </c>
      <c r="P493" s="475">
        <f>Q493+R493</f>
        <v>0</v>
      </c>
      <c r="Q493" s="591">
        <f>ROUND(Q494*Q495/1000,1)</f>
        <v>0</v>
      </c>
      <c r="R493" s="592">
        <f>ROUND(R494*R495/1000,1)</f>
        <v>0</v>
      </c>
      <c r="S493" s="475">
        <f>T493+U493</f>
        <v>0</v>
      </c>
      <c r="T493" s="591">
        <f>ROUND(T494*T495/1000,1)</f>
        <v>0</v>
      </c>
      <c r="U493" s="592">
        <f>ROUND(U494*U495/1000,1)</f>
        <v>0</v>
      </c>
      <c r="V493" s="1179">
        <f t="shared" ref="V493" si="1051">G493-J493</f>
        <v>0</v>
      </c>
      <c r="W493" s="610">
        <f t="shared" ref="W493" si="1052">G493-M493</f>
        <v>0</v>
      </c>
      <c r="X493" s="610">
        <f t="shared" ref="X493" si="1053">G493-P493</f>
        <v>0</v>
      </c>
      <c r="Y493" s="761">
        <f t="shared" ref="Y493" si="1054">G493-S493</f>
        <v>0</v>
      </c>
      <c r="Z493" s="762">
        <f t="shared" ref="Z493" si="1055">IF(G493&gt;0,ROUND((J493/G493),3),0)</f>
        <v>0</v>
      </c>
      <c r="AA493" s="763">
        <f t="shared" ref="AA493" si="1056">IF(G493&gt;0,ROUND((M493/G493),3),0)</f>
        <v>0</v>
      </c>
      <c r="AB493" s="763">
        <f t="shared" ref="AB493" si="1057">IF(G493&gt;0,ROUND((P493/G493),3),0)</f>
        <v>0</v>
      </c>
      <c r="AC493" s="764">
        <f t="shared" ref="AC493" si="1058">IF(G493&gt;0,ROUND((S493/G493),3),0)</f>
        <v>0</v>
      </c>
    </row>
    <row r="494" spans="1:29" s="148" customFormat="1" ht="12" outlineLevel="1" x14ac:dyDescent="0.25">
      <c r="A494" s="879"/>
      <c r="B494" s="149"/>
      <c r="C494" s="308"/>
      <c r="D494" s="309" t="s">
        <v>49</v>
      </c>
      <c r="E494" s="123" t="s">
        <v>77</v>
      </c>
      <c r="F494" s="124" t="s">
        <v>28</v>
      </c>
      <c r="G494" s="593">
        <f>H494+I494</f>
        <v>0</v>
      </c>
      <c r="H494" s="594"/>
      <c r="I494" s="595"/>
      <c r="J494" s="593">
        <f>K494+L494</f>
        <v>0</v>
      </c>
      <c r="K494" s="594"/>
      <c r="L494" s="595"/>
      <c r="M494" s="593">
        <f>N494+O494</f>
        <v>0</v>
      </c>
      <c r="N494" s="594"/>
      <c r="O494" s="595"/>
      <c r="P494" s="593">
        <f>Q494+R494</f>
        <v>0</v>
      </c>
      <c r="Q494" s="594"/>
      <c r="R494" s="595"/>
      <c r="S494" s="593">
        <f>T494+U494</f>
        <v>0</v>
      </c>
      <c r="T494" s="594"/>
      <c r="U494" s="595"/>
      <c r="V494" s="1173" t="s">
        <v>27</v>
      </c>
      <c r="W494" s="744" t="s">
        <v>27</v>
      </c>
      <c r="X494" s="744" t="s">
        <v>27</v>
      </c>
      <c r="Y494" s="745" t="s">
        <v>27</v>
      </c>
      <c r="Z494" s="743" t="s">
        <v>27</v>
      </c>
      <c r="AA494" s="744" t="s">
        <v>27</v>
      </c>
      <c r="AB494" s="744" t="s">
        <v>27</v>
      </c>
      <c r="AC494" s="745" t="s">
        <v>27</v>
      </c>
    </row>
    <row r="495" spans="1:29" s="148" customFormat="1" ht="12.75" outlineLevel="1" thickBot="1" x14ac:dyDescent="0.3">
      <c r="A495" s="879"/>
      <c r="B495" s="160"/>
      <c r="C495" s="326"/>
      <c r="D495" s="327" t="s">
        <v>49</v>
      </c>
      <c r="E495" s="126" t="s">
        <v>78</v>
      </c>
      <c r="F495" s="112" t="s">
        <v>54</v>
      </c>
      <c r="G495" s="596">
        <f>IF(I495+H495&gt;0,AVERAGE(H495:I495),0)</f>
        <v>0</v>
      </c>
      <c r="H495" s="597"/>
      <c r="I495" s="598"/>
      <c r="J495" s="596">
        <f>IF(L495+K495&gt;0,AVERAGE(K495:L495),0)</f>
        <v>0</v>
      </c>
      <c r="K495" s="597"/>
      <c r="L495" s="598"/>
      <c r="M495" s="596">
        <f>IF(O495+N495&gt;0,AVERAGE(N495:O495),0)</f>
        <v>0</v>
      </c>
      <c r="N495" s="597"/>
      <c r="O495" s="598"/>
      <c r="P495" s="596">
        <f>IF(R495+Q495&gt;0,AVERAGE(Q495:R495),0)</f>
        <v>0</v>
      </c>
      <c r="Q495" s="597"/>
      <c r="R495" s="598"/>
      <c r="S495" s="596">
        <f>IF(U495+T495&gt;0,AVERAGE(T495:U495),0)</f>
        <v>0</v>
      </c>
      <c r="T495" s="597"/>
      <c r="U495" s="598"/>
      <c r="V495" s="1174" t="s">
        <v>27</v>
      </c>
      <c r="W495" s="747" t="s">
        <v>27</v>
      </c>
      <c r="X495" s="747" t="s">
        <v>27</v>
      </c>
      <c r="Y495" s="748" t="s">
        <v>27</v>
      </c>
      <c r="Z495" s="746" t="s">
        <v>27</v>
      </c>
      <c r="AA495" s="747" t="s">
        <v>27</v>
      </c>
      <c r="AB495" s="747" t="s">
        <v>27</v>
      </c>
      <c r="AC495" s="748" t="s">
        <v>27</v>
      </c>
    </row>
    <row r="496" spans="1:29" s="131" customFormat="1" ht="16.5" outlineLevel="1" thickTop="1" x14ac:dyDescent="0.25">
      <c r="A496" s="115"/>
      <c r="B496" s="336" t="s">
        <v>497</v>
      </c>
      <c r="C496" s="337">
        <v>3110</v>
      </c>
      <c r="D496" s="338" t="s">
        <v>67</v>
      </c>
      <c r="E496" s="129" t="s">
        <v>412</v>
      </c>
      <c r="F496" s="130" t="s">
        <v>35</v>
      </c>
      <c r="G496" s="475">
        <f>H496+I496</f>
        <v>0</v>
      </c>
      <c r="H496" s="591">
        <f>ROUND(H497*H498/1000,1)</f>
        <v>0</v>
      </c>
      <c r="I496" s="592">
        <f>ROUND(I497*I498/1000,1)</f>
        <v>0</v>
      </c>
      <c r="J496" s="475">
        <f>K496+L496</f>
        <v>0</v>
      </c>
      <c r="K496" s="591">
        <f>ROUND(K497*K498/1000,1)</f>
        <v>0</v>
      </c>
      <c r="L496" s="592">
        <f>ROUND(L497*L498/1000,1)</f>
        <v>0</v>
      </c>
      <c r="M496" s="475">
        <f>N496+O496</f>
        <v>0</v>
      </c>
      <c r="N496" s="591">
        <f>ROUND(N497*N498/1000,1)</f>
        <v>0</v>
      </c>
      <c r="O496" s="592">
        <f>ROUND(O497*O498/1000,1)</f>
        <v>0</v>
      </c>
      <c r="P496" s="475">
        <f>Q496+R496</f>
        <v>0</v>
      </c>
      <c r="Q496" s="591">
        <f>ROUND(Q497*Q498/1000,1)</f>
        <v>0</v>
      </c>
      <c r="R496" s="592">
        <f>ROUND(R497*R498/1000,1)</f>
        <v>0</v>
      </c>
      <c r="S496" s="475">
        <f>T496+U496</f>
        <v>0</v>
      </c>
      <c r="T496" s="591">
        <f>ROUND(T497*T498/1000,1)</f>
        <v>0</v>
      </c>
      <c r="U496" s="592">
        <f>ROUND(U497*U498/1000,1)</f>
        <v>0</v>
      </c>
      <c r="V496" s="1175">
        <f t="shared" ref="V496" si="1059">G496-J496</f>
        <v>0</v>
      </c>
      <c r="W496" s="591">
        <f t="shared" ref="W496" si="1060">G496-M496</f>
        <v>0</v>
      </c>
      <c r="X496" s="591">
        <f t="shared" ref="X496" si="1061">G496-P496</f>
        <v>0</v>
      </c>
      <c r="Y496" s="726">
        <f t="shared" ref="Y496" si="1062">G496-S496</f>
        <v>0</v>
      </c>
      <c r="Z496" s="727">
        <f t="shared" ref="Z496" si="1063">IF(G496&gt;0,ROUND((J496/G496),3),0)</f>
        <v>0</v>
      </c>
      <c r="AA496" s="728">
        <f t="shared" ref="AA496" si="1064">IF(G496&gt;0,ROUND((M496/G496),3),0)</f>
        <v>0</v>
      </c>
      <c r="AB496" s="728">
        <f t="shared" ref="AB496" si="1065">IF(G496&gt;0,ROUND((P496/G496),3),0)</f>
        <v>0</v>
      </c>
      <c r="AC496" s="729">
        <f t="shared" ref="AC496" si="1066">IF(G496&gt;0,ROUND((S496/G496),3),0)</f>
        <v>0</v>
      </c>
    </row>
    <row r="497" spans="1:29" s="148" customFormat="1" ht="12" outlineLevel="1" x14ac:dyDescent="0.25">
      <c r="A497" s="879"/>
      <c r="B497" s="149"/>
      <c r="C497" s="308"/>
      <c r="D497" s="309" t="s">
        <v>67</v>
      </c>
      <c r="E497" s="123" t="s">
        <v>77</v>
      </c>
      <c r="F497" s="124" t="s">
        <v>28</v>
      </c>
      <c r="G497" s="593">
        <f>H497+I497</f>
        <v>0</v>
      </c>
      <c r="H497" s="594"/>
      <c r="I497" s="595"/>
      <c r="J497" s="593">
        <f>K497+L497</f>
        <v>0</v>
      </c>
      <c r="K497" s="594"/>
      <c r="L497" s="595"/>
      <c r="M497" s="593">
        <f>N497+O497</f>
        <v>0</v>
      </c>
      <c r="N497" s="594"/>
      <c r="O497" s="595"/>
      <c r="P497" s="593">
        <f>Q497+R497</f>
        <v>0</v>
      </c>
      <c r="Q497" s="594"/>
      <c r="R497" s="595"/>
      <c r="S497" s="593">
        <f>T497+U497</f>
        <v>0</v>
      </c>
      <c r="T497" s="594"/>
      <c r="U497" s="595"/>
      <c r="V497" s="1173" t="s">
        <v>27</v>
      </c>
      <c r="W497" s="744" t="s">
        <v>27</v>
      </c>
      <c r="X497" s="744" t="s">
        <v>27</v>
      </c>
      <c r="Y497" s="745" t="s">
        <v>27</v>
      </c>
      <c r="Z497" s="743" t="s">
        <v>27</v>
      </c>
      <c r="AA497" s="744" t="s">
        <v>27</v>
      </c>
      <c r="AB497" s="744" t="s">
        <v>27</v>
      </c>
      <c r="AC497" s="745" t="s">
        <v>27</v>
      </c>
    </row>
    <row r="498" spans="1:29" s="148" customFormat="1" ht="12.75" outlineLevel="1" thickBot="1" x14ac:dyDescent="0.3">
      <c r="A498" s="879"/>
      <c r="B498" s="160"/>
      <c r="C498" s="326"/>
      <c r="D498" s="327" t="s">
        <v>67</v>
      </c>
      <c r="E498" s="126" t="s">
        <v>78</v>
      </c>
      <c r="F498" s="127" t="s">
        <v>54</v>
      </c>
      <c r="G498" s="596">
        <f>IF(I498+H498&gt;0,AVERAGE(H498:I498),0)</f>
        <v>0</v>
      </c>
      <c r="H498" s="597"/>
      <c r="I498" s="598"/>
      <c r="J498" s="596">
        <f>IF(L498+K498&gt;0,AVERAGE(K498:L498),0)</f>
        <v>0</v>
      </c>
      <c r="K498" s="597"/>
      <c r="L498" s="598"/>
      <c r="M498" s="596">
        <f>IF(O498+N498&gt;0,AVERAGE(N498:O498),0)</f>
        <v>0</v>
      </c>
      <c r="N498" s="597"/>
      <c r="O498" s="598"/>
      <c r="P498" s="596">
        <f>IF(R498+Q498&gt;0,AVERAGE(Q498:R498),0)</f>
        <v>0</v>
      </c>
      <c r="Q498" s="597"/>
      <c r="R498" s="598"/>
      <c r="S498" s="596">
        <f>IF(U498+T498&gt;0,AVERAGE(T498:U498),0)</f>
        <v>0</v>
      </c>
      <c r="T498" s="597"/>
      <c r="U498" s="598"/>
      <c r="V498" s="1174" t="s">
        <v>27</v>
      </c>
      <c r="W498" s="747" t="s">
        <v>27</v>
      </c>
      <c r="X498" s="747" t="s">
        <v>27</v>
      </c>
      <c r="Y498" s="748" t="s">
        <v>27</v>
      </c>
      <c r="Z498" s="746" t="s">
        <v>27</v>
      </c>
      <c r="AA498" s="747" t="s">
        <v>27</v>
      </c>
      <c r="AB498" s="747" t="s">
        <v>27</v>
      </c>
      <c r="AC498" s="748" t="s">
        <v>27</v>
      </c>
    </row>
    <row r="499" spans="1:29" s="105" customFormat="1" ht="27" outlineLevel="1" thickTop="1" thickBot="1" x14ac:dyDescent="0.3">
      <c r="A499" s="119"/>
      <c r="B499" s="328" t="s">
        <v>498</v>
      </c>
      <c r="C499" s="329">
        <v>3110</v>
      </c>
      <c r="D499" s="330" t="s">
        <v>84</v>
      </c>
      <c r="E499" s="162" t="s">
        <v>294</v>
      </c>
      <c r="F499" s="133" t="s">
        <v>35</v>
      </c>
      <c r="G499" s="604">
        <f>G500+G503</f>
        <v>0</v>
      </c>
      <c r="H499" s="605">
        <f t="shared" ref="H499:I499" si="1067">H500+H503</f>
        <v>0</v>
      </c>
      <c r="I499" s="606">
        <f t="shared" si="1067"/>
        <v>0</v>
      </c>
      <c r="J499" s="604">
        <f>J500+J503</f>
        <v>0</v>
      </c>
      <c r="K499" s="605">
        <f t="shared" ref="K499:L499" si="1068">K500+K503</f>
        <v>0</v>
      </c>
      <c r="L499" s="606">
        <f t="shared" si="1068"/>
        <v>0</v>
      </c>
      <c r="M499" s="604">
        <f>M500+M503</f>
        <v>0</v>
      </c>
      <c r="N499" s="605">
        <f t="shared" ref="N499:O499" si="1069">N500+N503</f>
        <v>0</v>
      </c>
      <c r="O499" s="606">
        <f t="shared" si="1069"/>
        <v>0</v>
      </c>
      <c r="P499" s="604">
        <f>P500+P503</f>
        <v>0</v>
      </c>
      <c r="Q499" s="605">
        <f t="shared" ref="Q499:R499" si="1070">Q500+Q503</f>
        <v>0</v>
      </c>
      <c r="R499" s="606">
        <f t="shared" si="1070"/>
        <v>0</v>
      </c>
      <c r="S499" s="604">
        <f>S500+S503</f>
        <v>0</v>
      </c>
      <c r="T499" s="605">
        <f t="shared" ref="T499:U499" si="1071">T500+T503</f>
        <v>0</v>
      </c>
      <c r="U499" s="606">
        <f t="shared" si="1071"/>
        <v>0</v>
      </c>
      <c r="V499" s="1177">
        <f t="shared" ref="V499:V500" si="1072">G499-J499</f>
        <v>0</v>
      </c>
      <c r="W499" s="623">
        <f t="shared" ref="W499:W500" si="1073">G499-M499</f>
        <v>0</v>
      </c>
      <c r="X499" s="623">
        <f t="shared" ref="X499:X500" si="1074">G499-P499</f>
        <v>0</v>
      </c>
      <c r="Y499" s="754">
        <f t="shared" ref="Y499:Y500" si="1075">G499-S499</f>
        <v>0</v>
      </c>
      <c r="Z499" s="755">
        <f t="shared" ref="Z499:Z500" si="1076">IF(G499&gt;0,ROUND((J499/G499),3),0)</f>
        <v>0</v>
      </c>
      <c r="AA499" s="756">
        <f t="shared" ref="AA499:AA500" si="1077">IF(G499&gt;0,ROUND((M499/G499),3),0)</f>
        <v>0</v>
      </c>
      <c r="AB499" s="756">
        <f t="shared" ref="AB499:AB500" si="1078">IF(G499&gt;0,ROUND((P499/G499),3),0)</f>
        <v>0</v>
      </c>
      <c r="AC499" s="757">
        <f t="shared" ref="AC499:AC500" si="1079">IF(G499&gt;0,ROUND((S499/G499),3),0)</f>
        <v>0</v>
      </c>
    </row>
    <row r="500" spans="1:29" s="131" customFormat="1" ht="16.5" outlineLevel="1" thickTop="1" x14ac:dyDescent="0.25">
      <c r="A500" s="115"/>
      <c r="B500" s="153" t="s">
        <v>499</v>
      </c>
      <c r="C500" s="305">
        <v>3110</v>
      </c>
      <c r="D500" s="306" t="s">
        <v>84</v>
      </c>
      <c r="E500" s="307" t="s">
        <v>295</v>
      </c>
      <c r="F500" s="68" t="s">
        <v>35</v>
      </c>
      <c r="G500" s="475">
        <f>H500+I500</f>
        <v>0</v>
      </c>
      <c r="H500" s="591">
        <f>ROUND(H501*H502/1000,1)</f>
        <v>0</v>
      </c>
      <c r="I500" s="592">
        <f>ROUND(I501*I502/1000,1)</f>
        <v>0</v>
      </c>
      <c r="J500" s="475">
        <f>K500+L500</f>
        <v>0</v>
      </c>
      <c r="K500" s="591">
        <f>ROUND(K501*K502/1000,1)</f>
        <v>0</v>
      </c>
      <c r="L500" s="592">
        <f>ROUND(L501*L502/1000,1)</f>
        <v>0</v>
      </c>
      <c r="M500" s="475">
        <f>N500+O500</f>
        <v>0</v>
      </c>
      <c r="N500" s="591">
        <f>ROUND(N501*N502/1000,1)</f>
        <v>0</v>
      </c>
      <c r="O500" s="592">
        <f>ROUND(O501*O502/1000,1)</f>
        <v>0</v>
      </c>
      <c r="P500" s="475">
        <f>Q500+R500</f>
        <v>0</v>
      </c>
      <c r="Q500" s="591">
        <f>ROUND(Q501*Q502/1000,1)</f>
        <v>0</v>
      </c>
      <c r="R500" s="592">
        <f>ROUND(R501*R502/1000,1)</f>
        <v>0</v>
      </c>
      <c r="S500" s="475">
        <f>T500+U500</f>
        <v>0</v>
      </c>
      <c r="T500" s="591">
        <f>ROUND(T501*T502/1000,1)</f>
        <v>0</v>
      </c>
      <c r="U500" s="592">
        <f>ROUND(U501*U502/1000,1)</f>
        <v>0</v>
      </c>
      <c r="V500" s="1175">
        <f t="shared" si="1072"/>
        <v>0</v>
      </c>
      <c r="W500" s="591">
        <f t="shared" si="1073"/>
        <v>0</v>
      </c>
      <c r="X500" s="591">
        <f t="shared" si="1074"/>
        <v>0</v>
      </c>
      <c r="Y500" s="726">
        <f t="shared" si="1075"/>
        <v>0</v>
      </c>
      <c r="Z500" s="727">
        <f t="shared" si="1076"/>
        <v>0</v>
      </c>
      <c r="AA500" s="728">
        <f t="shared" si="1077"/>
        <v>0</v>
      </c>
      <c r="AB500" s="728">
        <f t="shared" si="1078"/>
        <v>0</v>
      </c>
      <c r="AC500" s="729">
        <f t="shared" si="1079"/>
        <v>0</v>
      </c>
    </row>
    <row r="501" spans="1:29" s="331" customFormat="1" ht="12" outlineLevel="1" x14ac:dyDescent="0.25">
      <c r="A501" s="879"/>
      <c r="B501" s="332"/>
      <c r="C501" s="333"/>
      <c r="D501" s="309" t="s">
        <v>84</v>
      </c>
      <c r="E501" s="123" t="s">
        <v>77</v>
      </c>
      <c r="F501" s="124" t="s">
        <v>28</v>
      </c>
      <c r="G501" s="593">
        <f>H501+I501</f>
        <v>0</v>
      </c>
      <c r="H501" s="594"/>
      <c r="I501" s="595"/>
      <c r="J501" s="593">
        <f>K501+L501</f>
        <v>0</v>
      </c>
      <c r="K501" s="594"/>
      <c r="L501" s="595"/>
      <c r="M501" s="593">
        <f>N501+O501</f>
        <v>0</v>
      </c>
      <c r="N501" s="594"/>
      <c r="O501" s="595"/>
      <c r="P501" s="593">
        <f>Q501+R501</f>
        <v>0</v>
      </c>
      <c r="Q501" s="594"/>
      <c r="R501" s="595"/>
      <c r="S501" s="593">
        <f>T501+U501</f>
        <v>0</v>
      </c>
      <c r="T501" s="594"/>
      <c r="U501" s="595"/>
      <c r="V501" s="1173" t="s">
        <v>27</v>
      </c>
      <c r="W501" s="744" t="s">
        <v>27</v>
      </c>
      <c r="X501" s="744" t="s">
        <v>27</v>
      </c>
      <c r="Y501" s="745" t="s">
        <v>27</v>
      </c>
      <c r="Z501" s="743" t="s">
        <v>27</v>
      </c>
      <c r="AA501" s="744" t="s">
        <v>27</v>
      </c>
      <c r="AB501" s="744" t="s">
        <v>27</v>
      </c>
      <c r="AC501" s="745" t="s">
        <v>27</v>
      </c>
    </row>
    <row r="502" spans="1:29" s="331" customFormat="1" ht="12" outlineLevel="1" x14ac:dyDescent="0.25">
      <c r="A502" s="879"/>
      <c r="B502" s="332"/>
      <c r="C502" s="333"/>
      <c r="D502" s="309" t="s">
        <v>84</v>
      </c>
      <c r="E502" s="123" t="s">
        <v>78</v>
      </c>
      <c r="F502" s="124" t="s">
        <v>54</v>
      </c>
      <c r="G502" s="612">
        <f>IF(I502+H502&gt;0,AVERAGE(H502:I502),0)</f>
        <v>0</v>
      </c>
      <c r="H502" s="613"/>
      <c r="I502" s="614"/>
      <c r="J502" s="612">
        <f>IF(L502+K502&gt;0,AVERAGE(K502:L502),0)</f>
        <v>0</v>
      </c>
      <c r="K502" s="613"/>
      <c r="L502" s="614"/>
      <c r="M502" s="612">
        <f>IF(O502+N502&gt;0,AVERAGE(N502:O502),0)</f>
        <v>0</v>
      </c>
      <c r="N502" s="613"/>
      <c r="O502" s="614"/>
      <c r="P502" s="612">
        <f>IF(R502+Q502&gt;0,AVERAGE(Q502:R502),0)</f>
        <v>0</v>
      </c>
      <c r="Q502" s="613"/>
      <c r="R502" s="614"/>
      <c r="S502" s="612">
        <f>IF(U502+T502&gt;0,AVERAGE(T502:U502),0)</f>
        <v>0</v>
      </c>
      <c r="T502" s="613"/>
      <c r="U502" s="614"/>
      <c r="V502" s="1173" t="s">
        <v>27</v>
      </c>
      <c r="W502" s="744" t="s">
        <v>27</v>
      </c>
      <c r="X502" s="744" t="s">
        <v>27</v>
      </c>
      <c r="Y502" s="745" t="s">
        <v>27</v>
      </c>
      <c r="Z502" s="743" t="s">
        <v>27</v>
      </c>
      <c r="AA502" s="744" t="s">
        <v>27</v>
      </c>
      <c r="AB502" s="744" t="s">
        <v>27</v>
      </c>
      <c r="AC502" s="745" t="s">
        <v>27</v>
      </c>
    </row>
    <row r="503" spans="1:29" s="131" customFormat="1" ht="15.75" outlineLevel="1" x14ac:dyDescent="0.25">
      <c r="A503" s="115"/>
      <c r="B503" s="153" t="s">
        <v>500</v>
      </c>
      <c r="C503" s="305">
        <v>3110</v>
      </c>
      <c r="D503" s="306" t="s">
        <v>84</v>
      </c>
      <c r="E503" s="307" t="s">
        <v>296</v>
      </c>
      <c r="F503" s="68" t="s">
        <v>35</v>
      </c>
      <c r="G503" s="475">
        <f>H503+I503</f>
        <v>0</v>
      </c>
      <c r="H503" s="591">
        <f>ROUND(H504*H505/1000,1)</f>
        <v>0</v>
      </c>
      <c r="I503" s="592">
        <f>ROUND(I504*I505/1000,1)</f>
        <v>0</v>
      </c>
      <c r="J503" s="475">
        <f>K503+L503</f>
        <v>0</v>
      </c>
      <c r="K503" s="591">
        <f>ROUND(K504*K505/1000,1)</f>
        <v>0</v>
      </c>
      <c r="L503" s="592">
        <f>ROUND(L504*L505/1000,1)</f>
        <v>0</v>
      </c>
      <c r="M503" s="475">
        <f>N503+O503</f>
        <v>0</v>
      </c>
      <c r="N503" s="591">
        <f>ROUND(N504*N505/1000,1)</f>
        <v>0</v>
      </c>
      <c r="O503" s="592">
        <f>ROUND(O504*O505/1000,1)</f>
        <v>0</v>
      </c>
      <c r="P503" s="475">
        <f>Q503+R503</f>
        <v>0</v>
      </c>
      <c r="Q503" s="591">
        <f>ROUND(Q504*Q505/1000,1)</f>
        <v>0</v>
      </c>
      <c r="R503" s="592">
        <f>ROUND(R504*R505/1000,1)</f>
        <v>0</v>
      </c>
      <c r="S503" s="475">
        <f>T503+U503</f>
        <v>0</v>
      </c>
      <c r="T503" s="591">
        <f>ROUND(T504*T505/1000,1)</f>
        <v>0</v>
      </c>
      <c r="U503" s="592">
        <f>ROUND(U504*U505/1000,1)</f>
        <v>0</v>
      </c>
      <c r="V503" s="1179">
        <f t="shared" ref="V503" si="1080">G503-J503</f>
        <v>0</v>
      </c>
      <c r="W503" s="610">
        <f t="shared" ref="W503" si="1081">G503-M503</f>
        <v>0</v>
      </c>
      <c r="X503" s="610">
        <f t="shared" ref="X503" si="1082">G503-P503</f>
        <v>0</v>
      </c>
      <c r="Y503" s="761">
        <f t="shared" ref="Y503" si="1083">G503-S503</f>
        <v>0</v>
      </c>
      <c r="Z503" s="762">
        <f t="shared" ref="Z503" si="1084">IF(G503&gt;0,ROUND((J503/G503),3),0)</f>
        <v>0</v>
      </c>
      <c r="AA503" s="763">
        <f t="shared" ref="AA503" si="1085">IF(G503&gt;0,ROUND((M503/G503),3),0)</f>
        <v>0</v>
      </c>
      <c r="AB503" s="763">
        <f t="shared" ref="AB503" si="1086">IF(G503&gt;0,ROUND((P503/G503),3),0)</f>
        <v>0</v>
      </c>
      <c r="AC503" s="764">
        <f t="shared" ref="AC503" si="1087">IF(G503&gt;0,ROUND((S503/G503),3),0)</f>
        <v>0</v>
      </c>
    </row>
    <row r="504" spans="1:29" s="331" customFormat="1" ht="12" outlineLevel="1" x14ac:dyDescent="0.25">
      <c r="A504" s="879"/>
      <c r="B504" s="332"/>
      <c r="C504" s="333"/>
      <c r="D504" s="309" t="s">
        <v>84</v>
      </c>
      <c r="E504" s="123" t="s">
        <v>77</v>
      </c>
      <c r="F504" s="124" t="s">
        <v>28</v>
      </c>
      <c r="G504" s="593">
        <f>H504+I504</f>
        <v>0</v>
      </c>
      <c r="H504" s="594"/>
      <c r="I504" s="595"/>
      <c r="J504" s="593">
        <f>K504+L504</f>
        <v>0</v>
      </c>
      <c r="K504" s="594"/>
      <c r="L504" s="595"/>
      <c r="M504" s="593">
        <f>N504+O504</f>
        <v>0</v>
      </c>
      <c r="N504" s="594"/>
      <c r="O504" s="595"/>
      <c r="P504" s="593">
        <f>Q504+R504</f>
        <v>0</v>
      </c>
      <c r="Q504" s="594"/>
      <c r="R504" s="595"/>
      <c r="S504" s="593">
        <f>T504+U504</f>
        <v>0</v>
      </c>
      <c r="T504" s="594"/>
      <c r="U504" s="595"/>
      <c r="V504" s="1173" t="s">
        <v>27</v>
      </c>
      <c r="W504" s="744" t="s">
        <v>27</v>
      </c>
      <c r="X504" s="744" t="s">
        <v>27</v>
      </c>
      <c r="Y504" s="745" t="s">
        <v>27</v>
      </c>
      <c r="Z504" s="743" t="s">
        <v>27</v>
      </c>
      <c r="AA504" s="744" t="s">
        <v>27</v>
      </c>
      <c r="AB504" s="744" t="s">
        <v>27</v>
      </c>
      <c r="AC504" s="745" t="s">
        <v>27</v>
      </c>
    </row>
    <row r="505" spans="1:29" s="331" customFormat="1" ht="12.75" outlineLevel="1" thickBot="1" x14ac:dyDescent="0.3">
      <c r="A505" s="879"/>
      <c r="B505" s="334"/>
      <c r="C505" s="335"/>
      <c r="D505" s="327" t="s">
        <v>84</v>
      </c>
      <c r="E505" s="126" t="s">
        <v>78</v>
      </c>
      <c r="F505" s="127" t="s">
        <v>54</v>
      </c>
      <c r="G505" s="596">
        <f>IF(I505+H505&gt;0,AVERAGE(H505:I505),0)</f>
        <v>0</v>
      </c>
      <c r="H505" s="597"/>
      <c r="I505" s="598"/>
      <c r="J505" s="596">
        <f>IF(L505+K505&gt;0,AVERAGE(K505:L505),0)</f>
        <v>0</v>
      </c>
      <c r="K505" s="597"/>
      <c r="L505" s="598"/>
      <c r="M505" s="596">
        <f>IF(O505+N505&gt;0,AVERAGE(N505:O505),0)</f>
        <v>0</v>
      </c>
      <c r="N505" s="597"/>
      <c r="O505" s="598"/>
      <c r="P505" s="596">
        <f>IF(R505+Q505&gt;0,AVERAGE(Q505:R505),0)</f>
        <v>0</v>
      </c>
      <c r="Q505" s="597"/>
      <c r="R505" s="598"/>
      <c r="S505" s="596">
        <f>IF(U505+T505&gt;0,AVERAGE(T505:U505),0)</f>
        <v>0</v>
      </c>
      <c r="T505" s="597"/>
      <c r="U505" s="598"/>
      <c r="V505" s="1174" t="s">
        <v>27</v>
      </c>
      <c r="W505" s="747" t="s">
        <v>27</v>
      </c>
      <c r="X505" s="747" t="s">
        <v>27</v>
      </c>
      <c r="Y505" s="748" t="s">
        <v>27</v>
      </c>
      <c r="Z505" s="746" t="s">
        <v>27</v>
      </c>
      <c r="AA505" s="747" t="s">
        <v>27</v>
      </c>
      <c r="AB505" s="747" t="s">
        <v>27</v>
      </c>
      <c r="AC505" s="748" t="s">
        <v>27</v>
      </c>
    </row>
    <row r="506" spans="1:29" s="131" customFormat="1" ht="16.5" outlineLevel="1" thickTop="1" x14ac:dyDescent="0.25">
      <c r="A506" s="115"/>
      <c r="B506" s="336" t="s">
        <v>501</v>
      </c>
      <c r="C506" s="337">
        <v>3110</v>
      </c>
      <c r="D506" s="338" t="s">
        <v>118</v>
      </c>
      <c r="E506" s="129" t="s">
        <v>297</v>
      </c>
      <c r="F506" s="130" t="s">
        <v>35</v>
      </c>
      <c r="G506" s="475">
        <f>H506+I506</f>
        <v>0</v>
      </c>
      <c r="H506" s="591">
        <f>ROUND(H507*H508/1000,1)</f>
        <v>0</v>
      </c>
      <c r="I506" s="592">
        <f>ROUND(I507*I508/1000,1)</f>
        <v>0</v>
      </c>
      <c r="J506" s="475">
        <f>K506+L506</f>
        <v>0</v>
      </c>
      <c r="K506" s="591">
        <f>ROUND(K507*K508/1000,1)</f>
        <v>0</v>
      </c>
      <c r="L506" s="592">
        <f>ROUND(L507*L508/1000,1)</f>
        <v>0</v>
      </c>
      <c r="M506" s="475">
        <f>N506+O506</f>
        <v>0</v>
      </c>
      <c r="N506" s="591">
        <f>ROUND(N507*N508/1000,1)</f>
        <v>0</v>
      </c>
      <c r="O506" s="592">
        <f>ROUND(O507*O508/1000,1)</f>
        <v>0</v>
      </c>
      <c r="P506" s="475">
        <f>Q506+R506</f>
        <v>0</v>
      </c>
      <c r="Q506" s="591">
        <f>ROUND(Q507*Q508/1000,1)</f>
        <v>0</v>
      </c>
      <c r="R506" s="592">
        <f>ROUND(R507*R508/1000,1)</f>
        <v>0</v>
      </c>
      <c r="S506" s="475">
        <f>T506+U506</f>
        <v>0</v>
      </c>
      <c r="T506" s="591">
        <f>ROUND(T507*T508/1000,1)</f>
        <v>0</v>
      </c>
      <c r="U506" s="592">
        <f>ROUND(U507*U508/1000,1)</f>
        <v>0</v>
      </c>
      <c r="V506" s="1175">
        <f t="shared" ref="V506" si="1088">G506-J506</f>
        <v>0</v>
      </c>
      <c r="W506" s="591">
        <f t="shared" ref="W506" si="1089">G506-M506</f>
        <v>0</v>
      </c>
      <c r="X506" s="591">
        <f t="shared" ref="X506" si="1090">G506-P506</f>
        <v>0</v>
      </c>
      <c r="Y506" s="726">
        <f t="shared" ref="Y506" si="1091">G506-S506</f>
        <v>0</v>
      </c>
      <c r="Z506" s="727">
        <f t="shared" ref="Z506" si="1092">IF(G506&gt;0,ROUND((J506/G506),3),0)</f>
        <v>0</v>
      </c>
      <c r="AA506" s="728">
        <f t="shared" ref="AA506" si="1093">IF(G506&gt;0,ROUND((M506/G506),3),0)</f>
        <v>0</v>
      </c>
      <c r="AB506" s="728">
        <f t="shared" ref="AB506" si="1094">IF(G506&gt;0,ROUND((P506/G506),3),0)</f>
        <v>0</v>
      </c>
      <c r="AC506" s="729">
        <f t="shared" ref="AC506" si="1095">IF(G506&gt;0,ROUND((S506/G506),3),0)</f>
        <v>0</v>
      </c>
    </row>
    <row r="507" spans="1:29" s="148" customFormat="1" ht="12" outlineLevel="1" x14ac:dyDescent="0.25">
      <c r="A507" s="879"/>
      <c r="B507" s="149"/>
      <c r="C507" s="308"/>
      <c r="D507" s="309" t="s">
        <v>118</v>
      </c>
      <c r="E507" s="123" t="s">
        <v>77</v>
      </c>
      <c r="F507" s="124" t="s">
        <v>28</v>
      </c>
      <c r="G507" s="593">
        <f>H507+I507</f>
        <v>0</v>
      </c>
      <c r="H507" s="594"/>
      <c r="I507" s="595"/>
      <c r="J507" s="593">
        <f>K507+L507</f>
        <v>0</v>
      </c>
      <c r="K507" s="594"/>
      <c r="L507" s="595"/>
      <c r="M507" s="593">
        <f>N507+O507</f>
        <v>0</v>
      </c>
      <c r="N507" s="594"/>
      <c r="O507" s="595"/>
      <c r="P507" s="593">
        <f>Q507+R507</f>
        <v>0</v>
      </c>
      <c r="Q507" s="594"/>
      <c r="R507" s="595"/>
      <c r="S507" s="593">
        <f>T507+U507</f>
        <v>0</v>
      </c>
      <c r="T507" s="594"/>
      <c r="U507" s="595"/>
      <c r="V507" s="1173" t="s">
        <v>27</v>
      </c>
      <c r="W507" s="744" t="s">
        <v>27</v>
      </c>
      <c r="X507" s="744" t="s">
        <v>27</v>
      </c>
      <c r="Y507" s="745" t="s">
        <v>27</v>
      </c>
      <c r="Z507" s="743" t="s">
        <v>27</v>
      </c>
      <c r="AA507" s="744" t="s">
        <v>27</v>
      </c>
      <c r="AB507" s="744" t="s">
        <v>27</v>
      </c>
      <c r="AC507" s="745" t="s">
        <v>27</v>
      </c>
    </row>
    <row r="508" spans="1:29" s="148" customFormat="1" ht="12.75" outlineLevel="1" thickBot="1" x14ac:dyDescent="0.3">
      <c r="A508" s="879"/>
      <c r="B508" s="160"/>
      <c r="C508" s="326"/>
      <c r="D508" s="327" t="s">
        <v>118</v>
      </c>
      <c r="E508" s="126" t="s">
        <v>78</v>
      </c>
      <c r="F508" s="127" t="s">
        <v>54</v>
      </c>
      <c r="G508" s="596">
        <f>IF(I508+H508&gt;0,AVERAGE(H508:I508),0)</f>
        <v>0</v>
      </c>
      <c r="H508" s="597"/>
      <c r="I508" s="598"/>
      <c r="J508" s="596">
        <f>IF(L508+K508&gt;0,AVERAGE(K508:L508),0)</f>
        <v>0</v>
      </c>
      <c r="K508" s="597"/>
      <c r="L508" s="598"/>
      <c r="M508" s="596">
        <f>IF(O508+N508&gt;0,AVERAGE(N508:O508),0)</f>
        <v>0</v>
      </c>
      <c r="N508" s="597"/>
      <c r="O508" s="598"/>
      <c r="P508" s="596">
        <f>IF(R508+Q508&gt;0,AVERAGE(Q508:R508),0)</f>
        <v>0</v>
      </c>
      <c r="Q508" s="597"/>
      <c r="R508" s="598"/>
      <c r="S508" s="596">
        <f>IF(U508+T508&gt;0,AVERAGE(T508:U508),0)</f>
        <v>0</v>
      </c>
      <c r="T508" s="597"/>
      <c r="U508" s="598"/>
      <c r="V508" s="1174" t="s">
        <v>27</v>
      </c>
      <c r="W508" s="747" t="s">
        <v>27</v>
      </c>
      <c r="X508" s="747" t="s">
        <v>27</v>
      </c>
      <c r="Y508" s="748" t="s">
        <v>27</v>
      </c>
      <c r="Z508" s="746" t="s">
        <v>27</v>
      </c>
      <c r="AA508" s="747" t="s">
        <v>27</v>
      </c>
      <c r="AB508" s="747" t="s">
        <v>27</v>
      </c>
      <c r="AC508" s="748" t="s">
        <v>27</v>
      </c>
    </row>
    <row r="509" spans="1:29" s="131" customFormat="1" ht="16.5" outlineLevel="1" thickTop="1" x14ac:dyDescent="0.25">
      <c r="A509" s="115"/>
      <c r="B509" s="336" t="s">
        <v>502</v>
      </c>
      <c r="C509" s="337">
        <v>3110</v>
      </c>
      <c r="D509" s="338" t="s">
        <v>183</v>
      </c>
      <c r="E509" s="339" t="s">
        <v>298</v>
      </c>
      <c r="F509" s="130" t="s">
        <v>35</v>
      </c>
      <c r="G509" s="475">
        <f>H509+I509</f>
        <v>0</v>
      </c>
      <c r="H509" s="591">
        <f>ROUND(H510*H511/1000,1)</f>
        <v>0</v>
      </c>
      <c r="I509" s="592">
        <f>ROUND(I510*I511/1000,1)</f>
        <v>0</v>
      </c>
      <c r="J509" s="475">
        <f>K509+L509</f>
        <v>0</v>
      </c>
      <c r="K509" s="591">
        <f>ROUND(K510*K511/1000,1)</f>
        <v>0</v>
      </c>
      <c r="L509" s="592">
        <f>ROUND(L510*L511/1000,1)</f>
        <v>0</v>
      </c>
      <c r="M509" s="475">
        <f>N509+O509</f>
        <v>0</v>
      </c>
      <c r="N509" s="591">
        <f>ROUND(N510*N511/1000,1)</f>
        <v>0</v>
      </c>
      <c r="O509" s="592">
        <f>ROUND(O510*O511/1000,1)</f>
        <v>0</v>
      </c>
      <c r="P509" s="475">
        <f>Q509+R509</f>
        <v>0</v>
      </c>
      <c r="Q509" s="591">
        <f>ROUND(Q510*Q511/1000,1)</f>
        <v>0</v>
      </c>
      <c r="R509" s="592">
        <f>ROUND(R510*R511/1000,1)</f>
        <v>0</v>
      </c>
      <c r="S509" s="475">
        <f>T509+U509</f>
        <v>0</v>
      </c>
      <c r="T509" s="591">
        <f>ROUND(T510*T511/1000,1)</f>
        <v>0</v>
      </c>
      <c r="U509" s="592">
        <f>ROUND(U510*U511/1000,1)</f>
        <v>0</v>
      </c>
      <c r="V509" s="1175">
        <f t="shared" ref="V509" si="1096">G509-J509</f>
        <v>0</v>
      </c>
      <c r="W509" s="591">
        <f t="shared" ref="W509" si="1097">G509-M509</f>
        <v>0</v>
      </c>
      <c r="X509" s="591">
        <f t="shared" ref="X509" si="1098">G509-P509</f>
        <v>0</v>
      </c>
      <c r="Y509" s="726">
        <f t="shared" ref="Y509" si="1099">G509-S509</f>
        <v>0</v>
      </c>
      <c r="Z509" s="727">
        <f t="shared" ref="Z509" si="1100">IF(G509&gt;0,ROUND((J509/G509),3),0)</f>
        <v>0</v>
      </c>
      <c r="AA509" s="728">
        <f t="shared" ref="AA509" si="1101">IF(G509&gt;0,ROUND((M509/G509),3),0)</f>
        <v>0</v>
      </c>
      <c r="AB509" s="728">
        <f t="shared" ref="AB509" si="1102">IF(G509&gt;0,ROUND((P509/G509),3),0)</f>
        <v>0</v>
      </c>
      <c r="AC509" s="729">
        <f t="shared" ref="AC509" si="1103">IF(G509&gt;0,ROUND((S509/G509),3),0)</f>
        <v>0</v>
      </c>
    </row>
    <row r="510" spans="1:29" s="148" customFormat="1" ht="12" outlineLevel="1" x14ac:dyDescent="0.25">
      <c r="A510" s="879"/>
      <c r="B510" s="149"/>
      <c r="C510" s="308"/>
      <c r="D510" s="309" t="s">
        <v>183</v>
      </c>
      <c r="E510" s="123" t="s">
        <v>77</v>
      </c>
      <c r="F510" s="124" t="s">
        <v>28</v>
      </c>
      <c r="G510" s="593">
        <f>H510+I510</f>
        <v>0</v>
      </c>
      <c r="H510" s="594"/>
      <c r="I510" s="595"/>
      <c r="J510" s="593">
        <f>K510+L510</f>
        <v>0</v>
      </c>
      <c r="K510" s="594"/>
      <c r="L510" s="595"/>
      <c r="M510" s="593">
        <f>N510+O510</f>
        <v>0</v>
      </c>
      <c r="N510" s="594"/>
      <c r="O510" s="595"/>
      <c r="P510" s="593">
        <f>Q510+R510</f>
        <v>0</v>
      </c>
      <c r="Q510" s="594"/>
      <c r="R510" s="595"/>
      <c r="S510" s="593">
        <f>T510+U510</f>
        <v>0</v>
      </c>
      <c r="T510" s="594"/>
      <c r="U510" s="595"/>
      <c r="V510" s="1173" t="s">
        <v>27</v>
      </c>
      <c r="W510" s="744" t="s">
        <v>27</v>
      </c>
      <c r="X510" s="744" t="s">
        <v>27</v>
      </c>
      <c r="Y510" s="745" t="s">
        <v>27</v>
      </c>
      <c r="Z510" s="743" t="s">
        <v>27</v>
      </c>
      <c r="AA510" s="744" t="s">
        <v>27</v>
      </c>
      <c r="AB510" s="744" t="s">
        <v>27</v>
      </c>
      <c r="AC510" s="745" t="s">
        <v>27</v>
      </c>
    </row>
    <row r="511" spans="1:29" s="148" customFormat="1" ht="12.75" outlineLevel="1" thickBot="1" x14ac:dyDescent="0.3">
      <c r="A511" s="879"/>
      <c r="B511" s="160"/>
      <c r="C511" s="326"/>
      <c r="D511" s="327" t="s">
        <v>183</v>
      </c>
      <c r="E511" s="126" t="s">
        <v>78</v>
      </c>
      <c r="F511" s="127" t="s">
        <v>54</v>
      </c>
      <c r="G511" s="596">
        <f>IF(I511+H511&gt;0,AVERAGE(H511:I511),0)</f>
        <v>0</v>
      </c>
      <c r="H511" s="597"/>
      <c r="I511" s="598"/>
      <c r="J511" s="596">
        <f>IF(L511+K511&gt;0,AVERAGE(K511:L511),0)</f>
        <v>0</v>
      </c>
      <c r="K511" s="597"/>
      <c r="L511" s="598"/>
      <c r="M511" s="596">
        <f>IF(O511+N511&gt;0,AVERAGE(N511:O511),0)</f>
        <v>0</v>
      </c>
      <c r="N511" s="597"/>
      <c r="O511" s="598"/>
      <c r="P511" s="596">
        <f>IF(R511+Q511&gt;0,AVERAGE(Q511:R511),0)</f>
        <v>0</v>
      </c>
      <c r="Q511" s="597"/>
      <c r="R511" s="598"/>
      <c r="S511" s="596">
        <f>IF(U511+T511&gt;0,AVERAGE(T511:U511),0)</f>
        <v>0</v>
      </c>
      <c r="T511" s="597"/>
      <c r="U511" s="598"/>
      <c r="V511" s="1174" t="s">
        <v>27</v>
      </c>
      <c r="W511" s="747" t="s">
        <v>27</v>
      </c>
      <c r="X511" s="747" t="s">
        <v>27</v>
      </c>
      <c r="Y511" s="748" t="s">
        <v>27</v>
      </c>
      <c r="Z511" s="746" t="s">
        <v>27</v>
      </c>
      <c r="AA511" s="747" t="s">
        <v>27</v>
      </c>
      <c r="AB511" s="747" t="s">
        <v>27</v>
      </c>
      <c r="AC511" s="748" t="s">
        <v>27</v>
      </c>
    </row>
    <row r="512" spans="1:29" s="119" customFormat="1" ht="27" outlineLevel="1" thickTop="1" thickBot="1" x14ac:dyDescent="0.3">
      <c r="A512" s="115"/>
      <c r="B512" s="142" t="s">
        <v>503</v>
      </c>
      <c r="C512" s="186">
        <v>3110</v>
      </c>
      <c r="D512" s="187" t="s">
        <v>299</v>
      </c>
      <c r="E512" s="162" t="s">
        <v>300</v>
      </c>
      <c r="F512" s="133" t="s">
        <v>35</v>
      </c>
      <c r="G512" s="604">
        <f t="shared" ref="G512:I512" si="1104">G513+G516+G519+G522+G525</f>
        <v>0</v>
      </c>
      <c r="H512" s="605">
        <f t="shared" si="1104"/>
        <v>0</v>
      </c>
      <c r="I512" s="606">
        <f t="shared" si="1104"/>
        <v>0</v>
      </c>
      <c r="J512" s="604">
        <f t="shared" ref="J512:U512" si="1105">J513+J516+J519+J522+J525</f>
        <v>0</v>
      </c>
      <c r="K512" s="605">
        <f t="shared" si="1105"/>
        <v>0</v>
      </c>
      <c r="L512" s="606">
        <f t="shared" si="1105"/>
        <v>0</v>
      </c>
      <c r="M512" s="604">
        <f t="shared" si="1105"/>
        <v>0</v>
      </c>
      <c r="N512" s="605">
        <f t="shared" si="1105"/>
        <v>0</v>
      </c>
      <c r="O512" s="606">
        <f t="shared" si="1105"/>
        <v>0</v>
      </c>
      <c r="P512" s="604">
        <f t="shared" si="1105"/>
        <v>0</v>
      </c>
      <c r="Q512" s="605">
        <f t="shared" si="1105"/>
        <v>0</v>
      </c>
      <c r="R512" s="606">
        <f t="shared" si="1105"/>
        <v>0</v>
      </c>
      <c r="S512" s="604">
        <f t="shared" si="1105"/>
        <v>0</v>
      </c>
      <c r="T512" s="605">
        <f t="shared" si="1105"/>
        <v>0</v>
      </c>
      <c r="U512" s="606">
        <f t="shared" si="1105"/>
        <v>0</v>
      </c>
      <c r="V512" s="1177">
        <f t="shared" ref="V512:V513" si="1106">G512-J512</f>
        <v>0</v>
      </c>
      <c r="W512" s="623">
        <f t="shared" ref="W512:W513" si="1107">G512-M512</f>
        <v>0</v>
      </c>
      <c r="X512" s="623">
        <f t="shared" ref="X512:X513" si="1108">G512-P512</f>
        <v>0</v>
      </c>
      <c r="Y512" s="754">
        <f t="shared" ref="Y512:Y513" si="1109">G512-S512</f>
        <v>0</v>
      </c>
      <c r="Z512" s="755">
        <f t="shared" ref="Z512:Z513" si="1110">IF(G512&gt;0,ROUND((J512/G512),3),0)</f>
        <v>0</v>
      </c>
      <c r="AA512" s="756">
        <f t="shared" ref="AA512:AA513" si="1111">IF(G512&gt;0,ROUND((M512/G512),3),0)</f>
        <v>0</v>
      </c>
      <c r="AB512" s="756">
        <f t="shared" ref="AB512:AB513" si="1112">IF(G512&gt;0,ROUND((P512/G512),3),0)</f>
        <v>0</v>
      </c>
      <c r="AC512" s="757">
        <f t="shared" ref="AC512:AC513" si="1113">IF(G512&gt;0,ROUND((S512/G512),3),0)</f>
        <v>0</v>
      </c>
    </row>
    <row r="513" spans="1:29" s="131" customFormat="1" ht="15.75" outlineLevel="1" thickTop="1" x14ac:dyDescent="0.25">
      <c r="A513" s="377"/>
      <c r="B513" s="144" t="s">
        <v>504</v>
      </c>
      <c r="C513" s="305">
        <v>3110</v>
      </c>
      <c r="D513" s="306" t="s">
        <v>254</v>
      </c>
      <c r="E513" s="147" t="s">
        <v>301</v>
      </c>
      <c r="F513" s="68" t="s">
        <v>35</v>
      </c>
      <c r="G513" s="475">
        <f>H513+I513</f>
        <v>0</v>
      </c>
      <c r="H513" s="591">
        <f>ROUND(H514*H515/1000,1)</f>
        <v>0</v>
      </c>
      <c r="I513" s="592">
        <f>ROUND(I514*I515/1000,1)</f>
        <v>0</v>
      </c>
      <c r="J513" s="475">
        <f>K513+L513</f>
        <v>0</v>
      </c>
      <c r="K513" s="591">
        <f>ROUND(K514*K515/1000,1)</f>
        <v>0</v>
      </c>
      <c r="L513" s="592">
        <f>ROUND(L514*L515/1000,1)</f>
        <v>0</v>
      </c>
      <c r="M513" s="475">
        <f>N513+O513</f>
        <v>0</v>
      </c>
      <c r="N513" s="591">
        <f>ROUND(N514*N515/1000,1)</f>
        <v>0</v>
      </c>
      <c r="O513" s="592">
        <f>ROUND(O514*O515/1000,1)</f>
        <v>0</v>
      </c>
      <c r="P513" s="475">
        <f>Q513+R513</f>
        <v>0</v>
      </c>
      <c r="Q513" s="591">
        <f>ROUND(Q514*Q515/1000,1)</f>
        <v>0</v>
      </c>
      <c r="R513" s="592">
        <f>ROUND(R514*R515/1000,1)</f>
        <v>0</v>
      </c>
      <c r="S513" s="475">
        <f>T513+U513</f>
        <v>0</v>
      </c>
      <c r="T513" s="591">
        <f>ROUND(T514*T515/1000,1)</f>
        <v>0</v>
      </c>
      <c r="U513" s="592">
        <f>ROUND(U514*U515/1000,1)</f>
        <v>0</v>
      </c>
      <c r="V513" s="1175">
        <f t="shared" si="1106"/>
        <v>0</v>
      </c>
      <c r="W513" s="591">
        <f t="shared" si="1107"/>
        <v>0</v>
      </c>
      <c r="X513" s="591">
        <f t="shared" si="1108"/>
        <v>0</v>
      </c>
      <c r="Y513" s="726">
        <f t="shared" si="1109"/>
        <v>0</v>
      </c>
      <c r="Z513" s="727">
        <f t="shared" si="1110"/>
        <v>0</v>
      </c>
      <c r="AA513" s="728">
        <f t="shared" si="1111"/>
        <v>0</v>
      </c>
      <c r="AB513" s="728">
        <f t="shared" si="1112"/>
        <v>0</v>
      </c>
      <c r="AC513" s="729">
        <f t="shared" si="1113"/>
        <v>0</v>
      </c>
    </row>
    <row r="514" spans="1:29" s="164" customFormat="1" ht="12" outlineLevel="1" x14ac:dyDescent="0.25">
      <c r="A514" s="879"/>
      <c r="B514" s="344"/>
      <c r="C514" s="342"/>
      <c r="D514" s="309" t="s">
        <v>254</v>
      </c>
      <c r="E514" s="140" t="s">
        <v>77</v>
      </c>
      <c r="F514" s="124" t="s">
        <v>28</v>
      </c>
      <c r="G514" s="593">
        <f>H514+I514</f>
        <v>0</v>
      </c>
      <c r="H514" s="594"/>
      <c r="I514" s="595"/>
      <c r="J514" s="593">
        <f>K514+L514</f>
        <v>0</v>
      </c>
      <c r="K514" s="594"/>
      <c r="L514" s="595"/>
      <c r="M514" s="593">
        <f>N514+O514</f>
        <v>0</v>
      </c>
      <c r="N514" s="594"/>
      <c r="O514" s="595"/>
      <c r="P514" s="593">
        <f>Q514+R514</f>
        <v>0</v>
      </c>
      <c r="Q514" s="594"/>
      <c r="R514" s="595"/>
      <c r="S514" s="593">
        <f>T514+U514</f>
        <v>0</v>
      </c>
      <c r="T514" s="594"/>
      <c r="U514" s="595"/>
      <c r="V514" s="1173" t="s">
        <v>27</v>
      </c>
      <c r="W514" s="744" t="s">
        <v>27</v>
      </c>
      <c r="X514" s="744" t="s">
        <v>27</v>
      </c>
      <c r="Y514" s="745" t="s">
        <v>27</v>
      </c>
      <c r="Z514" s="743" t="s">
        <v>27</v>
      </c>
      <c r="AA514" s="744" t="s">
        <v>27</v>
      </c>
      <c r="AB514" s="744" t="s">
        <v>27</v>
      </c>
      <c r="AC514" s="745" t="s">
        <v>27</v>
      </c>
    </row>
    <row r="515" spans="1:29" s="164" customFormat="1" ht="12" outlineLevel="1" x14ac:dyDescent="0.25">
      <c r="A515" s="879"/>
      <c r="B515" s="344"/>
      <c r="C515" s="342"/>
      <c r="D515" s="309" t="s">
        <v>254</v>
      </c>
      <c r="E515" s="140" t="s">
        <v>78</v>
      </c>
      <c r="F515" s="152" t="s">
        <v>54</v>
      </c>
      <c r="G515" s="607">
        <f>IF(I515+H515&gt;0,AVERAGE(H515:I515),0)</f>
        <v>0</v>
      </c>
      <c r="H515" s="608"/>
      <c r="I515" s="609"/>
      <c r="J515" s="607">
        <f>IF(L515+K515&gt;0,AVERAGE(K515:L515),0)</f>
        <v>0</v>
      </c>
      <c r="K515" s="608"/>
      <c r="L515" s="609"/>
      <c r="M515" s="607">
        <f>IF(O515+N515&gt;0,AVERAGE(N515:O515),0)</f>
        <v>0</v>
      </c>
      <c r="N515" s="608"/>
      <c r="O515" s="609"/>
      <c r="P515" s="607">
        <f>IF(R515+Q515&gt;0,AVERAGE(Q515:R515),0)</f>
        <v>0</v>
      </c>
      <c r="Q515" s="608"/>
      <c r="R515" s="609"/>
      <c r="S515" s="607">
        <f>IF(U515+T515&gt;0,AVERAGE(T515:U515),0)</f>
        <v>0</v>
      </c>
      <c r="T515" s="608"/>
      <c r="U515" s="609"/>
      <c r="V515" s="1173" t="s">
        <v>27</v>
      </c>
      <c r="W515" s="744" t="s">
        <v>27</v>
      </c>
      <c r="X515" s="744" t="s">
        <v>27</v>
      </c>
      <c r="Y515" s="745" t="s">
        <v>27</v>
      </c>
      <c r="Z515" s="743" t="s">
        <v>27</v>
      </c>
      <c r="AA515" s="744" t="s">
        <v>27</v>
      </c>
      <c r="AB515" s="744" t="s">
        <v>27</v>
      </c>
      <c r="AC515" s="745" t="s">
        <v>27</v>
      </c>
    </row>
    <row r="516" spans="1:29" s="131" customFormat="1" ht="51" outlineLevel="1" x14ac:dyDescent="0.25">
      <c r="A516" s="377"/>
      <c r="B516" s="144" t="s">
        <v>505</v>
      </c>
      <c r="C516" s="305">
        <v>3110</v>
      </c>
      <c r="D516" s="306" t="s">
        <v>254</v>
      </c>
      <c r="E516" s="147" t="s">
        <v>560</v>
      </c>
      <c r="F516" s="68" t="s">
        <v>35</v>
      </c>
      <c r="G516" s="472">
        <f>H516+I516</f>
        <v>0</v>
      </c>
      <c r="H516" s="610">
        <f>ROUND(H517*H518/1000,1)</f>
        <v>0</v>
      </c>
      <c r="I516" s="611">
        <f>ROUND(I517*I518/1000,1)</f>
        <v>0</v>
      </c>
      <c r="J516" s="472">
        <f>K516+L516</f>
        <v>0</v>
      </c>
      <c r="K516" s="610">
        <f>ROUND(K517*K518/1000,1)</f>
        <v>0</v>
      </c>
      <c r="L516" s="611">
        <f>ROUND(L517*L518/1000,1)</f>
        <v>0</v>
      </c>
      <c r="M516" s="472">
        <f>N516+O516</f>
        <v>0</v>
      </c>
      <c r="N516" s="610">
        <f>ROUND(N517*N518/1000,1)</f>
        <v>0</v>
      </c>
      <c r="O516" s="611">
        <f>ROUND(O517*O518/1000,1)</f>
        <v>0</v>
      </c>
      <c r="P516" s="472">
        <f>Q516+R516</f>
        <v>0</v>
      </c>
      <c r="Q516" s="610">
        <f>ROUND(Q517*Q518/1000,1)</f>
        <v>0</v>
      </c>
      <c r="R516" s="611">
        <f>ROUND(R517*R518/1000,1)</f>
        <v>0</v>
      </c>
      <c r="S516" s="472">
        <f>T516+U516</f>
        <v>0</v>
      </c>
      <c r="T516" s="610">
        <f>ROUND(T517*T518/1000,1)</f>
        <v>0</v>
      </c>
      <c r="U516" s="611">
        <f>ROUND(U517*U518/1000,1)</f>
        <v>0</v>
      </c>
      <c r="V516" s="1179">
        <f t="shared" ref="V516" si="1114">G516-J516</f>
        <v>0</v>
      </c>
      <c r="W516" s="610">
        <f t="shared" ref="W516" si="1115">G516-M516</f>
        <v>0</v>
      </c>
      <c r="X516" s="610">
        <f t="shared" ref="X516" si="1116">G516-P516</f>
        <v>0</v>
      </c>
      <c r="Y516" s="761">
        <f t="shared" ref="Y516" si="1117">G516-S516</f>
        <v>0</v>
      </c>
      <c r="Z516" s="762">
        <f t="shared" ref="Z516" si="1118">IF(G516&gt;0,ROUND((J516/G516),3),0)</f>
        <v>0</v>
      </c>
      <c r="AA516" s="763">
        <f t="shared" ref="AA516" si="1119">IF(G516&gt;0,ROUND((M516/G516),3),0)</f>
        <v>0</v>
      </c>
      <c r="AB516" s="763">
        <f t="shared" ref="AB516" si="1120">IF(G516&gt;0,ROUND((P516/G516),3),0)</f>
        <v>0</v>
      </c>
      <c r="AC516" s="764">
        <f t="shared" ref="AC516" si="1121">IF(G516&gt;0,ROUND((S516/G516),3),0)</f>
        <v>0</v>
      </c>
    </row>
    <row r="517" spans="1:29" s="164" customFormat="1" ht="12" outlineLevel="1" x14ac:dyDescent="0.25">
      <c r="A517" s="879"/>
      <c r="B517" s="344"/>
      <c r="C517" s="342"/>
      <c r="D517" s="309" t="s">
        <v>254</v>
      </c>
      <c r="E517" s="140" t="s">
        <v>77</v>
      </c>
      <c r="F517" s="124" t="s">
        <v>28</v>
      </c>
      <c r="G517" s="593">
        <f>H517+I517</f>
        <v>0</v>
      </c>
      <c r="H517" s="594"/>
      <c r="I517" s="595"/>
      <c r="J517" s="593">
        <f>K517+L517</f>
        <v>0</v>
      </c>
      <c r="K517" s="594"/>
      <c r="L517" s="595"/>
      <c r="M517" s="593">
        <f>N517+O517</f>
        <v>0</v>
      </c>
      <c r="N517" s="594"/>
      <c r="O517" s="595"/>
      <c r="P517" s="593">
        <f>Q517+R517</f>
        <v>0</v>
      </c>
      <c r="Q517" s="594"/>
      <c r="R517" s="595"/>
      <c r="S517" s="593">
        <f>T517+U517</f>
        <v>0</v>
      </c>
      <c r="T517" s="594"/>
      <c r="U517" s="595"/>
      <c r="V517" s="1173" t="s">
        <v>27</v>
      </c>
      <c r="W517" s="744" t="s">
        <v>27</v>
      </c>
      <c r="X517" s="744" t="s">
        <v>27</v>
      </c>
      <c r="Y517" s="745" t="s">
        <v>27</v>
      </c>
      <c r="Z517" s="743" t="s">
        <v>27</v>
      </c>
      <c r="AA517" s="744" t="s">
        <v>27</v>
      </c>
      <c r="AB517" s="744" t="s">
        <v>27</v>
      </c>
      <c r="AC517" s="745" t="s">
        <v>27</v>
      </c>
    </row>
    <row r="518" spans="1:29" s="164" customFormat="1" ht="12" outlineLevel="1" x14ac:dyDescent="0.25">
      <c r="A518" s="879"/>
      <c r="B518" s="344"/>
      <c r="C518" s="342"/>
      <c r="D518" s="309" t="s">
        <v>254</v>
      </c>
      <c r="E518" s="140" t="s">
        <v>78</v>
      </c>
      <c r="F518" s="124" t="s">
        <v>54</v>
      </c>
      <c r="G518" s="612">
        <f>IF(I518+H518&gt;0,AVERAGE(H518:I518),0)</f>
        <v>0</v>
      </c>
      <c r="H518" s="613"/>
      <c r="I518" s="614"/>
      <c r="J518" s="612">
        <f>IF(L518+K518&gt;0,AVERAGE(K518:L518),0)</f>
        <v>0</v>
      </c>
      <c r="K518" s="613"/>
      <c r="L518" s="614"/>
      <c r="M518" s="612">
        <f>IF(O518+N518&gt;0,AVERAGE(N518:O518),0)</f>
        <v>0</v>
      </c>
      <c r="N518" s="613"/>
      <c r="O518" s="614"/>
      <c r="P518" s="612">
        <f>IF(R518+Q518&gt;0,AVERAGE(Q518:R518),0)</f>
        <v>0</v>
      </c>
      <c r="Q518" s="613"/>
      <c r="R518" s="614"/>
      <c r="S518" s="612">
        <f>IF(U518+T518&gt;0,AVERAGE(T518:U518),0)</f>
        <v>0</v>
      </c>
      <c r="T518" s="613"/>
      <c r="U518" s="614"/>
      <c r="V518" s="1173" t="s">
        <v>27</v>
      </c>
      <c r="W518" s="744" t="s">
        <v>27</v>
      </c>
      <c r="X518" s="744" t="s">
        <v>27</v>
      </c>
      <c r="Y518" s="745" t="s">
        <v>27</v>
      </c>
      <c r="Z518" s="743" t="s">
        <v>27</v>
      </c>
      <c r="AA518" s="744" t="s">
        <v>27</v>
      </c>
      <c r="AB518" s="744" t="s">
        <v>27</v>
      </c>
      <c r="AC518" s="745" t="s">
        <v>27</v>
      </c>
    </row>
    <row r="519" spans="1:29" s="131" customFormat="1" ht="25.5" outlineLevel="1" x14ac:dyDescent="0.25">
      <c r="A519" s="377"/>
      <c r="B519" s="144" t="s">
        <v>506</v>
      </c>
      <c r="C519" s="305">
        <v>3110</v>
      </c>
      <c r="D519" s="306" t="s">
        <v>254</v>
      </c>
      <c r="E519" s="147" t="s">
        <v>783</v>
      </c>
      <c r="F519" s="130" t="s">
        <v>35</v>
      </c>
      <c r="G519" s="475">
        <f>H519+I519</f>
        <v>0</v>
      </c>
      <c r="H519" s="591">
        <f>ROUND(H520*H521/1000,1)</f>
        <v>0</v>
      </c>
      <c r="I519" s="592">
        <f>ROUND(I520*I521/1000,1)</f>
        <v>0</v>
      </c>
      <c r="J519" s="475">
        <f>K519+L519</f>
        <v>0</v>
      </c>
      <c r="K519" s="591">
        <f>ROUND(K520*K521/1000,1)</f>
        <v>0</v>
      </c>
      <c r="L519" s="592">
        <f>ROUND(L520*L521/1000,1)</f>
        <v>0</v>
      </c>
      <c r="M519" s="475">
        <f>N519+O519</f>
        <v>0</v>
      </c>
      <c r="N519" s="591">
        <f>ROUND(N520*N521/1000,1)</f>
        <v>0</v>
      </c>
      <c r="O519" s="592">
        <f>ROUND(O520*O521/1000,1)</f>
        <v>0</v>
      </c>
      <c r="P519" s="475">
        <f>Q519+R519</f>
        <v>0</v>
      </c>
      <c r="Q519" s="591">
        <f>ROUND(Q520*Q521/1000,1)</f>
        <v>0</v>
      </c>
      <c r="R519" s="592">
        <f>ROUND(R520*R521/1000,1)</f>
        <v>0</v>
      </c>
      <c r="S519" s="475">
        <f>T519+U519</f>
        <v>0</v>
      </c>
      <c r="T519" s="591">
        <f>ROUND(T520*T521/1000,1)</f>
        <v>0</v>
      </c>
      <c r="U519" s="592">
        <f>ROUND(U520*U521/1000,1)</f>
        <v>0</v>
      </c>
      <c r="V519" s="1179">
        <f t="shared" ref="V519" si="1122">G519-J519</f>
        <v>0</v>
      </c>
      <c r="W519" s="610">
        <f t="shared" ref="W519" si="1123">G519-M519</f>
        <v>0</v>
      </c>
      <c r="X519" s="610">
        <f t="shared" ref="X519" si="1124">G519-P519</f>
        <v>0</v>
      </c>
      <c r="Y519" s="761">
        <f t="shared" ref="Y519" si="1125">G519-S519</f>
        <v>0</v>
      </c>
      <c r="Z519" s="762">
        <f t="shared" ref="Z519" si="1126">IF(G519&gt;0,ROUND((J519/G519),3),0)</f>
        <v>0</v>
      </c>
      <c r="AA519" s="763">
        <f t="shared" ref="AA519" si="1127">IF(G519&gt;0,ROUND((M519/G519),3),0)</f>
        <v>0</v>
      </c>
      <c r="AB519" s="763">
        <f t="shared" ref="AB519" si="1128">IF(G519&gt;0,ROUND((P519/G519),3),0)</f>
        <v>0</v>
      </c>
      <c r="AC519" s="764">
        <f t="shared" ref="AC519" si="1129">IF(G519&gt;0,ROUND((S519/G519),3),0)</f>
        <v>0</v>
      </c>
    </row>
    <row r="520" spans="1:29" s="164" customFormat="1" ht="12" outlineLevel="1" x14ac:dyDescent="0.25">
      <c r="A520" s="879"/>
      <c r="B520" s="344"/>
      <c r="C520" s="342"/>
      <c r="D520" s="309" t="s">
        <v>254</v>
      </c>
      <c r="E520" s="140" t="s">
        <v>77</v>
      </c>
      <c r="F520" s="124" t="s">
        <v>28</v>
      </c>
      <c r="G520" s="593">
        <f>H520+I520</f>
        <v>0</v>
      </c>
      <c r="H520" s="594"/>
      <c r="I520" s="595"/>
      <c r="J520" s="593">
        <f>K520+L520</f>
        <v>0</v>
      </c>
      <c r="K520" s="594"/>
      <c r="L520" s="595"/>
      <c r="M520" s="593">
        <f>N520+O520</f>
        <v>0</v>
      </c>
      <c r="N520" s="594"/>
      <c r="O520" s="595"/>
      <c r="P520" s="593">
        <f>Q520+R520</f>
        <v>0</v>
      </c>
      <c r="Q520" s="594"/>
      <c r="R520" s="595"/>
      <c r="S520" s="593">
        <f>T520+U520</f>
        <v>0</v>
      </c>
      <c r="T520" s="594"/>
      <c r="U520" s="595"/>
      <c r="V520" s="1173" t="s">
        <v>27</v>
      </c>
      <c r="W520" s="744" t="s">
        <v>27</v>
      </c>
      <c r="X520" s="744" t="s">
        <v>27</v>
      </c>
      <c r="Y520" s="745" t="s">
        <v>27</v>
      </c>
      <c r="Z520" s="743" t="s">
        <v>27</v>
      </c>
      <c r="AA520" s="744" t="s">
        <v>27</v>
      </c>
      <c r="AB520" s="744" t="s">
        <v>27</v>
      </c>
      <c r="AC520" s="745" t="s">
        <v>27</v>
      </c>
    </row>
    <row r="521" spans="1:29" s="164" customFormat="1" ht="12" outlineLevel="1" x14ac:dyDescent="0.25">
      <c r="A521" s="879"/>
      <c r="B521" s="344"/>
      <c r="C521" s="342"/>
      <c r="D521" s="309" t="s">
        <v>254</v>
      </c>
      <c r="E521" s="140" t="s">
        <v>78</v>
      </c>
      <c r="F521" s="124" t="s">
        <v>54</v>
      </c>
      <c r="G521" s="612">
        <f>IF(I521+H521&gt;0,AVERAGE(H521:I521),0)</f>
        <v>0</v>
      </c>
      <c r="H521" s="613"/>
      <c r="I521" s="614"/>
      <c r="J521" s="612">
        <f>IF(L521+K521&gt;0,AVERAGE(K521:L521),0)</f>
        <v>0</v>
      </c>
      <c r="K521" s="613"/>
      <c r="L521" s="614"/>
      <c r="M521" s="612">
        <f>IF(O521+N521&gt;0,AVERAGE(N521:O521),0)</f>
        <v>0</v>
      </c>
      <c r="N521" s="613"/>
      <c r="O521" s="614"/>
      <c r="P521" s="612">
        <f>IF(R521+Q521&gt;0,AVERAGE(Q521:R521),0)</f>
        <v>0</v>
      </c>
      <c r="Q521" s="613"/>
      <c r="R521" s="614"/>
      <c r="S521" s="612">
        <f>IF(U521+T521&gt;0,AVERAGE(T521:U521),0)</f>
        <v>0</v>
      </c>
      <c r="T521" s="613"/>
      <c r="U521" s="614"/>
      <c r="V521" s="1173" t="s">
        <v>27</v>
      </c>
      <c r="W521" s="744" t="s">
        <v>27</v>
      </c>
      <c r="X521" s="744" t="s">
        <v>27</v>
      </c>
      <c r="Y521" s="745" t="s">
        <v>27</v>
      </c>
      <c r="Z521" s="743" t="s">
        <v>27</v>
      </c>
      <c r="AA521" s="744" t="s">
        <v>27</v>
      </c>
      <c r="AB521" s="744" t="s">
        <v>27</v>
      </c>
      <c r="AC521" s="745" t="s">
        <v>27</v>
      </c>
    </row>
    <row r="522" spans="1:29" s="131" customFormat="1" ht="36.75" outlineLevel="1" x14ac:dyDescent="0.25">
      <c r="A522" s="377"/>
      <c r="B522" s="144" t="s">
        <v>507</v>
      </c>
      <c r="C522" s="337">
        <v>3110</v>
      </c>
      <c r="D522" s="338" t="s">
        <v>302</v>
      </c>
      <c r="E522" s="170" t="s">
        <v>784</v>
      </c>
      <c r="F522" s="130" t="s">
        <v>35</v>
      </c>
      <c r="G522" s="475">
        <f>H522+I522</f>
        <v>0</v>
      </c>
      <c r="H522" s="591">
        <f>ROUND(H523*H524/1000,1)</f>
        <v>0</v>
      </c>
      <c r="I522" s="592">
        <f>ROUND(I523*I524/1000,1)</f>
        <v>0</v>
      </c>
      <c r="J522" s="475">
        <f>K522+L522</f>
        <v>0</v>
      </c>
      <c r="K522" s="591">
        <f>ROUND(K523*K524/1000,1)</f>
        <v>0</v>
      </c>
      <c r="L522" s="592">
        <f>ROUND(L523*L524/1000,1)</f>
        <v>0</v>
      </c>
      <c r="M522" s="475">
        <f>N522+O522</f>
        <v>0</v>
      </c>
      <c r="N522" s="591">
        <f>ROUND(N523*N524/1000,1)</f>
        <v>0</v>
      </c>
      <c r="O522" s="592">
        <f>ROUND(O523*O524/1000,1)</f>
        <v>0</v>
      </c>
      <c r="P522" s="475">
        <f>Q522+R522</f>
        <v>0</v>
      </c>
      <c r="Q522" s="591">
        <f>ROUND(Q523*Q524/1000,1)</f>
        <v>0</v>
      </c>
      <c r="R522" s="592">
        <f>ROUND(R523*R524/1000,1)</f>
        <v>0</v>
      </c>
      <c r="S522" s="475">
        <f>T522+U522</f>
        <v>0</v>
      </c>
      <c r="T522" s="591">
        <f>ROUND(T523*T524/1000,1)</f>
        <v>0</v>
      </c>
      <c r="U522" s="592">
        <f>ROUND(U523*U524/1000,1)</f>
        <v>0</v>
      </c>
      <c r="V522" s="1179">
        <f t="shared" ref="V522" si="1130">G522-J522</f>
        <v>0</v>
      </c>
      <c r="W522" s="610">
        <f t="shared" ref="W522" si="1131">G522-M522</f>
        <v>0</v>
      </c>
      <c r="X522" s="610">
        <f t="shared" ref="X522" si="1132">G522-P522</f>
        <v>0</v>
      </c>
      <c r="Y522" s="761">
        <f t="shared" ref="Y522" si="1133">G522-S522</f>
        <v>0</v>
      </c>
      <c r="Z522" s="762">
        <f t="shared" ref="Z522" si="1134">IF(G522&gt;0,ROUND((J522/G522),3),0)</f>
        <v>0</v>
      </c>
      <c r="AA522" s="763">
        <f t="shared" ref="AA522" si="1135">IF(G522&gt;0,ROUND((M522/G522),3),0)</f>
        <v>0</v>
      </c>
      <c r="AB522" s="763">
        <f t="shared" ref="AB522" si="1136">IF(G522&gt;0,ROUND((P522/G522),3),0)</f>
        <v>0</v>
      </c>
      <c r="AC522" s="764">
        <f t="shared" ref="AC522" si="1137">IF(G522&gt;0,ROUND((S522/G522),3),0)</f>
        <v>0</v>
      </c>
    </row>
    <row r="523" spans="1:29" s="164" customFormat="1" ht="12" outlineLevel="1" x14ac:dyDescent="0.25">
      <c r="A523" s="879"/>
      <c r="B523" s="344"/>
      <c r="C523" s="342"/>
      <c r="D523" s="309" t="s">
        <v>302</v>
      </c>
      <c r="E523" s="140" t="s">
        <v>77</v>
      </c>
      <c r="F523" s="124" t="s">
        <v>28</v>
      </c>
      <c r="G523" s="593">
        <f>H523+I523</f>
        <v>0</v>
      </c>
      <c r="H523" s="594"/>
      <c r="I523" s="595"/>
      <c r="J523" s="593">
        <f>K523+L523</f>
        <v>0</v>
      </c>
      <c r="K523" s="594"/>
      <c r="L523" s="595"/>
      <c r="M523" s="593">
        <f>N523+O523</f>
        <v>0</v>
      </c>
      <c r="N523" s="594"/>
      <c r="O523" s="595"/>
      <c r="P523" s="593">
        <f>Q523+R523</f>
        <v>0</v>
      </c>
      <c r="Q523" s="594"/>
      <c r="R523" s="595"/>
      <c r="S523" s="593">
        <f>T523+U523</f>
        <v>0</v>
      </c>
      <c r="T523" s="594"/>
      <c r="U523" s="595"/>
      <c r="V523" s="1173" t="s">
        <v>27</v>
      </c>
      <c r="W523" s="744" t="s">
        <v>27</v>
      </c>
      <c r="X523" s="744" t="s">
        <v>27</v>
      </c>
      <c r="Y523" s="745" t="s">
        <v>27</v>
      </c>
      <c r="Z523" s="743" t="s">
        <v>27</v>
      </c>
      <c r="AA523" s="744" t="s">
        <v>27</v>
      </c>
      <c r="AB523" s="744" t="s">
        <v>27</v>
      </c>
      <c r="AC523" s="745" t="s">
        <v>27</v>
      </c>
    </row>
    <row r="524" spans="1:29" s="164" customFormat="1" ht="12" outlineLevel="1" x14ac:dyDescent="0.25">
      <c r="A524" s="879"/>
      <c r="B524" s="344"/>
      <c r="C524" s="342"/>
      <c r="D524" s="309" t="s">
        <v>302</v>
      </c>
      <c r="E524" s="140" t="s">
        <v>78</v>
      </c>
      <c r="F524" s="124" t="s">
        <v>54</v>
      </c>
      <c r="G524" s="612">
        <f>IF(I524+H524&gt;0,AVERAGE(H524:I524),0)</f>
        <v>0</v>
      </c>
      <c r="H524" s="613"/>
      <c r="I524" s="614"/>
      <c r="J524" s="612">
        <f>IF(L524+K524&gt;0,AVERAGE(K524:L524),0)</f>
        <v>0</v>
      </c>
      <c r="K524" s="613"/>
      <c r="L524" s="614"/>
      <c r="M524" s="612">
        <f>IF(O524+N524&gt;0,AVERAGE(N524:O524),0)</f>
        <v>0</v>
      </c>
      <c r="N524" s="613"/>
      <c r="O524" s="614"/>
      <c r="P524" s="612">
        <f>IF(R524+Q524&gt;0,AVERAGE(Q524:R524),0)</f>
        <v>0</v>
      </c>
      <c r="Q524" s="613"/>
      <c r="R524" s="614"/>
      <c r="S524" s="612">
        <f>IF(U524+T524&gt;0,AVERAGE(T524:U524),0)</f>
        <v>0</v>
      </c>
      <c r="T524" s="613"/>
      <c r="U524" s="614"/>
      <c r="V524" s="1173" t="s">
        <v>27</v>
      </c>
      <c r="W524" s="744" t="s">
        <v>27</v>
      </c>
      <c r="X524" s="744" t="s">
        <v>27</v>
      </c>
      <c r="Y524" s="745" t="s">
        <v>27</v>
      </c>
      <c r="Z524" s="743" t="s">
        <v>27</v>
      </c>
      <c r="AA524" s="744" t="s">
        <v>27</v>
      </c>
      <c r="AB524" s="744" t="s">
        <v>27</v>
      </c>
      <c r="AC524" s="745" t="s">
        <v>27</v>
      </c>
    </row>
    <row r="525" spans="1:29" s="131" customFormat="1" outlineLevel="1" x14ac:dyDescent="0.25">
      <c r="A525" s="377"/>
      <c r="B525" s="144" t="s">
        <v>508</v>
      </c>
      <c r="C525" s="305">
        <v>3110</v>
      </c>
      <c r="D525" s="306" t="s">
        <v>299</v>
      </c>
      <c r="E525" s="147" t="s">
        <v>778</v>
      </c>
      <c r="F525" s="68" t="s">
        <v>35</v>
      </c>
      <c r="G525" s="475">
        <f>H525+I525</f>
        <v>0</v>
      </c>
      <c r="H525" s="591">
        <f>ROUND(H526*H527/1000,1)</f>
        <v>0</v>
      </c>
      <c r="I525" s="592">
        <f>ROUND(I526*I527/1000,1)</f>
        <v>0</v>
      </c>
      <c r="J525" s="475">
        <f>K525+L525</f>
        <v>0</v>
      </c>
      <c r="K525" s="591">
        <f>ROUND(K526*K527/1000,1)</f>
        <v>0</v>
      </c>
      <c r="L525" s="592">
        <f>ROUND(L526*L527/1000,1)</f>
        <v>0</v>
      </c>
      <c r="M525" s="475">
        <f>N525+O525</f>
        <v>0</v>
      </c>
      <c r="N525" s="591">
        <f>ROUND(N526*N527/1000,1)</f>
        <v>0</v>
      </c>
      <c r="O525" s="592">
        <f>ROUND(O526*O527/1000,1)</f>
        <v>0</v>
      </c>
      <c r="P525" s="475">
        <f>Q525+R525</f>
        <v>0</v>
      </c>
      <c r="Q525" s="591">
        <f>ROUND(Q526*Q527/1000,1)</f>
        <v>0</v>
      </c>
      <c r="R525" s="592">
        <f>ROUND(R526*R527/1000,1)</f>
        <v>0</v>
      </c>
      <c r="S525" s="475">
        <f>T525+U525</f>
        <v>0</v>
      </c>
      <c r="T525" s="591">
        <f>ROUND(T526*T527/1000,1)</f>
        <v>0</v>
      </c>
      <c r="U525" s="592">
        <f>ROUND(U526*U527/1000,1)</f>
        <v>0</v>
      </c>
      <c r="V525" s="1179">
        <f t="shared" ref="V525" si="1138">G525-J525</f>
        <v>0</v>
      </c>
      <c r="W525" s="610">
        <f t="shared" ref="W525" si="1139">G525-M525</f>
        <v>0</v>
      </c>
      <c r="X525" s="610">
        <f t="shared" ref="X525" si="1140">G525-P525</f>
        <v>0</v>
      </c>
      <c r="Y525" s="761">
        <f t="shared" ref="Y525" si="1141">G525-S525</f>
        <v>0</v>
      </c>
      <c r="Z525" s="762">
        <f t="shared" ref="Z525" si="1142">IF(G525&gt;0,ROUND((J525/G525),3),0)</f>
        <v>0</v>
      </c>
      <c r="AA525" s="763">
        <f t="shared" ref="AA525" si="1143">IF(G525&gt;0,ROUND((M525/G525),3),0)</f>
        <v>0</v>
      </c>
      <c r="AB525" s="763">
        <f t="shared" ref="AB525" si="1144">IF(G525&gt;0,ROUND((P525/G525),3),0)</f>
        <v>0</v>
      </c>
      <c r="AC525" s="764">
        <f t="shared" ref="AC525" si="1145">IF(G525&gt;0,ROUND((S525/G525),3),0)</f>
        <v>0</v>
      </c>
    </row>
    <row r="526" spans="1:29" s="164" customFormat="1" ht="12" outlineLevel="1" x14ac:dyDescent="0.25">
      <c r="A526" s="879"/>
      <c r="B526" s="344"/>
      <c r="C526" s="342"/>
      <c r="D526" s="309" t="s">
        <v>299</v>
      </c>
      <c r="E526" s="140" t="s">
        <v>77</v>
      </c>
      <c r="F526" s="124" t="s">
        <v>28</v>
      </c>
      <c r="G526" s="593">
        <f>H526+I526</f>
        <v>0</v>
      </c>
      <c r="H526" s="594"/>
      <c r="I526" s="595"/>
      <c r="J526" s="593">
        <f>K526+L526</f>
        <v>0</v>
      </c>
      <c r="K526" s="594"/>
      <c r="L526" s="595"/>
      <c r="M526" s="593">
        <f>N526+O526</f>
        <v>0</v>
      </c>
      <c r="N526" s="594"/>
      <c r="O526" s="595"/>
      <c r="P526" s="593">
        <f>Q526+R526</f>
        <v>0</v>
      </c>
      <c r="Q526" s="594"/>
      <c r="R526" s="595"/>
      <c r="S526" s="593">
        <f>T526+U526</f>
        <v>0</v>
      </c>
      <c r="T526" s="594"/>
      <c r="U526" s="595"/>
      <c r="V526" s="1173" t="s">
        <v>27</v>
      </c>
      <c r="W526" s="744" t="s">
        <v>27</v>
      </c>
      <c r="X526" s="744" t="s">
        <v>27</v>
      </c>
      <c r="Y526" s="745" t="s">
        <v>27</v>
      </c>
      <c r="Z526" s="743" t="s">
        <v>27</v>
      </c>
      <c r="AA526" s="744" t="s">
        <v>27</v>
      </c>
      <c r="AB526" s="744" t="s">
        <v>27</v>
      </c>
      <c r="AC526" s="745" t="s">
        <v>27</v>
      </c>
    </row>
    <row r="527" spans="1:29" s="164" customFormat="1" ht="12.75" outlineLevel="1" thickBot="1" x14ac:dyDescent="0.3">
      <c r="A527" s="879"/>
      <c r="B527" s="524"/>
      <c r="C527" s="343"/>
      <c r="D527" s="327" t="s">
        <v>299</v>
      </c>
      <c r="E527" s="141" t="s">
        <v>78</v>
      </c>
      <c r="F527" s="127" t="s">
        <v>54</v>
      </c>
      <c r="G527" s="596">
        <f>IF(I527+H527&gt;0,AVERAGE(H527:I527),0)</f>
        <v>0</v>
      </c>
      <c r="H527" s="597"/>
      <c r="I527" s="598"/>
      <c r="J527" s="596">
        <f>IF(L527+K527&gt;0,AVERAGE(K527:L527),0)</f>
        <v>0</v>
      </c>
      <c r="K527" s="597"/>
      <c r="L527" s="598"/>
      <c r="M527" s="596">
        <f>IF(O527+N527&gt;0,AVERAGE(N527:O527),0)</f>
        <v>0</v>
      </c>
      <c r="N527" s="597"/>
      <c r="O527" s="598"/>
      <c r="P527" s="596">
        <f>IF(R527+Q527&gt;0,AVERAGE(Q527:R527),0)</f>
        <v>0</v>
      </c>
      <c r="Q527" s="597"/>
      <c r="R527" s="598"/>
      <c r="S527" s="596">
        <f>IF(U527+T527&gt;0,AVERAGE(T527:U527),0)</f>
        <v>0</v>
      </c>
      <c r="T527" s="597"/>
      <c r="U527" s="598"/>
      <c r="V527" s="1174" t="s">
        <v>27</v>
      </c>
      <c r="W527" s="747" t="s">
        <v>27</v>
      </c>
      <c r="X527" s="747" t="s">
        <v>27</v>
      </c>
      <c r="Y527" s="748" t="s">
        <v>27</v>
      </c>
      <c r="Z527" s="746" t="s">
        <v>27</v>
      </c>
      <c r="AA527" s="747" t="s">
        <v>27</v>
      </c>
      <c r="AB527" s="747" t="s">
        <v>27</v>
      </c>
      <c r="AC527" s="748" t="s">
        <v>27</v>
      </c>
    </row>
    <row r="528" spans="1:29" s="119" customFormat="1" ht="27" outlineLevel="1" thickTop="1" thickBot="1" x14ac:dyDescent="0.3">
      <c r="A528" s="115"/>
      <c r="B528" s="142" t="s">
        <v>509</v>
      </c>
      <c r="C528" s="133">
        <v>3110</v>
      </c>
      <c r="D528" s="134" t="s">
        <v>254</v>
      </c>
      <c r="E528" s="143" t="s">
        <v>303</v>
      </c>
      <c r="F528" s="133" t="s">
        <v>35</v>
      </c>
      <c r="G528" s="604">
        <f>G532+G529</f>
        <v>0</v>
      </c>
      <c r="H528" s="605">
        <f t="shared" ref="H528:I528" si="1146">H532+H529</f>
        <v>0</v>
      </c>
      <c r="I528" s="606">
        <f t="shared" si="1146"/>
        <v>0</v>
      </c>
      <c r="J528" s="604">
        <f>J532+J529</f>
        <v>0</v>
      </c>
      <c r="K528" s="605">
        <f t="shared" ref="K528:L528" si="1147">K532+K529</f>
        <v>0</v>
      </c>
      <c r="L528" s="606">
        <f t="shared" si="1147"/>
        <v>0</v>
      </c>
      <c r="M528" s="604">
        <f>M532+M529</f>
        <v>0</v>
      </c>
      <c r="N528" s="605">
        <f t="shared" ref="N528:O528" si="1148">N532+N529</f>
        <v>0</v>
      </c>
      <c r="O528" s="606">
        <f t="shared" si="1148"/>
        <v>0</v>
      </c>
      <c r="P528" s="604">
        <f>P532+P529</f>
        <v>0</v>
      </c>
      <c r="Q528" s="605">
        <f t="shared" ref="Q528:R528" si="1149">Q532+Q529</f>
        <v>0</v>
      </c>
      <c r="R528" s="606">
        <f t="shared" si="1149"/>
        <v>0</v>
      </c>
      <c r="S528" s="604">
        <f>S532+S529</f>
        <v>0</v>
      </c>
      <c r="T528" s="605">
        <f t="shared" ref="T528:U528" si="1150">T532+T529</f>
        <v>0</v>
      </c>
      <c r="U528" s="606">
        <f t="shared" si="1150"/>
        <v>0</v>
      </c>
      <c r="V528" s="1177">
        <f t="shared" ref="V528:V529" si="1151">G528-J528</f>
        <v>0</v>
      </c>
      <c r="W528" s="623">
        <f t="shared" ref="W528:W529" si="1152">G528-M528</f>
        <v>0</v>
      </c>
      <c r="X528" s="623">
        <f t="shared" ref="X528:X529" si="1153">G528-P528</f>
        <v>0</v>
      </c>
      <c r="Y528" s="754">
        <f t="shared" ref="Y528:Y529" si="1154">G528-S528</f>
        <v>0</v>
      </c>
      <c r="Z528" s="755">
        <f t="shared" ref="Z528:Z529" si="1155">IF(G528&gt;0,ROUND((J528/G528),3),0)</f>
        <v>0</v>
      </c>
      <c r="AA528" s="756">
        <f t="shared" ref="AA528:AA529" si="1156">IF(G528&gt;0,ROUND((M528/G528),3),0)</f>
        <v>0</v>
      </c>
      <c r="AB528" s="756">
        <f t="shared" ref="AB528:AB529" si="1157">IF(G528&gt;0,ROUND((P528/G528),3),0)</f>
        <v>0</v>
      </c>
      <c r="AC528" s="757">
        <f t="shared" ref="AC528:AC529" si="1158">IF(G528&gt;0,ROUND((S528/G528),3),0)</f>
        <v>0</v>
      </c>
    </row>
    <row r="529" spans="1:30" s="131" customFormat="1" ht="26.25" outlineLevel="1" thickTop="1" x14ac:dyDescent="0.25">
      <c r="A529" s="377"/>
      <c r="B529" s="144" t="s">
        <v>510</v>
      </c>
      <c r="C529" s="184">
        <v>3110</v>
      </c>
      <c r="D529" s="185" t="s">
        <v>299</v>
      </c>
      <c r="E529" s="147" t="s">
        <v>777</v>
      </c>
      <c r="F529" s="145" t="s">
        <v>35</v>
      </c>
      <c r="G529" s="472">
        <f>H529+I529</f>
        <v>0</v>
      </c>
      <c r="H529" s="610">
        <f>ROUND(H530*H531/1000,1)</f>
        <v>0</v>
      </c>
      <c r="I529" s="611">
        <f>ROUND(I530*I531/1000,1)</f>
        <v>0</v>
      </c>
      <c r="J529" s="472">
        <f>K529+L529</f>
        <v>0</v>
      </c>
      <c r="K529" s="610">
        <f>ROUND(K530*K531/1000,1)</f>
        <v>0</v>
      </c>
      <c r="L529" s="611">
        <f>ROUND(L530*L531/1000,1)</f>
        <v>0</v>
      </c>
      <c r="M529" s="472">
        <f>N529+O529</f>
        <v>0</v>
      </c>
      <c r="N529" s="610">
        <f>ROUND(N530*N531/1000,1)</f>
        <v>0</v>
      </c>
      <c r="O529" s="611">
        <f>ROUND(O530*O531/1000,1)</f>
        <v>0</v>
      </c>
      <c r="P529" s="472">
        <f>Q529+R529</f>
        <v>0</v>
      </c>
      <c r="Q529" s="610">
        <f>ROUND(Q530*Q531/1000,1)</f>
        <v>0</v>
      </c>
      <c r="R529" s="611">
        <f>ROUND(R530*R531/1000,1)</f>
        <v>0</v>
      </c>
      <c r="S529" s="472">
        <f>T529+U529</f>
        <v>0</v>
      </c>
      <c r="T529" s="610">
        <f>ROUND(T530*T531/1000,1)</f>
        <v>0</v>
      </c>
      <c r="U529" s="611">
        <f>ROUND(U530*U531/1000,1)</f>
        <v>0</v>
      </c>
      <c r="V529" s="1175">
        <f t="shared" si="1151"/>
        <v>0</v>
      </c>
      <c r="W529" s="591">
        <f t="shared" si="1152"/>
        <v>0</v>
      </c>
      <c r="X529" s="591">
        <f t="shared" si="1153"/>
        <v>0</v>
      </c>
      <c r="Y529" s="726">
        <f t="shared" si="1154"/>
        <v>0</v>
      </c>
      <c r="Z529" s="727">
        <f t="shared" si="1155"/>
        <v>0</v>
      </c>
      <c r="AA529" s="728">
        <f t="shared" si="1156"/>
        <v>0</v>
      </c>
      <c r="AB529" s="728">
        <f t="shared" si="1157"/>
        <v>0</v>
      </c>
      <c r="AC529" s="729">
        <f t="shared" si="1158"/>
        <v>0</v>
      </c>
    </row>
    <row r="530" spans="1:30" s="164" customFormat="1" ht="12" outlineLevel="1" x14ac:dyDescent="0.25">
      <c r="A530" s="879"/>
      <c r="B530" s="344"/>
      <c r="C530" s="345"/>
      <c r="D530" s="206" t="s">
        <v>299</v>
      </c>
      <c r="E530" s="140" t="s">
        <v>77</v>
      </c>
      <c r="F530" s="108" t="s">
        <v>28</v>
      </c>
      <c r="G530" s="593">
        <f>H530+I530</f>
        <v>0</v>
      </c>
      <c r="H530" s="594"/>
      <c r="I530" s="595"/>
      <c r="J530" s="593">
        <f>K530+L530</f>
        <v>0</v>
      </c>
      <c r="K530" s="594"/>
      <c r="L530" s="595"/>
      <c r="M530" s="593">
        <f>N530+O530</f>
        <v>0</v>
      </c>
      <c r="N530" s="594"/>
      <c r="O530" s="595"/>
      <c r="P530" s="593">
        <f>Q530+R530</f>
        <v>0</v>
      </c>
      <c r="Q530" s="594"/>
      <c r="R530" s="595"/>
      <c r="S530" s="593">
        <f>T530+U530</f>
        <v>0</v>
      </c>
      <c r="T530" s="594"/>
      <c r="U530" s="595"/>
      <c r="V530" s="1173" t="s">
        <v>27</v>
      </c>
      <c r="W530" s="744" t="s">
        <v>27</v>
      </c>
      <c r="X530" s="744" t="s">
        <v>27</v>
      </c>
      <c r="Y530" s="745" t="s">
        <v>27</v>
      </c>
      <c r="Z530" s="743" t="s">
        <v>27</v>
      </c>
      <c r="AA530" s="744" t="s">
        <v>27</v>
      </c>
      <c r="AB530" s="744" t="s">
        <v>27</v>
      </c>
      <c r="AC530" s="745" t="s">
        <v>27</v>
      </c>
    </row>
    <row r="531" spans="1:30" s="164" customFormat="1" ht="12" outlineLevel="1" x14ac:dyDescent="0.25">
      <c r="A531" s="879"/>
      <c r="B531" s="344"/>
      <c r="C531" s="345"/>
      <c r="D531" s="206" t="s">
        <v>299</v>
      </c>
      <c r="E531" s="140" t="s">
        <v>78</v>
      </c>
      <c r="F531" s="108" t="s">
        <v>54</v>
      </c>
      <c r="G531" s="612">
        <f>IF(I531+H531&gt;0,AVERAGE(H531:I531),0)</f>
        <v>0</v>
      </c>
      <c r="H531" s="613"/>
      <c r="I531" s="614"/>
      <c r="J531" s="612">
        <f>IF(L531+K531&gt;0,AVERAGE(K531:L531),0)</f>
        <v>0</v>
      </c>
      <c r="K531" s="613"/>
      <c r="L531" s="614"/>
      <c r="M531" s="612">
        <f>IF(O531+N531&gt;0,AVERAGE(N531:O531),0)</f>
        <v>0</v>
      </c>
      <c r="N531" s="613"/>
      <c r="O531" s="614"/>
      <c r="P531" s="612">
        <f>IF(R531+Q531&gt;0,AVERAGE(Q531:R531),0)</f>
        <v>0</v>
      </c>
      <c r="Q531" s="613"/>
      <c r="R531" s="614"/>
      <c r="S531" s="612">
        <f>IF(U531+T531&gt;0,AVERAGE(T531:U531),0)</f>
        <v>0</v>
      </c>
      <c r="T531" s="613"/>
      <c r="U531" s="614"/>
      <c r="V531" s="1173" t="s">
        <v>27</v>
      </c>
      <c r="W531" s="744" t="s">
        <v>27</v>
      </c>
      <c r="X531" s="744" t="s">
        <v>27</v>
      </c>
      <c r="Y531" s="745" t="s">
        <v>27</v>
      </c>
      <c r="Z531" s="743" t="s">
        <v>27</v>
      </c>
      <c r="AA531" s="744" t="s">
        <v>27</v>
      </c>
      <c r="AB531" s="744" t="s">
        <v>27</v>
      </c>
      <c r="AC531" s="745" t="s">
        <v>27</v>
      </c>
    </row>
    <row r="532" spans="1:30" s="131" customFormat="1" outlineLevel="1" x14ac:dyDescent="0.25">
      <c r="A532" s="377"/>
      <c r="B532" s="144" t="s">
        <v>511</v>
      </c>
      <c r="C532" s="145">
        <v>3110</v>
      </c>
      <c r="D532" s="185" t="s">
        <v>299</v>
      </c>
      <c r="E532" s="147" t="s">
        <v>304</v>
      </c>
      <c r="F532" s="145" t="s">
        <v>35</v>
      </c>
      <c r="G532" s="475">
        <f>H532+I532</f>
        <v>0</v>
      </c>
      <c r="H532" s="591">
        <f>ROUND(H533*H534/1000,1)</f>
        <v>0</v>
      </c>
      <c r="I532" s="592">
        <f>ROUND(I533*I534/1000,1)</f>
        <v>0</v>
      </c>
      <c r="J532" s="475">
        <f>K532+L532</f>
        <v>0</v>
      </c>
      <c r="K532" s="591">
        <f>ROUND(K533*K534/1000,1)</f>
        <v>0</v>
      </c>
      <c r="L532" s="592">
        <f>ROUND(L533*L534/1000,1)</f>
        <v>0</v>
      </c>
      <c r="M532" s="475">
        <f>N532+O532</f>
        <v>0</v>
      </c>
      <c r="N532" s="591">
        <f>ROUND(N533*N534/1000,1)</f>
        <v>0</v>
      </c>
      <c r="O532" s="592">
        <f>ROUND(O533*O534/1000,1)</f>
        <v>0</v>
      </c>
      <c r="P532" s="475">
        <f>Q532+R532</f>
        <v>0</v>
      </c>
      <c r="Q532" s="591">
        <f>ROUND(Q533*Q534/1000,1)</f>
        <v>0</v>
      </c>
      <c r="R532" s="592">
        <f>ROUND(R533*R534/1000,1)</f>
        <v>0</v>
      </c>
      <c r="S532" s="475">
        <f>T532+U532</f>
        <v>0</v>
      </c>
      <c r="T532" s="591">
        <f>ROUND(T533*T534/1000,1)</f>
        <v>0</v>
      </c>
      <c r="U532" s="592">
        <f>ROUND(U533*U534/1000,1)</f>
        <v>0</v>
      </c>
      <c r="V532" s="1175">
        <f t="shared" ref="V532" si="1159">G532-J532</f>
        <v>0</v>
      </c>
      <c r="W532" s="591">
        <f t="shared" ref="W532" si="1160">G532-M532</f>
        <v>0</v>
      </c>
      <c r="X532" s="591">
        <f t="shared" ref="X532" si="1161">G532-P532</f>
        <v>0</v>
      </c>
      <c r="Y532" s="726">
        <f t="shared" ref="Y532" si="1162">G532-S532</f>
        <v>0</v>
      </c>
      <c r="Z532" s="727">
        <f t="shared" ref="Z532" si="1163">IF(G532&gt;0,ROUND((J532/G532),3),0)</f>
        <v>0</v>
      </c>
      <c r="AA532" s="728">
        <f t="shared" ref="AA532" si="1164">IF(G532&gt;0,ROUND((M532/G532),3),0)</f>
        <v>0</v>
      </c>
      <c r="AB532" s="728">
        <f t="shared" ref="AB532" si="1165">IF(G532&gt;0,ROUND((P532/G532),3),0)</f>
        <v>0</v>
      </c>
      <c r="AC532" s="729">
        <f t="shared" ref="AC532" si="1166">IF(G532&gt;0,ROUND((S532/G532),3),0)</f>
        <v>0</v>
      </c>
    </row>
    <row r="533" spans="1:30" s="148" customFormat="1" ht="12" outlineLevel="1" x14ac:dyDescent="0.25">
      <c r="A533" s="879"/>
      <c r="B533" s="157"/>
      <c r="C533" s="150"/>
      <c r="D533" s="206" t="s">
        <v>299</v>
      </c>
      <c r="E533" s="140" t="s">
        <v>77</v>
      </c>
      <c r="F533" s="108" t="s">
        <v>28</v>
      </c>
      <c r="G533" s="593">
        <f>H533+I533</f>
        <v>0</v>
      </c>
      <c r="H533" s="594"/>
      <c r="I533" s="595"/>
      <c r="J533" s="593">
        <f>K533+L533</f>
        <v>0</v>
      </c>
      <c r="K533" s="594"/>
      <c r="L533" s="595"/>
      <c r="M533" s="593">
        <f>N533+O533</f>
        <v>0</v>
      </c>
      <c r="N533" s="594"/>
      <c r="O533" s="595"/>
      <c r="P533" s="593">
        <f>Q533+R533</f>
        <v>0</v>
      </c>
      <c r="Q533" s="594"/>
      <c r="R533" s="595"/>
      <c r="S533" s="593">
        <f>T533+U533</f>
        <v>0</v>
      </c>
      <c r="T533" s="594"/>
      <c r="U533" s="595"/>
      <c r="V533" s="1173" t="s">
        <v>27</v>
      </c>
      <c r="W533" s="744" t="s">
        <v>27</v>
      </c>
      <c r="X533" s="744" t="s">
        <v>27</v>
      </c>
      <c r="Y533" s="745" t="s">
        <v>27</v>
      </c>
      <c r="Z533" s="743" t="s">
        <v>27</v>
      </c>
      <c r="AA533" s="744" t="s">
        <v>27</v>
      </c>
      <c r="AB533" s="744" t="s">
        <v>27</v>
      </c>
      <c r="AC533" s="745" t="s">
        <v>27</v>
      </c>
    </row>
    <row r="534" spans="1:30" s="148" customFormat="1" ht="12.75" outlineLevel="1" thickBot="1" x14ac:dyDescent="0.3">
      <c r="A534" s="879"/>
      <c r="B534" s="158"/>
      <c r="C534" s="159"/>
      <c r="D534" s="230" t="s">
        <v>299</v>
      </c>
      <c r="E534" s="141" t="s">
        <v>78</v>
      </c>
      <c r="F534" s="112" t="s">
        <v>54</v>
      </c>
      <c r="G534" s="596">
        <f>IF(I534+H534&gt;0,AVERAGE(H534:I534),0)</f>
        <v>0</v>
      </c>
      <c r="H534" s="597"/>
      <c r="I534" s="598"/>
      <c r="J534" s="596">
        <f>IF(L534+K534&gt;0,AVERAGE(K534:L534),0)</f>
        <v>0</v>
      </c>
      <c r="K534" s="597"/>
      <c r="L534" s="598"/>
      <c r="M534" s="596">
        <f>IF(O534+N534&gt;0,AVERAGE(N534:O534),0)</f>
        <v>0</v>
      </c>
      <c r="N534" s="597"/>
      <c r="O534" s="598"/>
      <c r="P534" s="596">
        <f>IF(R534+Q534&gt;0,AVERAGE(Q534:R534),0)</f>
        <v>0</v>
      </c>
      <c r="Q534" s="597"/>
      <c r="R534" s="598"/>
      <c r="S534" s="596">
        <f>IF(U534+T534&gt;0,AVERAGE(T534:U534),0)</f>
        <v>0</v>
      </c>
      <c r="T534" s="597"/>
      <c r="U534" s="598"/>
      <c r="V534" s="1174" t="s">
        <v>27</v>
      </c>
      <c r="W534" s="747" t="s">
        <v>27</v>
      </c>
      <c r="X534" s="747" t="s">
        <v>27</v>
      </c>
      <c r="Y534" s="748" t="s">
        <v>27</v>
      </c>
      <c r="Z534" s="746" t="s">
        <v>27</v>
      </c>
      <c r="AA534" s="747" t="s">
        <v>27</v>
      </c>
      <c r="AB534" s="747" t="s">
        <v>27</v>
      </c>
      <c r="AC534" s="748" t="s">
        <v>27</v>
      </c>
    </row>
    <row r="535" spans="1:30" s="120" customFormat="1" ht="16.5" outlineLevel="1" thickTop="1" thickBot="1" x14ac:dyDescent="0.3">
      <c r="A535" s="377"/>
      <c r="B535" s="212" t="s">
        <v>512</v>
      </c>
      <c r="C535" s="186">
        <v>3110</v>
      </c>
      <c r="D535" s="210"/>
      <c r="E535" s="162" t="s">
        <v>697</v>
      </c>
      <c r="F535" s="136" t="s">
        <v>35</v>
      </c>
      <c r="G535" s="536">
        <f t="shared" ref="G535" si="1167">H535+I535</f>
        <v>0</v>
      </c>
      <c r="H535" s="749"/>
      <c r="I535" s="1081"/>
      <c r="J535" s="536">
        <f t="shared" ref="J535" si="1168">K535+L535</f>
        <v>0</v>
      </c>
      <c r="K535" s="749"/>
      <c r="L535" s="1081"/>
      <c r="M535" s="536">
        <f t="shared" ref="M535" si="1169">N535+O535</f>
        <v>0</v>
      </c>
      <c r="N535" s="749"/>
      <c r="O535" s="1081"/>
      <c r="P535" s="536">
        <f t="shared" ref="P535" si="1170">Q535+R535</f>
        <v>0</v>
      </c>
      <c r="Q535" s="749"/>
      <c r="R535" s="1081"/>
      <c r="S535" s="536">
        <f t="shared" ref="S535" si="1171">T535+U535</f>
        <v>0</v>
      </c>
      <c r="T535" s="749"/>
      <c r="U535" s="1081"/>
      <c r="V535" s="1176">
        <f t="shared" ref="V535" si="1172">G535-J535</f>
        <v>0</v>
      </c>
      <c r="W535" s="749">
        <f t="shared" ref="W535" si="1173">G535-M535</f>
        <v>0</v>
      </c>
      <c r="X535" s="749">
        <f t="shared" ref="X535" si="1174">G535-P535</f>
        <v>0</v>
      </c>
      <c r="Y535" s="750">
        <f t="shared" ref="Y535" si="1175">G535-S535</f>
        <v>0</v>
      </c>
      <c r="Z535" s="751">
        <f>IF(G535&gt;0,ROUND((J535/G535),3),0)</f>
        <v>0</v>
      </c>
      <c r="AA535" s="752">
        <f t="shared" ref="AA535" si="1176">IF(G535&gt;0,ROUND((M535/G535),3),0)</f>
        <v>0</v>
      </c>
      <c r="AB535" s="752">
        <f t="shared" ref="AB535" si="1177">IF(G535&gt;0,ROUND((P535/G535),3),0)</f>
        <v>0</v>
      </c>
      <c r="AC535" s="753">
        <f t="shared" ref="AC535" si="1178">IF(G535&gt;0,ROUND((S535/G535),3),0)</f>
        <v>0</v>
      </c>
      <c r="AD535" s="131"/>
    </row>
    <row r="536" spans="1:30" s="131" customFormat="1" ht="17.25" outlineLevel="1" thickTop="1" thickBot="1" x14ac:dyDescent="0.3">
      <c r="A536" s="115"/>
      <c r="B536" s="231" t="s">
        <v>513</v>
      </c>
      <c r="C536" s="176">
        <v>3110</v>
      </c>
      <c r="D536" s="177"/>
      <c r="E536" s="178" t="s">
        <v>462</v>
      </c>
      <c r="F536" s="179" t="s">
        <v>35</v>
      </c>
      <c r="G536" s="1019">
        <f t="shared" ref="G536:I536" si="1179">G537+G538</f>
        <v>0</v>
      </c>
      <c r="H536" s="1020">
        <f t="shared" si="1179"/>
        <v>0</v>
      </c>
      <c r="I536" s="1021">
        <f t="shared" si="1179"/>
        <v>0</v>
      </c>
      <c r="J536" s="1019">
        <f t="shared" ref="J536:U536" si="1180">J537+J538</f>
        <v>0</v>
      </c>
      <c r="K536" s="1020">
        <f t="shared" si="1180"/>
        <v>0</v>
      </c>
      <c r="L536" s="1021">
        <f t="shared" si="1180"/>
        <v>0</v>
      </c>
      <c r="M536" s="1019">
        <f t="shared" si="1180"/>
        <v>0</v>
      </c>
      <c r="N536" s="1020">
        <f t="shared" si="1180"/>
        <v>0</v>
      </c>
      <c r="O536" s="1021">
        <f t="shared" si="1180"/>
        <v>0</v>
      </c>
      <c r="P536" s="1019">
        <f t="shared" si="1180"/>
        <v>0</v>
      </c>
      <c r="Q536" s="1020">
        <f t="shared" si="1180"/>
        <v>0</v>
      </c>
      <c r="R536" s="1021">
        <f t="shared" si="1180"/>
        <v>0</v>
      </c>
      <c r="S536" s="1019">
        <f t="shared" si="1180"/>
        <v>0</v>
      </c>
      <c r="T536" s="1020">
        <f t="shared" si="1180"/>
        <v>0</v>
      </c>
      <c r="U536" s="1021">
        <f t="shared" si="1180"/>
        <v>0</v>
      </c>
      <c r="V536" s="1177">
        <f t="shared" ref="V536:V539" si="1181">G536-J536</f>
        <v>0</v>
      </c>
      <c r="W536" s="623">
        <f t="shared" ref="W536:W539" si="1182">G536-M536</f>
        <v>0</v>
      </c>
      <c r="X536" s="623">
        <f t="shared" ref="X536:X539" si="1183">G536-P536</f>
        <v>0</v>
      </c>
      <c r="Y536" s="754">
        <f t="shared" ref="Y536:Y539" si="1184">G536-S536</f>
        <v>0</v>
      </c>
      <c r="Z536" s="755">
        <f t="shared" ref="Z536:Z548" si="1185">IF(G536&gt;0,ROUND((J536/G536),3),0)</f>
        <v>0</v>
      </c>
      <c r="AA536" s="756">
        <f t="shared" ref="AA536:AA548" si="1186">IF(G536&gt;0,ROUND((M536/G536),3),0)</f>
        <v>0</v>
      </c>
      <c r="AB536" s="756">
        <f t="shared" ref="AB536:AB548" si="1187">IF(G536&gt;0,ROUND((P536/G536),3),0)</f>
        <v>0</v>
      </c>
      <c r="AC536" s="757">
        <f t="shared" ref="AC536:AC540" si="1188">IF(G536&gt;0,ROUND((S536/G536),3),0)</f>
        <v>0</v>
      </c>
    </row>
    <row r="537" spans="1:30" s="131" customFormat="1" ht="16.5" outlineLevel="1" thickTop="1" x14ac:dyDescent="0.25">
      <c r="A537" s="115"/>
      <c r="B537" s="1022" t="s">
        <v>774</v>
      </c>
      <c r="C537" s="514">
        <v>3110</v>
      </c>
      <c r="D537" s="1023"/>
      <c r="E537" s="1024" t="s">
        <v>550</v>
      </c>
      <c r="F537" s="341" t="s">
        <v>35</v>
      </c>
      <c r="G537" s="532">
        <f>H537+I537</f>
        <v>0</v>
      </c>
      <c r="H537" s="780"/>
      <c r="I537" s="1085"/>
      <c r="J537" s="532">
        <f>K537+L537</f>
        <v>0</v>
      </c>
      <c r="K537" s="780"/>
      <c r="L537" s="1085"/>
      <c r="M537" s="532">
        <f>N537+O537</f>
        <v>0</v>
      </c>
      <c r="N537" s="780"/>
      <c r="O537" s="1085"/>
      <c r="P537" s="532">
        <f>Q537+R537</f>
        <v>0</v>
      </c>
      <c r="Q537" s="780"/>
      <c r="R537" s="1085"/>
      <c r="S537" s="532">
        <f>T537+U537</f>
        <v>0</v>
      </c>
      <c r="T537" s="780"/>
      <c r="U537" s="1085"/>
      <c r="V537" s="1185">
        <f t="shared" si="1181"/>
        <v>0</v>
      </c>
      <c r="W537" s="780">
        <f t="shared" si="1182"/>
        <v>0</v>
      </c>
      <c r="X537" s="780">
        <f t="shared" si="1183"/>
        <v>0</v>
      </c>
      <c r="Y537" s="781">
        <f t="shared" si="1184"/>
        <v>0</v>
      </c>
      <c r="Z537" s="782">
        <f t="shared" si="1185"/>
        <v>0</v>
      </c>
      <c r="AA537" s="783">
        <f t="shared" si="1186"/>
        <v>0</v>
      </c>
      <c r="AB537" s="783">
        <f t="shared" si="1187"/>
        <v>0</v>
      </c>
      <c r="AC537" s="784">
        <f t="shared" si="1188"/>
        <v>0</v>
      </c>
    </row>
    <row r="538" spans="1:30" s="131" customFormat="1" ht="16.5" outlineLevel="1" thickBot="1" x14ac:dyDescent="0.3">
      <c r="A538" s="115"/>
      <c r="B538" s="142" t="s">
        <v>775</v>
      </c>
      <c r="C538" s="186">
        <v>3110</v>
      </c>
      <c r="D538" s="187"/>
      <c r="E538" s="188" t="s">
        <v>455</v>
      </c>
      <c r="F538" s="133" t="s">
        <v>35</v>
      </c>
      <c r="G538" s="536">
        <f>H538+I538</f>
        <v>0</v>
      </c>
      <c r="H538" s="749"/>
      <c r="I538" s="1081"/>
      <c r="J538" s="536">
        <f>K538+L538</f>
        <v>0</v>
      </c>
      <c r="K538" s="749"/>
      <c r="L538" s="1081"/>
      <c r="M538" s="536">
        <f>N538+O538</f>
        <v>0</v>
      </c>
      <c r="N538" s="749"/>
      <c r="O538" s="1081"/>
      <c r="P538" s="536">
        <f>Q538+R538</f>
        <v>0</v>
      </c>
      <c r="Q538" s="749"/>
      <c r="R538" s="1081"/>
      <c r="S538" s="536">
        <f>T538+U538</f>
        <v>0</v>
      </c>
      <c r="T538" s="749"/>
      <c r="U538" s="1081"/>
      <c r="V538" s="1176">
        <f t="shared" si="1181"/>
        <v>0</v>
      </c>
      <c r="W538" s="749">
        <f t="shared" si="1182"/>
        <v>0</v>
      </c>
      <c r="X538" s="749">
        <f t="shared" si="1183"/>
        <v>0</v>
      </c>
      <c r="Y538" s="750">
        <f t="shared" si="1184"/>
        <v>0</v>
      </c>
      <c r="Z538" s="751">
        <f t="shared" si="1185"/>
        <v>0</v>
      </c>
      <c r="AA538" s="752">
        <f t="shared" si="1186"/>
        <v>0</v>
      </c>
      <c r="AB538" s="752">
        <f t="shared" si="1187"/>
        <v>0</v>
      </c>
      <c r="AC538" s="753">
        <f t="shared" si="1188"/>
        <v>0</v>
      </c>
    </row>
    <row r="539" spans="1:30" s="131" customFormat="1" ht="26.25" outlineLevel="1" thickTop="1" thickBot="1" x14ac:dyDescent="0.3">
      <c r="A539" s="115"/>
      <c r="B539" s="919" t="s">
        <v>702</v>
      </c>
      <c r="C539" s="252">
        <v>3110</v>
      </c>
      <c r="D539" s="920"/>
      <c r="E539" s="921" t="s">
        <v>405</v>
      </c>
      <c r="F539" s="179" t="s">
        <v>35</v>
      </c>
      <c r="G539" s="536">
        <f>H539+I539</f>
        <v>0</v>
      </c>
      <c r="H539" s="599"/>
      <c r="I539" s="603"/>
      <c r="J539" s="536">
        <f>K539+L539</f>
        <v>0</v>
      </c>
      <c r="K539" s="599"/>
      <c r="L539" s="603"/>
      <c r="M539" s="536">
        <f>N539+O539</f>
        <v>0</v>
      </c>
      <c r="N539" s="599"/>
      <c r="O539" s="603"/>
      <c r="P539" s="536">
        <f>Q539+R539</f>
        <v>0</v>
      </c>
      <c r="Q539" s="599"/>
      <c r="R539" s="603"/>
      <c r="S539" s="536">
        <f>T539+U539</f>
        <v>0</v>
      </c>
      <c r="T539" s="599"/>
      <c r="U539" s="603"/>
      <c r="V539" s="1176">
        <f t="shared" si="1181"/>
        <v>0</v>
      </c>
      <c r="W539" s="749">
        <f t="shared" si="1182"/>
        <v>0</v>
      </c>
      <c r="X539" s="749">
        <f t="shared" si="1183"/>
        <v>0</v>
      </c>
      <c r="Y539" s="750">
        <f t="shared" si="1184"/>
        <v>0</v>
      </c>
      <c r="Z539" s="751">
        <f t="shared" ref="Z539" si="1189">IF(G539&gt;0,ROUND((J539/G539),3),0)</f>
        <v>0</v>
      </c>
      <c r="AA539" s="752">
        <f t="shared" ref="AA539" si="1190">IF(G539&gt;0,ROUND((M539/G539),3),0)</f>
        <v>0</v>
      </c>
      <c r="AB539" s="752">
        <f t="shared" ref="AB539" si="1191">IF(G539&gt;0,ROUND((P539/G539),3),0)</f>
        <v>0</v>
      </c>
      <c r="AC539" s="753">
        <f t="shared" ref="AC539" si="1192">IF(G539&gt;0,ROUND((S539/G539),3),0)</f>
        <v>0</v>
      </c>
    </row>
    <row r="540" spans="1:30" s="20" customFormat="1" ht="27" outlineLevel="1" thickTop="1" thickBot="1" x14ac:dyDescent="0.3">
      <c r="A540" s="119"/>
      <c r="B540" s="302" t="s">
        <v>776</v>
      </c>
      <c r="C540" s="280">
        <v>3110</v>
      </c>
      <c r="D540" s="346"/>
      <c r="E540" s="191" t="s">
        <v>143</v>
      </c>
      <c r="F540" s="189" t="s">
        <v>35</v>
      </c>
      <c r="G540" s="478">
        <f>H540+I540</f>
        <v>0</v>
      </c>
      <c r="H540" s="479"/>
      <c r="I540" s="480"/>
      <c r="J540" s="478">
        <f>K540+L540</f>
        <v>0</v>
      </c>
      <c r="K540" s="479"/>
      <c r="L540" s="480"/>
      <c r="M540" s="478">
        <f>N540+O540</f>
        <v>0</v>
      </c>
      <c r="N540" s="479"/>
      <c r="O540" s="480"/>
      <c r="P540" s="478">
        <f>Q540+R540</f>
        <v>0</v>
      </c>
      <c r="Q540" s="479"/>
      <c r="R540" s="480"/>
      <c r="S540" s="478">
        <f>T540+U540</f>
        <v>0</v>
      </c>
      <c r="T540" s="479"/>
      <c r="U540" s="480"/>
      <c r="V540" s="1175">
        <f t="shared" ref="V540:V548" si="1193">G540-J540</f>
        <v>0</v>
      </c>
      <c r="W540" s="591">
        <f t="shared" ref="W540:W548" si="1194">G540-M540</f>
        <v>0</v>
      </c>
      <c r="X540" s="591">
        <f t="shared" ref="X540:X548" si="1195">G540-P540</f>
        <v>0</v>
      </c>
      <c r="Y540" s="726">
        <f t="shared" ref="Y540:Y548" si="1196">G540-S540</f>
        <v>0</v>
      </c>
      <c r="Z540" s="727">
        <f t="shared" si="1185"/>
        <v>0</v>
      </c>
      <c r="AA540" s="728">
        <f t="shared" si="1186"/>
        <v>0</v>
      </c>
      <c r="AB540" s="728">
        <f t="shared" si="1187"/>
        <v>0</v>
      </c>
      <c r="AC540" s="729">
        <f t="shared" si="1188"/>
        <v>0</v>
      </c>
    </row>
    <row r="541" spans="1:30" ht="19.5" thickBot="1" x14ac:dyDescent="0.3">
      <c r="A541" s="878"/>
      <c r="B541" s="94" t="s">
        <v>514</v>
      </c>
      <c r="C541" s="192" t="s">
        <v>305</v>
      </c>
      <c r="D541" s="95"/>
      <c r="E541" s="193" t="s">
        <v>306</v>
      </c>
      <c r="F541" s="101" t="s">
        <v>35</v>
      </c>
      <c r="G541" s="588">
        <f t="shared" ref="G541:I541" si="1197">G542+G547+G565+G566+G567+G568</f>
        <v>0</v>
      </c>
      <c r="H541" s="589">
        <f t="shared" si="1197"/>
        <v>0</v>
      </c>
      <c r="I541" s="590">
        <f t="shared" si="1197"/>
        <v>0</v>
      </c>
      <c r="J541" s="588">
        <f t="shared" ref="J541:U541" si="1198">J542+J547+J565+J566+J567+J568</f>
        <v>0</v>
      </c>
      <c r="K541" s="589">
        <f t="shared" si="1198"/>
        <v>0</v>
      </c>
      <c r="L541" s="590">
        <f t="shared" si="1198"/>
        <v>0</v>
      </c>
      <c r="M541" s="588">
        <f t="shared" si="1198"/>
        <v>0</v>
      </c>
      <c r="N541" s="589">
        <f t="shared" si="1198"/>
        <v>0</v>
      </c>
      <c r="O541" s="590">
        <f t="shared" si="1198"/>
        <v>0</v>
      </c>
      <c r="P541" s="588">
        <f t="shared" si="1198"/>
        <v>0</v>
      </c>
      <c r="Q541" s="589">
        <f t="shared" si="1198"/>
        <v>0</v>
      </c>
      <c r="R541" s="590">
        <f t="shared" si="1198"/>
        <v>0</v>
      </c>
      <c r="S541" s="588">
        <f t="shared" si="1198"/>
        <v>0</v>
      </c>
      <c r="T541" s="589">
        <f t="shared" si="1198"/>
        <v>0</v>
      </c>
      <c r="U541" s="590">
        <f t="shared" si="1198"/>
        <v>0</v>
      </c>
      <c r="V541" s="722">
        <f t="shared" si="1193"/>
        <v>0</v>
      </c>
      <c r="W541" s="721">
        <f t="shared" si="1194"/>
        <v>0</v>
      </c>
      <c r="X541" s="721">
        <f t="shared" si="1195"/>
        <v>0</v>
      </c>
      <c r="Y541" s="722">
        <f t="shared" si="1196"/>
        <v>0</v>
      </c>
      <c r="Z541" s="723">
        <f t="shared" si="1185"/>
        <v>0</v>
      </c>
      <c r="AA541" s="724">
        <f t="shared" si="1186"/>
        <v>0</v>
      </c>
      <c r="AB541" s="724">
        <f t="shared" si="1187"/>
        <v>0</v>
      </c>
      <c r="AC541" s="725">
        <f>IF(G541&gt;0,ROUND((S541/G541),3),0)</f>
        <v>0</v>
      </c>
    </row>
    <row r="542" spans="1:30" ht="19.5" outlineLevel="1" thickBot="1" x14ac:dyDescent="0.3">
      <c r="A542" s="878"/>
      <c r="B542" s="956" t="s">
        <v>515</v>
      </c>
      <c r="C542" s="957" t="s">
        <v>456</v>
      </c>
      <c r="D542" s="958" t="s">
        <v>49</v>
      </c>
      <c r="E542" s="687" t="s">
        <v>457</v>
      </c>
      <c r="F542" s="959" t="s">
        <v>35</v>
      </c>
      <c r="G542" s="955">
        <f>H542+I542</f>
        <v>0</v>
      </c>
      <c r="H542" s="960">
        <f>ROUND(H545*H546/1000,1)</f>
        <v>0</v>
      </c>
      <c r="I542" s="961">
        <f>ROUND(I545*I546/1000,1)</f>
        <v>0</v>
      </c>
      <c r="J542" s="955">
        <f>K542+L542</f>
        <v>0</v>
      </c>
      <c r="K542" s="960">
        <f>ROUND(K545*K546/1000,1)</f>
        <v>0</v>
      </c>
      <c r="L542" s="961">
        <f>ROUND(L545*L546/1000,1)</f>
        <v>0</v>
      </c>
      <c r="M542" s="955">
        <f>N542+O542</f>
        <v>0</v>
      </c>
      <c r="N542" s="960">
        <f>ROUND(N545*N546/1000,1)</f>
        <v>0</v>
      </c>
      <c r="O542" s="961">
        <f>ROUND(O545*O546/1000,1)</f>
        <v>0</v>
      </c>
      <c r="P542" s="955">
        <f>Q542+R542</f>
        <v>0</v>
      </c>
      <c r="Q542" s="960">
        <f>ROUND(Q545*Q546/1000,1)</f>
        <v>0</v>
      </c>
      <c r="R542" s="961">
        <f>ROUND(R545*R546/1000,1)</f>
        <v>0</v>
      </c>
      <c r="S542" s="955">
        <f>T542+U542</f>
        <v>0</v>
      </c>
      <c r="T542" s="960">
        <f>ROUND(T545*T546/1000,1)</f>
        <v>0</v>
      </c>
      <c r="U542" s="961">
        <f>ROUND(U545*U546/1000,1)</f>
        <v>0</v>
      </c>
      <c r="V542" s="1176">
        <f t="shared" ref="V542" si="1199">G542-J542</f>
        <v>0</v>
      </c>
      <c r="W542" s="749">
        <f t="shared" ref="W542" si="1200">G542-M542</f>
        <v>0</v>
      </c>
      <c r="X542" s="749">
        <f t="shared" ref="X542" si="1201">G542-P542</f>
        <v>0</v>
      </c>
      <c r="Y542" s="750">
        <f t="shared" ref="Y542" si="1202">G542-S542</f>
        <v>0</v>
      </c>
      <c r="Z542" s="751">
        <f t="shared" ref="Z542" si="1203">IF(G542&gt;0,ROUND((J542/G542),3),0)</f>
        <v>0</v>
      </c>
      <c r="AA542" s="752">
        <f t="shared" ref="AA542" si="1204">IF(G542&gt;0,ROUND((M542/G542),3),0)</f>
        <v>0</v>
      </c>
      <c r="AB542" s="752">
        <f t="shared" ref="AB542" si="1205">IF(G542&gt;0,ROUND((P542/G542),3),0)</f>
        <v>0</v>
      </c>
      <c r="AC542" s="753">
        <f t="shared" ref="AC542" si="1206">IF(G542&gt;0,ROUND((S542/G542),3),0)</f>
        <v>0</v>
      </c>
    </row>
    <row r="543" spans="1:30" s="120" customFormat="1" ht="12.75" outlineLevel="1" thickTop="1" x14ac:dyDescent="0.25">
      <c r="A543" s="879"/>
      <c r="B543" s="312"/>
      <c r="C543" s="313"/>
      <c r="D543" s="309" t="s">
        <v>49</v>
      </c>
      <c r="E543" s="110" t="s">
        <v>551</v>
      </c>
      <c r="F543" s="124" t="s">
        <v>29</v>
      </c>
      <c r="G543" s="667">
        <f>H543+I543</f>
        <v>0</v>
      </c>
      <c r="H543" s="668"/>
      <c r="I543" s="669"/>
      <c r="J543" s="667">
        <f>K543+L543</f>
        <v>0</v>
      </c>
      <c r="K543" s="668"/>
      <c r="L543" s="669"/>
      <c r="M543" s="667">
        <f>N543+O543</f>
        <v>0</v>
      </c>
      <c r="N543" s="668"/>
      <c r="O543" s="669"/>
      <c r="P543" s="667">
        <f>Q543+R543</f>
        <v>0</v>
      </c>
      <c r="Q543" s="668"/>
      <c r="R543" s="669"/>
      <c r="S543" s="667">
        <f>T543+U543</f>
        <v>0</v>
      </c>
      <c r="T543" s="668"/>
      <c r="U543" s="669"/>
      <c r="V543" s="1190" t="s">
        <v>27</v>
      </c>
      <c r="W543" s="1029" t="s">
        <v>27</v>
      </c>
      <c r="X543" s="1029" t="s">
        <v>27</v>
      </c>
      <c r="Y543" s="1030" t="s">
        <v>27</v>
      </c>
      <c r="Z543" s="1028" t="s">
        <v>27</v>
      </c>
      <c r="AA543" s="1029" t="s">
        <v>27</v>
      </c>
      <c r="AB543" s="1029" t="s">
        <v>27</v>
      </c>
      <c r="AC543" s="1030" t="s">
        <v>27</v>
      </c>
    </row>
    <row r="544" spans="1:30" s="120" customFormat="1" ht="12" outlineLevel="1" x14ac:dyDescent="0.25">
      <c r="A544" s="879"/>
      <c r="B544" s="312"/>
      <c r="C544" s="313"/>
      <c r="D544" s="309" t="s">
        <v>49</v>
      </c>
      <c r="E544" s="110" t="s">
        <v>77</v>
      </c>
      <c r="F544" s="124" t="s">
        <v>28</v>
      </c>
      <c r="G544" s="667">
        <f>H544+I544</f>
        <v>0</v>
      </c>
      <c r="H544" s="668"/>
      <c r="I544" s="669"/>
      <c r="J544" s="667">
        <f>K544+L544</f>
        <v>0</v>
      </c>
      <c r="K544" s="668"/>
      <c r="L544" s="669"/>
      <c r="M544" s="667">
        <f>N544+O544</f>
        <v>0</v>
      </c>
      <c r="N544" s="668"/>
      <c r="O544" s="669"/>
      <c r="P544" s="667">
        <f>Q544+R544</f>
        <v>0</v>
      </c>
      <c r="Q544" s="668"/>
      <c r="R544" s="669"/>
      <c r="S544" s="667">
        <f>T544+U544</f>
        <v>0</v>
      </c>
      <c r="T544" s="668"/>
      <c r="U544" s="669"/>
      <c r="V544" s="1191" t="s">
        <v>27</v>
      </c>
      <c r="W544" s="1026" t="s">
        <v>27</v>
      </c>
      <c r="X544" s="1026" t="s">
        <v>27</v>
      </c>
      <c r="Y544" s="1027" t="s">
        <v>27</v>
      </c>
      <c r="Z544" s="1025" t="s">
        <v>27</v>
      </c>
      <c r="AA544" s="1026" t="s">
        <v>27</v>
      </c>
      <c r="AB544" s="1026" t="s">
        <v>27</v>
      </c>
      <c r="AC544" s="1027" t="s">
        <v>27</v>
      </c>
    </row>
    <row r="545" spans="1:29" s="120" customFormat="1" ht="12" outlineLevel="1" x14ac:dyDescent="0.25">
      <c r="A545" s="879"/>
      <c r="B545" s="966"/>
      <c r="C545" s="967"/>
      <c r="D545" s="968" t="s">
        <v>49</v>
      </c>
      <c r="E545" s="962" t="s">
        <v>310</v>
      </c>
      <c r="F545" s="152" t="s">
        <v>30</v>
      </c>
      <c r="G545" s="963">
        <f>H545+I545</f>
        <v>0</v>
      </c>
      <c r="H545" s="964"/>
      <c r="I545" s="965"/>
      <c r="J545" s="963">
        <f>K545+L545</f>
        <v>0</v>
      </c>
      <c r="K545" s="964"/>
      <c r="L545" s="965"/>
      <c r="M545" s="963">
        <f>N545+O545</f>
        <v>0</v>
      </c>
      <c r="N545" s="964"/>
      <c r="O545" s="965"/>
      <c r="P545" s="963">
        <f>Q545+R545</f>
        <v>0</v>
      </c>
      <c r="Q545" s="964"/>
      <c r="R545" s="965"/>
      <c r="S545" s="963">
        <f>T545+U545</f>
        <v>0</v>
      </c>
      <c r="T545" s="964"/>
      <c r="U545" s="965"/>
      <c r="V545" s="1191" t="s">
        <v>27</v>
      </c>
      <c r="W545" s="1026" t="s">
        <v>27</v>
      </c>
      <c r="X545" s="1026" t="s">
        <v>27</v>
      </c>
      <c r="Y545" s="1027" t="s">
        <v>27</v>
      </c>
      <c r="Z545" s="1025" t="s">
        <v>27</v>
      </c>
      <c r="AA545" s="1026" t="s">
        <v>27</v>
      </c>
      <c r="AB545" s="1026" t="s">
        <v>27</v>
      </c>
      <c r="AC545" s="1027" t="s">
        <v>27</v>
      </c>
    </row>
    <row r="546" spans="1:29" s="120" customFormat="1" ht="12.75" outlineLevel="1" thickBot="1" x14ac:dyDescent="0.3">
      <c r="A546" s="879"/>
      <c r="B546" s="969"/>
      <c r="C546" s="970"/>
      <c r="D546" s="327" t="s">
        <v>49</v>
      </c>
      <c r="E546" s="114" t="s">
        <v>311</v>
      </c>
      <c r="F546" s="127" t="s">
        <v>54</v>
      </c>
      <c r="G546" s="596">
        <f>IF(I546+H546&gt;0,AVERAGE(H546:I546),0)</f>
        <v>0</v>
      </c>
      <c r="H546" s="597"/>
      <c r="I546" s="598"/>
      <c r="J546" s="596">
        <f>IF(L546+K546&gt;0,AVERAGE(K546:L546),0)</f>
        <v>0</v>
      </c>
      <c r="K546" s="597"/>
      <c r="L546" s="598"/>
      <c r="M546" s="596">
        <f>IF(O546+N546&gt;0,AVERAGE(N546:O546),0)</f>
        <v>0</v>
      </c>
      <c r="N546" s="597"/>
      <c r="O546" s="598"/>
      <c r="P546" s="596">
        <f>IF(R546+Q546&gt;0,AVERAGE(Q546:R546),0)</f>
        <v>0</v>
      </c>
      <c r="Q546" s="597"/>
      <c r="R546" s="598"/>
      <c r="S546" s="596">
        <f>IF(U546+T546&gt;0,AVERAGE(T546:U546),0)</f>
        <v>0</v>
      </c>
      <c r="T546" s="597"/>
      <c r="U546" s="598"/>
      <c r="V546" s="1192" t="s">
        <v>27</v>
      </c>
      <c r="W546" s="1032" t="s">
        <v>27</v>
      </c>
      <c r="X546" s="1032" t="s">
        <v>27</v>
      </c>
      <c r="Y546" s="1033" t="s">
        <v>27</v>
      </c>
      <c r="Z546" s="1031" t="s">
        <v>27</v>
      </c>
      <c r="AA546" s="1032" t="s">
        <v>27</v>
      </c>
      <c r="AB546" s="1032" t="s">
        <v>27</v>
      </c>
      <c r="AC546" s="1033" t="s">
        <v>27</v>
      </c>
    </row>
    <row r="547" spans="1:29" s="119" customFormat="1" ht="17.25" outlineLevel="1" thickTop="1" thickBot="1" x14ac:dyDescent="0.3">
      <c r="A547" s="115"/>
      <c r="B547" s="142" t="s">
        <v>516</v>
      </c>
      <c r="C547" s="186" t="s">
        <v>307</v>
      </c>
      <c r="D547" s="210"/>
      <c r="E547" s="162" t="s">
        <v>308</v>
      </c>
      <c r="F547" s="133" t="s">
        <v>35</v>
      </c>
      <c r="G547" s="604">
        <f t="shared" ref="G547:I547" si="1207">ROUND(G548+G551+G554+G556,1)</f>
        <v>0</v>
      </c>
      <c r="H547" s="605">
        <f t="shared" si="1207"/>
        <v>0</v>
      </c>
      <c r="I547" s="606">
        <f t="shared" si="1207"/>
        <v>0</v>
      </c>
      <c r="J547" s="604">
        <f t="shared" ref="J547:U547" si="1208">ROUND(J548+J551+J554+J556,1)</f>
        <v>0</v>
      </c>
      <c r="K547" s="605">
        <f t="shared" si="1208"/>
        <v>0</v>
      </c>
      <c r="L547" s="606">
        <f t="shared" si="1208"/>
        <v>0</v>
      </c>
      <c r="M547" s="604">
        <f t="shared" si="1208"/>
        <v>0</v>
      </c>
      <c r="N547" s="605">
        <f t="shared" si="1208"/>
        <v>0</v>
      </c>
      <c r="O547" s="606">
        <f t="shared" si="1208"/>
        <v>0</v>
      </c>
      <c r="P547" s="604">
        <f t="shared" si="1208"/>
        <v>0</v>
      </c>
      <c r="Q547" s="605">
        <f t="shared" si="1208"/>
        <v>0</v>
      </c>
      <c r="R547" s="606">
        <f t="shared" si="1208"/>
        <v>0</v>
      </c>
      <c r="S547" s="604">
        <f t="shared" si="1208"/>
        <v>0</v>
      </c>
      <c r="T547" s="605">
        <f t="shared" si="1208"/>
        <v>0</v>
      </c>
      <c r="U547" s="606">
        <f t="shared" si="1208"/>
        <v>0</v>
      </c>
      <c r="V547" s="1176">
        <f t="shared" si="1193"/>
        <v>0</v>
      </c>
      <c r="W547" s="749">
        <f t="shared" si="1194"/>
        <v>0</v>
      </c>
      <c r="X547" s="749">
        <f t="shared" si="1195"/>
        <v>0</v>
      </c>
      <c r="Y547" s="750">
        <f t="shared" si="1196"/>
        <v>0</v>
      </c>
      <c r="Z547" s="751">
        <f t="shared" si="1185"/>
        <v>0</v>
      </c>
      <c r="AA547" s="752">
        <f t="shared" si="1186"/>
        <v>0</v>
      </c>
      <c r="AB547" s="752">
        <f t="shared" si="1187"/>
        <v>0</v>
      </c>
      <c r="AC547" s="753">
        <f t="shared" ref="AC547:AC548" si="1209">IF(G547&gt;0,ROUND((S547/G547),3),0)</f>
        <v>0</v>
      </c>
    </row>
    <row r="548" spans="1:29" s="131" customFormat="1" ht="15.75" outlineLevel="1" thickTop="1" x14ac:dyDescent="0.25">
      <c r="A548" s="377"/>
      <c r="B548" s="153" t="s">
        <v>517</v>
      </c>
      <c r="C548" s="184" t="s">
        <v>307</v>
      </c>
      <c r="D548" s="185" t="s">
        <v>49</v>
      </c>
      <c r="E548" s="311" t="s">
        <v>309</v>
      </c>
      <c r="F548" s="68" t="s">
        <v>35</v>
      </c>
      <c r="G548" s="475">
        <f>H548+I548</f>
        <v>0</v>
      </c>
      <c r="H548" s="591">
        <f>ROUND(H549*H550/1000,1)</f>
        <v>0</v>
      </c>
      <c r="I548" s="592">
        <f>ROUND(I549*I550/1000,1)</f>
        <v>0</v>
      </c>
      <c r="J548" s="475">
        <f>K548+L548</f>
        <v>0</v>
      </c>
      <c r="K548" s="591">
        <f>ROUND(K549*K550/1000,1)</f>
        <v>0</v>
      </c>
      <c r="L548" s="592">
        <f>ROUND(L549*L550/1000,1)</f>
        <v>0</v>
      </c>
      <c r="M548" s="475">
        <f>N548+O548</f>
        <v>0</v>
      </c>
      <c r="N548" s="591">
        <f>ROUND(N549*N550/1000,1)</f>
        <v>0</v>
      </c>
      <c r="O548" s="592">
        <f>ROUND(O549*O550/1000,1)</f>
        <v>0</v>
      </c>
      <c r="P548" s="475">
        <f>Q548+R548</f>
        <v>0</v>
      </c>
      <c r="Q548" s="591">
        <f>ROUND(Q549*Q550/1000,1)</f>
        <v>0</v>
      </c>
      <c r="R548" s="592">
        <f>ROUND(R549*R550/1000,1)</f>
        <v>0</v>
      </c>
      <c r="S548" s="475">
        <f>T548+U548</f>
        <v>0</v>
      </c>
      <c r="T548" s="591">
        <f>ROUND(T549*T550/1000,1)</f>
        <v>0</v>
      </c>
      <c r="U548" s="592">
        <f>ROUND(U549*U550/1000,1)</f>
        <v>0</v>
      </c>
      <c r="V548" s="1175">
        <f t="shared" si="1193"/>
        <v>0</v>
      </c>
      <c r="W548" s="591">
        <f t="shared" si="1194"/>
        <v>0</v>
      </c>
      <c r="X548" s="591">
        <f t="shared" si="1195"/>
        <v>0</v>
      </c>
      <c r="Y548" s="726">
        <f t="shared" si="1196"/>
        <v>0</v>
      </c>
      <c r="Z548" s="727">
        <f t="shared" si="1185"/>
        <v>0</v>
      </c>
      <c r="AA548" s="728">
        <f t="shared" si="1186"/>
        <v>0</v>
      </c>
      <c r="AB548" s="728">
        <f t="shared" si="1187"/>
        <v>0</v>
      </c>
      <c r="AC548" s="729">
        <f t="shared" si="1209"/>
        <v>0</v>
      </c>
    </row>
    <row r="549" spans="1:29" s="331" customFormat="1" ht="12" outlineLevel="1" x14ac:dyDescent="0.25">
      <c r="A549" s="879"/>
      <c r="B549" s="332"/>
      <c r="C549" s="425"/>
      <c r="D549" s="206" t="s">
        <v>49</v>
      </c>
      <c r="E549" s="110" t="s">
        <v>310</v>
      </c>
      <c r="F549" s="124" t="s">
        <v>30</v>
      </c>
      <c r="G549" s="666">
        <f>H549+I549</f>
        <v>0</v>
      </c>
      <c r="H549" s="613"/>
      <c r="I549" s="614"/>
      <c r="J549" s="666">
        <f>K549+L549</f>
        <v>0</v>
      </c>
      <c r="K549" s="613"/>
      <c r="L549" s="614"/>
      <c r="M549" s="666">
        <f>N549+O549</f>
        <v>0</v>
      </c>
      <c r="N549" s="613"/>
      <c r="O549" s="614"/>
      <c r="P549" s="666">
        <f>Q549+R549</f>
        <v>0</v>
      </c>
      <c r="Q549" s="613"/>
      <c r="R549" s="614"/>
      <c r="S549" s="666">
        <f>T549+U549</f>
        <v>0</v>
      </c>
      <c r="T549" s="613"/>
      <c r="U549" s="614"/>
      <c r="V549" s="1173" t="s">
        <v>27</v>
      </c>
      <c r="W549" s="744" t="s">
        <v>27</v>
      </c>
      <c r="X549" s="744" t="s">
        <v>27</v>
      </c>
      <c r="Y549" s="745" t="s">
        <v>27</v>
      </c>
      <c r="Z549" s="743" t="s">
        <v>27</v>
      </c>
      <c r="AA549" s="744" t="s">
        <v>27</v>
      </c>
      <c r="AB549" s="744" t="s">
        <v>27</v>
      </c>
      <c r="AC549" s="745" t="s">
        <v>27</v>
      </c>
    </row>
    <row r="550" spans="1:29" s="331" customFormat="1" ht="12" outlineLevel="1" x14ac:dyDescent="0.25">
      <c r="A550" s="879"/>
      <c r="B550" s="332"/>
      <c r="C550" s="425"/>
      <c r="D550" s="206" t="s">
        <v>49</v>
      </c>
      <c r="E550" s="110" t="s">
        <v>311</v>
      </c>
      <c r="F550" s="124" t="s">
        <v>54</v>
      </c>
      <c r="G550" s="607">
        <f>IF(I550+H550&gt;0,AVERAGE(H550:I550),0)</f>
        <v>0</v>
      </c>
      <c r="H550" s="608"/>
      <c r="I550" s="609"/>
      <c r="J550" s="607">
        <f>IF(L550+K550&gt;0,AVERAGE(K550:L550),0)</f>
        <v>0</v>
      </c>
      <c r="K550" s="608"/>
      <c r="L550" s="609"/>
      <c r="M550" s="607">
        <f>IF(O550+N550&gt;0,AVERAGE(N550:O550),0)</f>
        <v>0</v>
      </c>
      <c r="N550" s="608"/>
      <c r="O550" s="609"/>
      <c r="P550" s="607">
        <f>IF(R550+Q550&gt;0,AVERAGE(Q550:R550),0)</f>
        <v>0</v>
      </c>
      <c r="Q550" s="608"/>
      <c r="R550" s="609"/>
      <c r="S550" s="607">
        <f>IF(U550+T550&gt;0,AVERAGE(T550:U550),0)</f>
        <v>0</v>
      </c>
      <c r="T550" s="608"/>
      <c r="U550" s="609"/>
      <c r="V550" s="1173" t="s">
        <v>27</v>
      </c>
      <c r="W550" s="744" t="s">
        <v>27</v>
      </c>
      <c r="X550" s="744" t="s">
        <v>27</v>
      </c>
      <c r="Y550" s="745" t="s">
        <v>27</v>
      </c>
      <c r="Z550" s="743" t="s">
        <v>27</v>
      </c>
      <c r="AA550" s="744" t="s">
        <v>27</v>
      </c>
      <c r="AB550" s="744" t="s">
        <v>27</v>
      </c>
      <c r="AC550" s="745" t="s">
        <v>27</v>
      </c>
    </row>
    <row r="551" spans="1:29" s="131" customFormat="1" outlineLevel="1" x14ac:dyDescent="0.25">
      <c r="A551" s="377"/>
      <c r="B551" s="153" t="s">
        <v>518</v>
      </c>
      <c r="C551" s="184" t="s">
        <v>307</v>
      </c>
      <c r="D551" s="185" t="s">
        <v>67</v>
      </c>
      <c r="E551" s="311" t="s">
        <v>312</v>
      </c>
      <c r="F551" s="68" t="s">
        <v>35</v>
      </c>
      <c r="G551" s="472">
        <f>H551+I551</f>
        <v>0</v>
      </c>
      <c r="H551" s="610">
        <f>ROUND(H552*H553/1000,1)</f>
        <v>0</v>
      </c>
      <c r="I551" s="611">
        <f>ROUND(I552*I553/1000,1)</f>
        <v>0</v>
      </c>
      <c r="J551" s="472">
        <f>K551+L551</f>
        <v>0</v>
      </c>
      <c r="K551" s="610">
        <f>ROUND(K552*K553/1000,1)</f>
        <v>0</v>
      </c>
      <c r="L551" s="611">
        <f>ROUND(L552*L553/1000,1)</f>
        <v>0</v>
      </c>
      <c r="M551" s="472">
        <f>N551+O551</f>
        <v>0</v>
      </c>
      <c r="N551" s="610">
        <f>ROUND(N552*N553/1000,1)</f>
        <v>0</v>
      </c>
      <c r="O551" s="611">
        <f>ROUND(O552*O553/1000,1)</f>
        <v>0</v>
      </c>
      <c r="P551" s="472">
        <f>Q551+R551</f>
        <v>0</v>
      </c>
      <c r="Q551" s="610">
        <f>ROUND(Q552*Q553/1000,1)</f>
        <v>0</v>
      </c>
      <c r="R551" s="611">
        <f>ROUND(R552*R553/1000,1)</f>
        <v>0</v>
      </c>
      <c r="S551" s="472">
        <f>T551+U551</f>
        <v>0</v>
      </c>
      <c r="T551" s="610">
        <f>ROUND(T552*T553/1000,1)</f>
        <v>0</v>
      </c>
      <c r="U551" s="611">
        <f>ROUND(U552*U553/1000,1)</f>
        <v>0</v>
      </c>
      <c r="V551" s="1175">
        <f t="shared" ref="V551" si="1210">G551-J551</f>
        <v>0</v>
      </c>
      <c r="W551" s="591">
        <f t="shared" ref="W551" si="1211">G551-M551</f>
        <v>0</v>
      </c>
      <c r="X551" s="591">
        <f t="shared" ref="X551" si="1212">G551-P551</f>
        <v>0</v>
      </c>
      <c r="Y551" s="726">
        <f t="shared" ref="Y551" si="1213">G551-S551</f>
        <v>0</v>
      </c>
      <c r="Z551" s="727">
        <f t="shared" ref="Z551" si="1214">IF(G551&gt;0,ROUND((J551/G551),3),0)</f>
        <v>0</v>
      </c>
      <c r="AA551" s="728">
        <f t="shared" ref="AA551" si="1215">IF(G551&gt;0,ROUND((M551/G551),3),0)</f>
        <v>0</v>
      </c>
      <c r="AB551" s="728">
        <f t="shared" ref="AB551" si="1216">IF(G551&gt;0,ROUND((P551/G551),3),0)</f>
        <v>0</v>
      </c>
      <c r="AC551" s="729">
        <f t="shared" ref="AC551" si="1217">IF(G551&gt;0,ROUND((S551/G551),3),0)</f>
        <v>0</v>
      </c>
    </row>
    <row r="552" spans="1:29" s="331" customFormat="1" ht="12" outlineLevel="1" x14ac:dyDescent="0.25">
      <c r="A552" s="879"/>
      <c r="B552" s="332"/>
      <c r="C552" s="425"/>
      <c r="D552" s="206" t="s">
        <v>67</v>
      </c>
      <c r="E552" s="110" t="s">
        <v>310</v>
      </c>
      <c r="F552" s="124" t="s">
        <v>30</v>
      </c>
      <c r="G552" s="666">
        <f>H552+I552</f>
        <v>0</v>
      </c>
      <c r="H552" s="613"/>
      <c r="I552" s="614"/>
      <c r="J552" s="666">
        <f>K552+L552</f>
        <v>0</v>
      </c>
      <c r="K552" s="613"/>
      <c r="L552" s="614"/>
      <c r="M552" s="666">
        <f>N552+O552</f>
        <v>0</v>
      </c>
      <c r="N552" s="613"/>
      <c r="O552" s="614"/>
      <c r="P552" s="666">
        <f>Q552+R552</f>
        <v>0</v>
      </c>
      <c r="Q552" s="613"/>
      <c r="R552" s="614"/>
      <c r="S552" s="666">
        <f>T552+U552</f>
        <v>0</v>
      </c>
      <c r="T552" s="613"/>
      <c r="U552" s="614"/>
      <c r="V552" s="1173" t="s">
        <v>27</v>
      </c>
      <c r="W552" s="744" t="s">
        <v>27</v>
      </c>
      <c r="X552" s="744" t="s">
        <v>27</v>
      </c>
      <c r="Y552" s="745" t="s">
        <v>27</v>
      </c>
      <c r="Z552" s="743" t="s">
        <v>27</v>
      </c>
      <c r="AA552" s="744" t="s">
        <v>27</v>
      </c>
      <c r="AB552" s="744" t="s">
        <v>27</v>
      </c>
      <c r="AC552" s="745" t="s">
        <v>27</v>
      </c>
    </row>
    <row r="553" spans="1:29" s="331" customFormat="1" ht="12" outlineLevel="1" x14ac:dyDescent="0.25">
      <c r="A553" s="879"/>
      <c r="B553" s="332"/>
      <c r="C553" s="425"/>
      <c r="D553" s="206" t="s">
        <v>67</v>
      </c>
      <c r="E553" s="110" t="s">
        <v>311</v>
      </c>
      <c r="F553" s="124" t="s">
        <v>54</v>
      </c>
      <c r="G553" s="612">
        <f>IF(I553+H553&gt;0,AVERAGE(H553:I553),0)</f>
        <v>0</v>
      </c>
      <c r="H553" s="613"/>
      <c r="I553" s="614"/>
      <c r="J553" s="612">
        <f>IF(L553+K553&gt;0,AVERAGE(K553:L553),0)</f>
        <v>0</v>
      </c>
      <c r="K553" s="613"/>
      <c r="L553" s="614"/>
      <c r="M553" s="612">
        <f>IF(O553+N553&gt;0,AVERAGE(N553:O553),0)</f>
        <v>0</v>
      </c>
      <c r="N553" s="613"/>
      <c r="O553" s="614"/>
      <c r="P553" s="612">
        <f>IF(R553+Q553&gt;0,AVERAGE(Q553:R553),0)</f>
        <v>0</v>
      </c>
      <c r="Q553" s="613"/>
      <c r="R553" s="614"/>
      <c r="S553" s="612">
        <f>IF(U553+T553&gt;0,AVERAGE(T553:U553),0)</f>
        <v>0</v>
      </c>
      <c r="T553" s="613"/>
      <c r="U553" s="614"/>
      <c r="V553" s="1173" t="s">
        <v>27</v>
      </c>
      <c r="W553" s="744" t="s">
        <v>27</v>
      </c>
      <c r="X553" s="744" t="s">
        <v>27</v>
      </c>
      <c r="Y553" s="745" t="s">
        <v>27</v>
      </c>
      <c r="Z553" s="743" t="s">
        <v>27</v>
      </c>
      <c r="AA553" s="744" t="s">
        <v>27</v>
      </c>
      <c r="AB553" s="744" t="s">
        <v>27</v>
      </c>
      <c r="AC553" s="745" t="s">
        <v>27</v>
      </c>
    </row>
    <row r="554" spans="1:29" s="131" customFormat="1" outlineLevel="1" x14ac:dyDescent="0.25">
      <c r="A554" s="377"/>
      <c r="B554" s="153" t="s">
        <v>519</v>
      </c>
      <c r="C554" s="184" t="s">
        <v>307</v>
      </c>
      <c r="D554" s="185" t="s">
        <v>313</v>
      </c>
      <c r="E554" s="311" t="s">
        <v>314</v>
      </c>
      <c r="F554" s="68" t="s">
        <v>35</v>
      </c>
      <c r="G554" s="475">
        <f>H554+I554</f>
        <v>0</v>
      </c>
      <c r="H554" s="476"/>
      <c r="I554" s="477"/>
      <c r="J554" s="475">
        <f>K554+L554</f>
        <v>0</v>
      </c>
      <c r="K554" s="476"/>
      <c r="L554" s="477"/>
      <c r="M554" s="475">
        <f>N554+O554</f>
        <v>0</v>
      </c>
      <c r="N554" s="476"/>
      <c r="O554" s="477"/>
      <c r="P554" s="475">
        <f>Q554+R554</f>
        <v>0</v>
      </c>
      <c r="Q554" s="476"/>
      <c r="R554" s="477"/>
      <c r="S554" s="475">
        <f>T554+U554</f>
        <v>0</v>
      </c>
      <c r="T554" s="476"/>
      <c r="U554" s="477"/>
      <c r="V554" s="1175">
        <f t="shared" ref="V554" si="1218">G554-J554</f>
        <v>0</v>
      </c>
      <c r="W554" s="591">
        <f t="shared" ref="W554" si="1219">G554-M554</f>
        <v>0</v>
      </c>
      <c r="X554" s="591">
        <f t="shared" ref="X554" si="1220">G554-P554</f>
        <v>0</v>
      </c>
      <c r="Y554" s="726">
        <f t="shared" ref="Y554" si="1221">G554-S554</f>
        <v>0</v>
      </c>
      <c r="Z554" s="727">
        <f t="shared" ref="Z554" si="1222">IF(G554&gt;0,ROUND((J554/G554),3),0)</f>
        <v>0</v>
      </c>
      <c r="AA554" s="728">
        <f t="shared" ref="AA554" si="1223">IF(G554&gt;0,ROUND((M554/G554),3),0)</f>
        <v>0</v>
      </c>
      <c r="AB554" s="728">
        <f t="shared" ref="AB554" si="1224">IF(G554&gt;0,ROUND((P554/G554),3),0)</f>
        <v>0</v>
      </c>
      <c r="AC554" s="729">
        <f t="shared" ref="AC554" si="1225">IF(G554&gt;0,ROUND((S554/G554),3),0)</f>
        <v>0</v>
      </c>
    </row>
    <row r="555" spans="1:29" s="120" customFormat="1" ht="12" outlineLevel="1" x14ac:dyDescent="0.25">
      <c r="A555" s="879"/>
      <c r="B555" s="107"/>
      <c r="C555" s="201"/>
      <c r="D555" s="206" t="s">
        <v>313</v>
      </c>
      <c r="E555" s="110" t="s">
        <v>77</v>
      </c>
      <c r="F555" s="124" t="s">
        <v>28</v>
      </c>
      <c r="G555" s="667">
        <f>H555+I555</f>
        <v>0</v>
      </c>
      <c r="H555" s="668"/>
      <c r="I555" s="669"/>
      <c r="J555" s="667">
        <f>K555+L555</f>
        <v>0</v>
      </c>
      <c r="K555" s="668"/>
      <c r="L555" s="669"/>
      <c r="M555" s="667">
        <f>N555+O555</f>
        <v>0</v>
      </c>
      <c r="N555" s="668"/>
      <c r="O555" s="669"/>
      <c r="P555" s="667">
        <f>Q555+R555</f>
        <v>0</v>
      </c>
      <c r="Q555" s="668"/>
      <c r="R555" s="669"/>
      <c r="S555" s="667">
        <f>T555+U555</f>
        <v>0</v>
      </c>
      <c r="T555" s="668"/>
      <c r="U555" s="669"/>
      <c r="V555" s="1173" t="s">
        <v>27</v>
      </c>
      <c r="W555" s="744" t="s">
        <v>27</v>
      </c>
      <c r="X555" s="744" t="s">
        <v>27</v>
      </c>
      <c r="Y555" s="745" t="s">
        <v>27</v>
      </c>
      <c r="Z555" s="743" t="s">
        <v>27</v>
      </c>
      <c r="AA555" s="744" t="s">
        <v>27</v>
      </c>
      <c r="AB555" s="744" t="s">
        <v>27</v>
      </c>
      <c r="AC555" s="745" t="s">
        <v>27</v>
      </c>
    </row>
    <row r="556" spans="1:29" s="131" customFormat="1" outlineLevel="1" x14ac:dyDescent="0.25">
      <c r="A556" s="377"/>
      <c r="B556" s="116" t="s">
        <v>520</v>
      </c>
      <c r="C556" s="194" t="s">
        <v>307</v>
      </c>
      <c r="D556" s="199" t="s">
        <v>313</v>
      </c>
      <c r="E556" s="347" t="s">
        <v>315</v>
      </c>
      <c r="F556" s="130" t="s">
        <v>35</v>
      </c>
      <c r="G556" s="670">
        <f>G557+G561</f>
        <v>0</v>
      </c>
      <c r="H556" s="671">
        <f t="shared" ref="H556:I556" si="1226">H557+H561</f>
        <v>0</v>
      </c>
      <c r="I556" s="672">
        <f t="shared" si="1226"/>
        <v>0</v>
      </c>
      <c r="J556" s="670">
        <f>J557+J561</f>
        <v>0</v>
      </c>
      <c r="K556" s="671">
        <f t="shared" ref="K556:L556" si="1227">K557+K561</f>
        <v>0</v>
      </c>
      <c r="L556" s="672">
        <f t="shared" si="1227"/>
        <v>0</v>
      </c>
      <c r="M556" s="670">
        <f>M557+M561</f>
        <v>0</v>
      </c>
      <c r="N556" s="671">
        <f t="shared" ref="N556:O556" si="1228">N557+N561</f>
        <v>0</v>
      </c>
      <c r="O556" s="672">
        <f t="shared" si="1228"/>
        <v>0</v>
      </c>
      <c r="P556" s="670">
        <f>P557+P561</f>
        <v>0</v>
      </c>
      <c r="Q556" s="671">
        <f t="shared" ref="Q556:R556" si="1229">Q557+Q561</f>
        <v>0</v>
      </c>
      <c r="R556" s="672">
        <f t="shared" si="1229"/>
        <v>0</v>
      </c>
      <c r="S556" s="670">
        <f>S557+S561</f>
        <v>0</v>
      </c>
      <c r="T556" s="671">
        <f t="shared" ref="T556:U556" si="1230">T557+T561</f>
        <v>0</v>
      </c>
      <c r="U556" s="672">
        <f t="shared" si="1230"/>
        <v>0</v>
      </c>
      <c r="V556" s="1114">
        <f t="shared" ref="V556:V557" si="1231">G556-J556</f>
        <v>0</v>
      </c>
      <c r="W556" s="765">
        <f t="shared" ref="W556:W557" si="1232">G556-M556</f>
        <v>0</v>
      </c>
      <c r="X556" s="765">
        <f t="shared" ref="X556:X557" si="1233">G556-P556</f>
        <v>0</v>
      </c>
      <c r="Y556" s="726">
        <f t="shared" ref="Y556:Y557" si="1234">G556-S556</f>
        <v>0</v>
      </c>
      <c r="Z556" s="727">
        <f t="shared" ref="Z556:Z557" si="1235">IF(G556&gt;0,ROUND((J556/G556),3),0)</f>
        <v>0</v>
      </c>
      <c r="AA556" s="728">
        <f t="shared" ref="AA556:AA557" si="1236">IF(G556&gt;0,ROUND((M556/G556),3),0)</f>
        <v>0</v>
      </c>
      <c r="AB556" s="728">
        <f t="shared" ref="AB556:AB557" si="1237">IF(G556&gt;0,ROUND((P556/G556),3),0)</f>
        <v>0</v>
      </c>
      <c r="AC556" s="729">
        <f t="shared" ref="AC556:AC557" si="1238">IF(G556&gt;0,ROUND((S556/G556),3),0)</f>
        <v>0</v>
      </c>
    </row>
    <row r="557" spans="1:29" s="216" customFormat="1" ht="12.75" outlineLevel="1" x14ac:dyDescent="0.25">
      <c r="A557" s="879"/>
      <c r="B557" s="204" t="s">
        <v>521</v>
      </c>
      <c r="C557" s="205" t="s">
        <v>307</v>
      </c>
      <c r="D557" s="206" t="s">
        <v>313</v>
      </c>
      <c r="E557" s="214" t="s">
        <v>316</v>
      </c>
      <c r="F557" s="315" t="s">
        <v>35</v>
      </c>
      <c r="G557" s="625">
        <f>H557+I557</f>
        <v>0</v>
      </c>
      <c r="H557" s="626">
        <f>ROUND(H559*H560/1000,1)</f>
        <v>0</v>
      </c>
      <c r="I557" s="627">
        <f>ROUND(I559*I560/1000,1)</f>
        <v>0</v>
      </c>
      <c r="J557" s="625">
        <f>K557+L557</f>
        <v>0</v>
      </c>
      <c r="K557" s="626">
        <f>ROUND(K559*K560/1000,1)</f>
        <v>0</v>
      </c>
      <c r="L557" s="627">
        <f>ROUND(L559*L560/1000,1)</f>
        <v>0</v>
      </c>
      <c r="M557" s="625">
        <f>N557+O557</f>
        <v>0</v>
      </c>
      <c r="N557" s="626">
        <f>ROUND(N559*N560/1000,1)</f>
        <v>0</v>
      </c>
      <c r="O557" s="627">
        <f>ROUND(O559*O560/1000,1)</f>
        <v>0</v>
      </c>
      <c r="P557" s="625">
        <f>Q557+R557</f>
        <v>0</v>
      </c>
      <c r="Q557" s="626">
        <f>ROUND(Q559*Q560/1000,1)</f>
        <v>0</v>
      </c>
      <c r="R557" s="627">
        <f>ROUND(R559*R560/1000,1)</f>
        <v>0</v>
      </c>
      <c r="S557" s="625">
        <f>T557+U557</f>
        <v>0</v>
      </c>
      <c r="T557" s="626">
        <f>ROUND(T559*T560/1000,1)</f>
        <v>0</v>
      </c>
      <c r="U557" s="627">
        <f>ROUND(U559*U560/1000,1)</f>
        <v>0</v>
      </c>
      <c r="V557" s="1179">
        <f t="shared" si="1231"/>
        <v>0</v>
      </c>
      <c r="W557" s="610">
        <f t="shared" si="1232"/>
        <v>0</v>
      </c>
      <c r="X557" s="610">
        <f t="shared" si="1233"/>
        <v>0</v>
      </c>
      <c r="Y557" s="726">
        <f t="shared" si="1234"/>
        <v>0</v>
      </c>
      <c r="Z557" s="727">
        <f t="shared" si="1235"/>
        <v>0</v>
      </c>
      <c r="AA557" s="728">
        <f t="shared" si="1236"/>
        <v>0</v>
      </c>
      <c r="AB557" s="728">
        <f t="shared" si="1237"/>
        <v>0</v>
      </c>
      <c r="AC557" s="729">
        <f t="shared" si="1238"/>
        <v>0</v>
      </c>
    </row>
    <row r="558" spans="1:29" s="421" customFormat="1" ht="12" outlineLevel="1" x14ac:dyDescent="0.25">
      <c r="A558" s="891"/>
      <c r="B558" s="426"/>
      <c r="C558" s="427"/>
      <c r="D558" s="220" t="s">
        <v>313</v>
      </c>
      <c r="E558" s="221" t="s">
        <v>77</v>
      </c>
      <c r="F558" s="320" t="s">
        <v>28</v>
      </c>
      <c r="G558" s="673">
        <f>H558+I558</f>
        <v>0</v>
      </c>
      <c r="H558" s="674"/>
      <c r="I558" s="675"/>
      <c r="J558" s="673">
        <f>K558+L558</f>
        <v>0</v>
      </c>
      <c r="K558" s="674"/>
      <c r="L558" s="675"/>
      <c r="M558" s="673">
        <f>N558+O558</f>
        <v>0</v>
      </c>
      <c r="N558" s="674"/>
      <c r="O558" s="675"/>
      <c r="P558" s="673">
        <f>Q558+R558</f>
        <v>0</v>
      </c>
      <c r="Q558" s="674"/>
      <c r="R558" s="675"/>
      <c r="S558" s="673">
        <f>T558+U558</f>
        <v>0</v>
      </c>
      <c r="T558" s="674"/>
      <c r="U558" s="675"/>
      <c r="V558" s="1173" t="s">
        <v>27</v>
      </c>
      <c r="W558" s="744" t="s">
        <v>27</v>
      </c>
      <c r="X558" s="744" t="s">
        <v>27</v>
      </c>
      <c r="Y558" s="745" t="s">
        <v>27</v>
      </c>
      <c r="Z558" s="743" t="s">
        <v>27</v>
      </c>
      <c r="AA558" s="744" t="s">
        <v>27</v>
      </c>
      <c r="AB558" s="744" t="s">
        <v>27</v>
      </c>
      <c r="AC558" s="745" t="s">
        <v>27</v>
      </c>
    </row>
    <row r="559" spans="1:29" s="421" customFormat="1" ht="12" outlineLevel="1" x14ac:dyDescent="0.25">
      <c r="A559" s="891"/>
      <c r="B559" s="426"/>
      <c r="C559" s="427"/>
      <c r="D559" s="220" t="s">
        <v>313</v>
      </c>
      <c r="E559" s="221" t="s">
        <v>310</v>
      </c>
      <c r="F559" s="320" t="s">
        <v>30</v>
      </c>
      <c r="G559" s="676">
        <f>H559+I559</f>
        <v>0</v>
      </c>
      <c r="H559" s="677"/>
      <c r="I559" s="678"/>
      <c r="J559" s="676">
        <f>K559+L559</f>
        <v>0</v>
      </c>
      <c r="K559" s="677"/>
      <c r="L559" s="678"/>
      <c r="M559" s="676">
        <f>N559+O559</f>
        <v>0</v>
      </c>
      <c r="N559" s="677"/>
      <c r="O559" s="678"/>
      <c r="P559" s="676">
        <f>Q559+R559</f>
        <v>0</v>
      </c>
      <c r="Q559" s="677"/>
      <c r="R559" s="678"/>
      <c r="S559" s="676">
        <f>T559+U559</f>
        <v>0</v>
      </c>
      <c r="T559" s="677"/>
      <c r="U559" s="678"/>
      <c r="V559" s="1173" t="s">
        <v>27</v>
      </c>
      <c r="W559" s="744" t="s">
        <v>27</v>
      </c>
      <c r="X559" s="744" t="s">
        <v>27</v>
      </c>
      <c r="Y559" s="745" t="s">
        <v>27</v>
      </c>
      <c r="Z559" s="743" t="s">
        <v>27</v>
      </c>
      <c r="AA559" s="744" t="s">
        <v>27</v>
      </c>
      <c r="AB559" s="744" t="s">
        <v>27</v>
      </c>
      <c r="AC559" s="745" t="s">
        <v>27</v>
      </c>
    </row>
    <row r="560" spans="1:29" s="422" customFormat="1" ht="12" outlineLevel="1" x14ac:dyDescent="0.25">
      <c r="A560" s="891"/>
      <c r="B560" s="428"/>
      <c r="C560" s="429"/>
      <c r="D560" s="220" t="s">
        <v>313</v>
      </c>
      <c r="E560" s="221" t="s">
        <v>311</v>
      </c>
      <c r="F560" s="320" t="s">
        <v>54</v>
      </c>
      <c r="G560" s="631">
        <f>IF(I560+H560&gt;0,AVERAGE(H560:I560),0)</f>
        <v>0</v>
      </c>
      <c r="H560" s="632"/>
      <c r="I560" s="633"/>
      <c r="J560" s="631">
        <f>IF(L560+K560&gt;0,AVERAGE(K560:L560),0)</f>
        <v>0</v>
      </c>
      <c r="K560" s="632"/>
      <c r="L560" s="633"/>
      <c r="M560" s="631">
        <f>IF(O560+N560&gt;0,AVERAGE(N560:O560),0)</f>
        <v>0</v>
      </c>
      <c r="N560" s="632"/>
      <c r="O560" s="633"/>
      <c r="P560" s="631">
        <f>IF(R560+Q560&gt;0,AVERAGE(Q560:R560),0)</f>
        <v>0</v>
      </c>
      <c r="Q560" s="632"/>
      <c r="R560" s="633"/>
      <c r="S560" s="631">
        <f>IF(U560+T560&gt;0,AVERAGE(T560:U560),0)</f>
        <v>0</v>
      </c>
      <c r="T560" s="632"/>
      <c r="U560" s="633"/>
      <c r="V560" s="1173" t="s">
        <v>27</v>
      </c>
      <c r="W560" s="744" t="s">
        <v>27</v>
      </c>
      <c r="X560" s="744" t="s">
        <v>27</v>
      </c>
      <c r="Y560" s="745" t="s">
        <v>27</v>
      </c>
      <c r="Z560" s="743" t="s">
        <v>27</v>
      </c>
      <c r="AA560" s="744" t="s">
        <v>27</v>
      </c>
      <c r="AB560" s="744" t="s">
        <v>27</v>
      </c>
      <c r="AC560" s="745" t="s">
        <v>27</v>
      </c>
    </row>
    <row r="561" spans="1:30" s="216" customFormat="1" ht="12.75" outlineLevel="1" x14ac:dyDescent="0.25">
      <c r="A561" s="879"/>
      <c r="B561" s="204" t="s">
        <v>522</v>
      </c>
      <c r="C561" s="205" t="s">
        <v>307</v>
      </c>
      <c r="D561" s="206" t="s">
        <v>313</v>
      </c>
      <c r="E561" s="214" t="s">
        <v>317</v>
      </c>
      <c r="F561" s="315" t="s">
        <v>35</v>
      </c>
      <c r="G561" s="625">
        <f>H561+I561</f>
        <v>0</v>
      </c>
      <c r="H561" s="626">
        <f>ROUND(H563*H564/1000,1)</f>
        <v>0</v>
      </c>
      <c r="I561" s="627">
        <f>ROUND(I563*I564/1000,1)</f>
        <v>0</v>
      </c>
      <c r="J561" s="625">
        <f>K561+L561</f>
        <v>0</v>
      </c>
      <c r="K561" s="626">
        <f>ROUND(K563*K564/1000,1)</f>
        <v>0</v>
      </c>
      <c r="L561" s="627">
        <f>ROUND(L563*L564/1000,1)</f>
        <v>0</v>
      </c>
      <c r="M561" s="625">
        <f>N561+O561</f>
        <v>0</v>
      </c>
      <c r="N561" s="626">
        <f>ROUND(N563*N564/1000,1)</f>
        <v>0</v>
      </c>
      <c r="O561" s="627">
        <f>ROUND(O563*O564/1000,1)</f>
        <v>0</v>
      </c>
      <c r="P561" s="625">
        <f>Q561+R561</f>
        <v>0</v>
      </c>
      <c r="Q561" s="626">
        <f>ROUND(Q563*Q564/1000,1)</f>
        <v>0</v>
      </c>
      <c r="R561" s="627">
        <f>ROUND(R563*R564/1000,1)</f>
        <v>0</v>
      </c>
      <c r="S561" s="625">
        <f>T561+U561</f>
        <v>0</v>
      </c>
      <c r="T561" s="626">
        <f>ROUND(T563*T564/1000,1)</f>
        <v>0</v>
      </c>
      <c r="U561" s="627">
        <f>ROUND(U563*U564/1000,1)</f>
        <v>0</v>
      </c>
      <c r="V561" s="1175">
        <f t="shared" ref="V561" si="1239">G561-J561</f>
        <v>0</v>
      </c>
      <c r="W561" s="591">
        <f t="shared" ref="W561" si="1240">G561-M561</f>
        <v>0</v>
      </c>
      <c r="X561" s="591">
        <f t="shared" ref="X561" si="1241">G561-P561</f>
        <v>0</v>
      </c>
      <c r="Y561" s="726">
        <f t="shared" ref="Y561" si="1242">G561-S561</f>
        <v>0</v>
      </c>
      <c r="Z561" s="727">
        <f t="shared" ref="Z561" si="1243">IF(G561&gt;0,ROUND((J561/G561),3),0)</f>
        <v>0</v>
      </c>
      <c r="AA561" s="728">
        <f t="shared" ref="AA561" si="1244">IF(G561&gt;0,ROUND((M561/G561),3),0)</f>
        <v>0</v>
      </c>
      <c r="AB561" s="728">
        <f t="shared" ref="AB561" si="1245">IF(G561&gt;0,ROUND((P561/G561),3),0)</f>
        <v>0</v>
      </c>
      <c r="AC561" s="729">
        <f t="shared" ref="AC561" si="1246">IF(G561&gt;0,ROUND((S561/G561),3),0)</f>
        <v>0</v>
      </c>
    </row>
    <row r="562" spans="1:30" s="421" customFormat="1" ht="12" outlineLevel="1" x14ac:dyDescent="0.25">
      <c r="A562" s="891"/>
      <c r="B562" s="426"/>
      <c r="C562" s="427"/>
      <c r="D562" s="220" t="s">
        <v>313</v>
      </c>
      <c r="E562" s="221" t="s">
        <v>77</v>
      </c>
      <c r="F562" s="320" t="s">
        <v>28</v>
      </c>
      <c r="G562" s="673">
        <f>H562+I562</f>
        <v>0</v>
      </c>
      <c r="H562" s="674"/>
      <c r="I562" s="675"/>
      <c r="J562" s="673">
        <f>K562+L562</f>
        <v>0</v>
      </c>
      <c r="K562" s="674"/>
      <c r="L562" s="675"/>
      <c r="M562" s="673">
        <f>N562+O562</f>
        <v>0</v>
      </c>
      <c r="N562" s="674"/>
      <c r="O562" s="675"/>
      <c r="P562" s="673">
        <f>Q562+R562</f>
        <v>0</v>
      </c>
      <c r="Q562" s="674"/>
      <c r="R562" s="675"/>
      <c r="S562" s="673">
        <f>T562+U562</f>
        <v>0</v>
      </c>
      <c r="T562" s="674"/>
      <c r="U562" s="675"/>
      <c r="V562" s="1173" t="s">
        <v>27</v>
      </c>
      <c r="W562" s="744" t="s">
        <v>27</v>
      </c>
      <c r="X562" s="744" t="s">
        <v>27</v>
      </c>
      <c r="Y562" s="745" t="s">
        <v>27</v>
      </c>
      <c r="Z562" s="743" t="s">
        <v>27</v>
      </c>
      <c r="AA562" s="744" t="s">
        <v>27</v>
      </c>
      <c r="AB562" s="744" t="s">
        <v>27</v>
      </c>
      <c r="AC562" s="745" t="s">
        <v>27</v>
      </c>
    </row>
    <row r="563" spans="1:30" s="421" customFormat="1" ht="12" outlineLevel="1" x14ac:dyDescent="0.25">
      <c r="A563" s="891"/>
      <c r="B563" s="426"/>
      <c r="C563" s="430"/>
      <c r="D563" s="220" t="s">
        <v>313</v>
      </c>
      <c r="E563" s="221" t="s">
        <v>310</v>
      </c>
      <c r="F563" s="320" t="s">
        <v>30</v>
      </c>
      <c r="G563" s="676">
        <f>H563+I563</f>
        <v>0</v>
      </c>
      <c r="H563" s="677"/>
      <c r="I563" s="678"/>
      <c r="J563" s="676">
        <f>K563+L563</f>
        <v>0</v>
      </c>
      <c r="K563" s="677"/>
      <c r="L563" s="678"/>
      <c r="M563" s="676">
        <f>N563+O563</f>
        <v>0</v>
      </c>
      <c r="N563" s="677"/>
      <c r="O563" s="678"/>
      <c r="P563" s="676">
        <f>Q563+R563</f>
        <v>0</v>
      </c>
      <c r="Q563" s="677"/>
      <c r="R563" s="678"/>
      <c r="S563" s="676">
        <f>T563+U563</f>
        <v>0</v>
      </c>
      <c r="T563" s="677"/>
      <c r="U563" s="678"/>
      <c r="V563" s="1173" t="s">
        <v>27</v>
      </c>
      <c r="W563" s="744" t="s">
        <v>27</v>
      </c>
      <c r="X563" s="744" t="s">
        <v>27</v>
      </c>
      <c r="Y563" s="745" t="s">
        <v>27</v>
      </c>
      <c r="Z563" s="743" t="s">
        <v>27</v>
      </c>
      <c r="AA563" s="744" t="s">
        <v>27</v>
      </c>
      <c r="AB563" s="744" t="s">
        <v>27</v>
      </c>
      <c r="AC563" s="745" t="s">
        <v>27</v>
      </c>
    </row>
    <row r="564" spans="1:30" s="422" customFormat="1" ht="12.75" outlineLevel="1" thickBot="1" x14ac:dyDescent="0.3">
      <c r="A564" s="891"/>
      <c r="B564" s="436"/>
      <c r="C564" s="451"/>
      <c r="D564" s="450" t="s">
        <v>313</v>
      </c>
      <c r="E564" s="452" t="s">
        <v>311</v>
      </c>
      <c r="F564" s="453" t="s">
        <v>54</v>
      </c>
      <c r="G564" s="634">
        <f>IF(I564+H564&gt;0,AVERAGE(H564:I564),0)</f>
        <v>0</v>
      </c>
      <c r="H564" s="635"/>
      <c r="I564" s="636"/>
      <c r="J564" s="634">
        <f>IF(L564+K564&gt;0,AVERAGE(K564:L564),0)</f>
        <v>0</v>
      </c>
      <c r="K564" s="635"/>
      <c r="L564" s="636"/>
      <c r="M564" s="634">
        <f>IF(O564+N564&gt;0,AVERAGE(N564:O564),0)</f>
        <v>0</v>
      </c>
      <c r="N564" s="635"/>
      <c r="O564" s="636"/>
      <c r="P564" s="634">
        <f>IF(R564+Q564&gt;0,AVERAGE(Q564:R564),0)</f>
        <v>0</v>
      </c>
      <c r="Q564" s="635"/>
      <c r="R564" s="636"/>
      <c r="S564" s="634">
        <f>IF(U564+T564&gt;0,AVERAGE(T564:U564),0)</f>
        <v>0</v>
      </c>
      <c r="T564" s="635"/>
      <c r="U564" s="636"/>
      <c r="V564" s="1174" t="s">
        <v>27</v>
      </c>
      <c r="W564" s="747" t="s">
        <v>27</v>
      </c>
      <c r="X564" s="747" t="s">
        <v>27</v>
      </c>
      <c r="Y564" s="748" t="s">
        <v>27</v>
      </c>
      <c r="Z564" s="746" t="s">
        <v>27</v>
      </c>
      <c r="AA564" s="747" t="s">
        <v>27</v>
      </c>
      <c r="AB564" s="747" t="s">
        <v>27</v>
      </c>
      <c r="AC564" s="748" t="s">
        <v>27</v>
      </c>
    </row>
    <row r="565" spans="1:30" s="422" customFormat="1" ht="17.25" outlineLevel="1" thickTop="1" thickBot="1" x14ac:dyDescent="0.3">
      <c r="A565" s="115"/>
      <c r="B565" s="231" t="s">
        <v>523</v>
      </c>
      <c r="C565" s="176">
        <v>3122</v>
      </c>
      <c r="D565" s="177" t="s">
        <v>75</v>
      </c>
      <c r="E565" s="483" t="s">
        <v>421</v>
      </c>
      <c r="F565" s="252" t="s">
        <v>35</v>
      </c>
      <c r="G565" s="601">
        <f>H565+I565</f>
        <v>0</v>
      </c>
      <c r="H565" s="602"/>
      <c r="I565" s="603"/>
      <c r="J565" s="601">
        <f>K565+L565</f>
        <v>0</v>
      </c>
      <c r="K565" s="602"/>
      <c r="L565" s="603"/>
      <c r="M565" s="601">
        <f>N565+O565</f>
        <v>0</v>
      </c>
      <c r="N565" s="602"/>
      <c r="O565" s="603"/>
      <c r="P565" s="601">
        <f>Q565+R565</f>
        <v>0</v>
      </c>
      <c r="Q565" s="602"/>
      <c r="R565" s="603"/>
      <c r="S565" s="601">
        <f>T565+U565</f>
        <v>0</v>
      </c>
      <c r="T565" s="602"/>
      <c r="U565" s="603"/>
      <c r="V565" s="1177">
        <f t="shared" ref="V565:V571" si="1247">G565-J565</f>
        <v>0</v>
      </c>
      <c r="W565" s="623">
        <f t="shared" ref="W565:W571" si="1248">G565-M565</f>
        <v>0</v>
      </c>
      <c r="X565" s="623">
        <f t="shared" ref="X565:X571" si="1249">G565-P565</f>
        <v>0</v>
      </c>
      <c r="Y565" s="754">
        <f t="shared" ref="Y565:Y571" si="1250">G565-S565</f>
        <v>0</v>
      </c>
      <c r="Z565" s="755">
        <f t="shared" ref="Z565" si="1251">IF(G565&gt;0,ROUND((J565/G565),3),0)</f>
        <v>0</v>
      </c>
      <c r="AA565" s="756">
        <f t="shared" ref="AA565:AA566" si="1252">IF(G565&gt;0,ROUND((M565/G565),3),0)</f>
        <v>0</v>
      </c>
      <c r="AB565" s="756">
        <f t="shared" ref="AB565:AB566" si="1253">IF(G565&gt;0,ROUND((P565/G565),3),0)</f>
        <v>0</v>
      </c>
      <c r="AC565" s="757">
        <f t="shared" ref="AC565:AC566" si="1254">IF(G565&gt;0,ROUND((S565/G565),3),0)</f>
        <v>0</v>
      </c>
    </row>
    <row r="566" spans="1:30" s="120" customFormat="1" ht="16.5" outlineLevel="1" thickTop="1" thickBot="1" x14ac:dyDescent="0.3">
      <c r="A566" s="377"/>
      <c r="B566" s="231" t="s">
        <v>524</v>
      </c>
      <c r="C566" s="186">
        <v>3122</v>
      </c>
      <c r="D566" s="210"/>
      <c r="E566" s="162" t="s">
        <v>697</v>
      </c>
      <c r="F566" s="136" t="s">
        <v>35</v>
      </c>
      <c r="G566" s="536">
        <f t="shared" ref="G566" si="1255">H566+I566</f>
        <v>0</v>
      </c>
      <c r="H566" s="749"/>
      <c r="I566" s="1081"/>
      <c r="J566" s="536">
        <f t="shared" ref="J566" si="1256">K566+L566</f>
        <v>0</v>
      </c>
      <c r="K566" s="749"/>
      <c r="L566" s="1081"/>
      <c r="M566" s="536">
        <f t="shared" ref="M566" si="1257">N566+O566</f>
        <v>0</v>
      </c>
      <c r="N566" s="749"/>
      <c r="O566" s="1081"/>
      <c r="P566" s="536">
        <f t="shared" ref="P566" si="1258">Q566+R566</f>
        <v>0</v>
      </c>
      <c r="Q566" s="749"/>
      <c r="R566" s="1081"/>
      <c r="S566" s="536">
        <f t="shared" ref="S566" si="1259">T566+U566</f>
        <v>0</v>
      </c>
      <c r="T566" s="749"/>
      <c r="U566" s="1081"/>
      <c r="V566" s="1176">
        <f t="shared" si="1247"/>
        <v>0</v>
      </c>
      <c r="W566" s="749">
        <f t="shared" si="1248"/>
        <v>0</v>
      </c>
      <c r="X566" s="749">
        <f t="shared" si="1249"/>
        <v>0</v>
      </c>
      <c r="Y566" s="750">
        <f t="shared" si="1250"/>
        <v>0</v>
      </c>
      <c r="Z566" s="751">
        <f>IF(G566&gt;0,ROUND((J566/G566),3),0)</f>
        <v>0</v>
      </c>
      <c r="AA566" s="752">
        <f t="shared" si="1252"/>
        <v>0</v>
      </c>
      <c r="AB566" s="752">
        <f t="shared" si="1253"/>
        <v>0</v>
      </c>
      <c r="AC566" s="753">
        <f t="shared" si="1254"/>
        <v>0</v>
      </c>
      <c r="AD566" s="131"/>
    </row>
    <row r="567" spans="1:30" s="422" customFormat="1" ht="17.25" outlineLevel="1" thickTop="1" thickBot="1" x14ac:dyDescent="0.3">
      <c r="A567" s="115"/>
      <c r="B567" s="231" t="s">
        <v>703</v>
      </c>
      <c r="C567" s="176">
        <v>3122</v>
      </c>
      <c r="D567" s="177"/>
      <c r="E567" s="483" t="s">
        <v>397</v>
      </c>
      <c r="F567" s="252" t="s">
        <v>35</v>
      </c>
      <c r="G567" s="601">
        <f>H567+I567</f>
        <v>0</v>
      </c>
      <c r="H567" s="602"/>
      <c r="I567" s="603"/>
      <c r="J567" s="601">
        <f>K567+L567</f>
        <v>0</v>
      </c>
      <c r="K567" s="602"/>
      <c r="L567" s="603"/>
      <c r="M567" s="601">
        <f>N567+O567</f>
        <v>0</v>
      </c>
      <c r="N567" s="602"/>
      <c r="O567" s="603"/>
      <c r="P567" s="601">
        <f>Q567+R567</f>
        <v>0</v>
      </c>
      <c r="Q567" s="602"/>
      <c r="R567" s="603"/>
      <c r="S567" s="601">
        <f>T567+U567</f>
        <v>0</v>
      </c>
      <c r="T567" s="602"/>
      <c r="U567" s="603"/>
      <c r="V567" s="1177">
        <f t="shared" si="1247"/>
        <v>0</v>
      </c>
      <c r="W567" s="623">
        <f t="shared" si="1248"/>
        <v>0</v>
      </c>
      <c r="X567" s="623">
        <f t="shared" si="1249"/>
        <v>0</v>
      </c>
      <c r="Y567" s="754">
        <f t="shared" si="1250"/>
        <v>0</v>
      </c>
      <c r="Z567" s="755">
        <f t="shared" ref="Z567:Z571" si="1260">IF(G567&gt;0,ROUND((J567/G567),3),0)</f>
        <v>0</v>
      </c>
      <c r="AA567" s="756">
        <f t="shared" ref="AA567:AA571" si="1261">IF(G567&gt;0,ROUND((M567/G567),3),0)</f>
        <v>0</v>
      </c>
      <c r="AB567" s="756">
        <f t="shared" ref="AB567:AB571" si="1262">IF(G567&gt;0,ROUND((P567/G567),3),0)</f>
        <v>0</v>
      </c>
      <c r="AC567" s="757">
        <f t="shared" ref="AC567:AC568" si="1263">IF(G567&gt;0,ROUND((S567/G567),3),0)</f>
        <v>0</v>
      </c>
    </row>
    <row r="568" spans="1:30" s="131" customFormat="1" ht="27" outlineLevel="1" thickTop="1" thickBot="1" x14ac:dyDescent="0.3">
      <c r="A568" s="115"/>
      <c r="B568" s="993" t="s">
        <v>704</v>
      </c>
      <c r="C568" s="442" t="s">
        <v>307</v>
      </c>
      <c r="D568" s="348"/>
      <c r="E568" s="443" t="s">
        <v>143</v>
      </c>
      <c r="F568" s="189" t="s">
        <v>35</v>
      </c>
      <c r="G568" s="478">
        <f>H568+I568</f>
        <v>0</v>
      </c>
      <c r="H568" s="479"/>
      <c r="I568" s="480"/>
      <c r="J568" s="478">
        <f>K568+L568</f>
        <v>0</v>
      </c>
      <c r="K568" s="479"/>
      <c r="L568" s="480"/>
      <c r="M568" s="478">
        <f>N568+O568</f>
        <v>0</v>
      </c>
      <c r="N568" s="479"/>
      <c r="O568" s="480"/>
      <c r="P568" s="478">
        <f>Q568+R568</f>
        <v>0</v>
      </c>
      <c r="Q568" s="479"/>
      <c r="R568" s="480"/>
      <c r="S568" s="478">
        <f>T568+U568</f>
        <v>0</v>
      </c>
      <c r="T568" s="479"/>
      <c r="U568" s="480"/>
      <c r="V568" s="1175">
        <f t="shared" si="1247"/>
        <v>0</v>
      </c>
      <c r="W568" s="591">
        <f t="shared" si="1248"/>
        <v>0</v>
      </c>
      <c r="X568" s="591">
        <f t="shared" si="1249"/>
        <v>0</v>
      </c>
      <c r="Y568" s="726">
        <f t="shared" si="1250"/>
        <v>0</v>
      </c>
      <c r="Z568" s="727">
        <f t="shared" si="1260"/>
        <v>0</v>
      </c>
      <c r="AA568" s="728">
        <f t="shared" si="1261"/>
        <v>0</v>
      </c>
      <c r="AB568" s="728">
        <f t="shared" si="1262"/>
        <v>0</v>
      </c>
      <c r="AC568" s="729">
        <f t="shared" si="1263"/>
        <v>0</v>
      </c>
    </row>
    <row r="569" spans="1:30" s="72" customFormat="1" ht="19.5" thickBot="1" x14ac:dyDescent="0.3">
      <c r="A569" s="878"/>
      <c r="B569" s="269" t="s">
        <v>525</v>
      </c>
      <c r="C569" s="192" t="s">
        <v>318</v>
      </c>
      <c r="D569" s="95"/>
      <c r="E569" s="193" t="s">
        <v>319</v>
      </c>
      <c r="F569" s="349" t="s">
        <v>35</v>
      </c>
      <c r="G569" s="588">
        <f t="shared" ref="G569:I569" si="1264">ROUND(G570+G582+G583+G584+G585,1)</f>
        <v>0</v>
      </c>
      <c r="H569" s="589">
        <f t="shared" si="1264"/>
        <v>0</v>
      </c>
      <c r="I569" s="590">
        <f t="shared" si="1264"/>
        <v>0</v>
      </c>
      <c r="J569" s="588">
        <f t="shared" ref="J569:U569" si="1265">ROUND(J570+J582+J583+J584+J585,1)</f>
        <v>0</v>
      </c>
      <c r="K569" s="589">
        <f t="shared" si="1265"/>
        <v>0</v>
      </c>
      <c r="L569" s="590">
        <f t="shared" si="1265"/>
        <v>0</v>
      </c>
      <c r="M569" s="588">
        <f t="shared" si="1265"/>
        <v>0</v>
      </c>
      <c r="N569" s="589">
        <f t="shared" si="1265"/>
        <v>0</v>
      </c>
      <c r="O569" s="590">
        <f t="shared" si="1265"/>
        <v>0</v>
      </c>
      <c r="P569" s="588">
        <f t="shared" si="1265"/>
        <v>0</v>
      </c>
      <c r="Q569" s="589">
        <f t="shared" si="1265"/>
        <v>0</v>
      </c>
      <c r="R569" s="590">
        <f t="shared" si="1265"/>
        <v>0</v>
      </c>
      <c r="S569" s="588">
        <f t="shared" si="1265"/>
        <v>0</v>
      </c>
      <c r="T569" s="589">
        <f t="shared" si="1265"/>
        <v>0</v>
      </c>
      <c r="U569" s="590">
        <f t="shared" si="1265"/>
        <v>0</v>
      </c>
      <c r="V569" s="722">
        <f t="shared" si="1247"/>
        <v>0</v>
      </c>
      <c r="W569" s="721">
        <f t="shared" si="1248"/>
        <v>0</v>
      </c>
      <c r="X569" s="721">
        <f t="shared" si="1249"/>
        <v>0</v>
      </c>
      <c r="Y569" s="722">
        <f t="shared" si="1250"/>
        <v>0</v>
      </c>
      <c r="Z569" s="723">
        <f t="shared" si="1260"/>
        <v>0</v>
      </c>
      <c r="AA569" s="724">
        <f t="shared" si="1261"/>
        <v>0</v>
      </c>
      <c r="AB569" s="724">
        <f t="shared" si="1262"/>
        <v>0</v>
      </c>
      <c r="AC569" s="725">
        <f>IF(G569&gt;0,ROUND((S569/G569),3),0)</f>
        <v>0</v>
      </c>
    </row>
    <row r="570" spans="1:30" s="105" customFormat="1" ht="16.5" outlineLevel="1" thickBot="1" x14ac:dyDescent="0.3">
      <c r="A570" s="115"/>
      <c r="B570" s="1011" t="s">
        <v>526</v>
      </c>
      <c r="C570" s="329" t="s">
        <v>320</v>
      </c>
      <c r="D570" s="330"/>
      <c r="E570" s="265" t="s">
        <v>321</v>
      </c>
      <c r="F570" s="133" t="s">
        <v>35</v>
      </c>
      <c r="G570" s="604">
        <f>G571+G573+G575+G577+G579</f>
        <v>0</v>
      </c>
      <c r="H570" s="605">
        <f>H571+H573+H575+H577+H579</f>
        <v>0</v>
      </c>
      <c r="I570" s="606">
        <f t="shared" ref="I570" si="1266">I571+I573+I575+I577+I579</f>
        <v>0</v>
      </c>
      <c r="J570" s="604">
        <f>J571+J573+J575+J577+J579</f>
        <v>0</v>
      </c>
      <c r="K570" s="605">
        <f>K571+K573+K575+K577+K579</f>
        <v>0</v>
      </c>
      <c r="L570" s="606">
        <f t="shared" ref="L570" si="1267">L571+L573+L575+L577+L579</f>
        <v>0</v>
      </c>
      <c r="M570" s="604">
        <f>M571+M573+M575+M577+M579</f>
        <v>0</v>
      </c>
      <c r="N570" s="605">
        <f>N571+N573+N575+N577+N579</f>
        <v>0</v>
      </c>
      <c r="O570" s="606">
        <f t="shared" ref="O570" si="1268">O571+O573+O575+O577+O579</f>
        <v>0</v>
      </c>
      <c r="P570" s="604">
        <f>P571+P573+P575+P577+P579</f>
        <v>0</v>
      </c>
      <c r="Q570" s="605">
        <f>Q571+Q573+Q575+Q577+Q579</f>
        <v>0</v>
      </c>
      <c r="R570" s="606">
        <f t="shared" ref="R570" si="1269">R571+R573+R575+R577+R579</f>
        <v>0</v>
      </c>
      <c r="S570" s="604">
        <f>S571+S573+S575+S577+S579</f>
        <v>0</v>
      </c>
      <c r="T570" s="605">
        <f>T571+T573+T575+T577+T579</f>
        <v>0</v>
      </c>
      <c r="U570" s="606">
        <f t="shared" ref="U570" si="1270">U571+U573+U575+U577+U579</f>
        <v>0</v>
      </c>
      <c r="V570" s="1176">
        <f t="shared" si="1247"/>
        <v>0</v>
      </c>
      <c r="W570" s="749">
        <f t="shared" si="1248"/>
        <v>0</v>
      </c>
      <c r="X570" s="749">
        <f t="shared" si="1249"/>
        <v>0</v>
      </c>
      <c r="Y570" s="750">
        <f t="shared" si="1250"/>
        <v>0</v>
      </c>
      <c r="Z570" s="751">
        <f t="shared" si="1260"/>
        <v>0</v>
      </c>
      <c r="AA570" s="752">
        <f t="shared" si="1261"/>
        <v>0</v>
      </c>
      <c r="AB570" s="752">
        <f t="shared" si="1262"/>
        <v>0</v>
      </c>
      <c r="AC570" s="753">
        <f t="shared" ref="AC570:AC571" si="1271">IF(G570&gt;0,ROUND((S570/G570),3),0)</f>
        <v>0</v>
      </c>
    </row>
    <row r="571" spans="1:30" s="131" customFormat="1" ht="15.75" outlineLevel="1" thickTop="1" x14ac:dyDescent="0.25">
      <c r="A571" s="377"/>
      <c r="B571" s="153" t="s">
        <v>527</v>
      </c>
      <c r="C571" s="305">
        <v>3132</v>
      </c>
      <c r="D571" s="306" t="s">
        <v>49</v>
      </c>
      <c r="E571" s="350" t="s">
        <v>322</v>
      </c>
      <c r="F571" s="341" t="s">
        <v>35</v>
      </c>
      <c r="G571" s="532">
        <f t="shared" ref="G571:G580" si="1272">H571+I571</f>
        <v>0</v>
      </c>
      <c r="H571" s="621"/>
      <c r="I571" s="622"/>
      <c r="J571" s="532">
        <f t="shared" ref="J571:J580" si="1273">K571+L571</f>
        <v>0</v>
      </c>
      <c r="K571" s="621"/>
      <c r="L571" s="622"/>
      <c r="M571" s="532">
        <f t="shared" ref="M571:M580" si="1274">N571+O571</f>
        <v>0</v>
      </c>
      <c r="N571" s="621"/>
      <c r="O571" s="622"/>
      <c r="P571" s="532">
        <f t="shared" ref="P571:P580" si="1275">Q571+R571</f>
        <v>0</v>
      </c>
      <c r="Q571" s="621"/>
      <c r="R571" s="622"/>
      <c r="S571" s="532">
        <f t="shared" ref="S571:S580" si="1276">T571+U571</f>
        <v>0</v>
      </c>
      <c r="T571" s="621"/>
      <c r="U571" s="622"/>
      <c r="V571" s="1114">
        <f t="shared" si="1247"/>
        <v>0</v>
      </c>
      <c r="W571" s="765">
        <f t="shared" si="1248"/>
        <v>0</v>
      </c>
      <c r="X571" s="765">
        <f t="shared" si="1249"/>
        <v>0</v>
      </c>
      <c r="Y571" s="766">
        <f t="shared" si="1250"/>
        <v>0</v>
      </c>
      <c r="Z571" s="767">
        <f t="shared" si="1260"/>
        <v>0</v>
      </c>
      <c r="AA571" s="768">
        <f t="shared" si="1261"/>
        <v>0</v>
      </c>
      <c r="AB571" s="768">
        <f t="shared" si="1262"/>
        <v>0</v>
      </c>
      <c r="AC571" s="769">
        <f t="shared" si="1271"/>
        <v>0</v>
      </c>
    </row>
    <row r="572" spans="1:30" s="120" customFormat="1" ht="12" outlineLevel="1" x14ac:dyDescent="0.25">
      <c r="A572" s="879"/>
      <c r="B572" s="121"/>
      <c r="C572" s="420"/>
      <c r="D572" s="423"/>
      <c r="E572" s="123" t="s">
        <v>77</v>
      </c>
      <c r="F572" s="124" t="s">
        <v>28</v>
      </c>
      <c r="G572" s="667">
        <f t="shared" si="1272"/>
        <v>0</v>
      </c>
      <c r="H572" s="668"/>
      <c r="I572" s="669"/>
      <c r="J572" s="667">
        <f t="shared" si="1273"/>
        <v>0</v>
      </c>
      <c r="K572" s="668"/>
      <c r="L572" s="669"/>
      <c r="M572" s="667">
        <f t="shared" si="1274"/>
        <v>0</v>
      </c>
      <c r="N572" s="668"/>
      <c r="O572" s="669"/>
      <c r="P572" s="667">
        <f t="shared" si="1275"/>
        <v>0</v>
      </c>
      <c r="Q572" s="668"/>
      <c r="R572" s="669"/>
      <c r="S572" s="667">
        <f t="shared" si="1276"/>
        <v>0</v>
      </c>
      <c r="T572" s="668"/>
      <c r="U572" s="669"/>
      <c r="V572" s="1173" t="s">
        <v>27</v>
      </c>
      <c r="W572" s="744" t="s">
        <v>27</v>
      </c>
      <c r="X572" s="744" t="s">
        <v>27</v>
      </c>
      <c r="Y572" s="745" t="s">
        <v>27</v>
      </c>
      <c r="Z572" s="743" t="s">
        <v>27</v>
      </c>
      <c r="AA572" s="744" t="s">
        <v>27</v>
      </c>
      <c r="AB572" s="744" t="s">
        <v>27</v>
      </c>
      <c r="AC572" s="745" t="s">
        <v>27</v>
      </c>
    </row>
    <row r="573" spans="1:30" s="20" customFormat="1" outlineLevel="1" x14ac:dyDescent="0.25">
      <c r="A573" s="377"/>
      <c r="B573" s="144" t="s">
        <v>528</v>
      </c>
      <c r="C573" s="184">
        <v>3132</v>
      </c>
      <c r="D573" s="185" t="s">
        <v>49</v>
      </c>
      <c r="E573" s="351" t="s">
        <v>323</v>
      </c>
      <c r="F573" s="130" t="s">
        <v>35</v>
      </c>
      <c r="G573" s="475">
        <f t="shared" si="1272"/>
        <v>0</v>
      </c>
      <c r="H573" s="476"/>
      <c r="I573" s="477"/>
      <c r="J573" s="475">
        <f t="shared" si="1273"/>
        <v>0</v>
      </c>
      <c r="K573" s="476"/>
      <c r="L573" s="477"/>
      <c r="M573" s="475">
        <f t="shared" si="1274"/>
        <v>0</v>
      </c>
      <c r="N573" s="476"/>
      <c r="O573" s="477"/>
      <c r="P573" s="475">
        <f t="shared" si="1275"/>
        <v>0</v>
      </c>
      <c r="Q573" s="476"/>
      <c r="R573" s="477"/>
      <c r="S573" s="475">
        <f t="shared" si="1276"/>
        <v>0</v>
      </c>
      <c r="T573" s="476"/>
      <c r="U573" s="477"/>
      <c r="V573" s="1114">
        <f t="shared" ref="V573" si="1277">G573-J573</f>
        <v>0</v>
      </c>
      <c r="W573" s="765">
        <f t="shared" ref="W573" si="1278">G573-M573</f>
        <v>0</v>
      </c>
      <c r="X573" s="765">
        <f t="shared" ref="X573" si="1279">G573-P573</f>
        <v>0</v>
      </c>
      <c r="Y573" s="726">
        <f t="shared" ref="Y573" si="1280">G573-S573</f>
        <v>0</v>
      </c>
      <c r="Z573" s="727">
        <f t="shared" ref="Z573" si="1281">IF(G573&gt;0,ROUND((J573/G573),3),0)</f>
        <v>0</v>
      </c>
      <c r="AA573" s="728">
        <f t="shared" ref="AA573" si="1282">IF(G573&gt;0,ROUND((M573/G573),3),0)</f>
        <v>0</v>
      </c>
      <c r="AB573" s="728">
        <f t="shared" ref="AB573" si="1283">IF(G573&gt;0,ROUND((P573/G573),3),0)</f>
        <v>0</v>
      </c>
      <c r="AC573" s="729">
        <f t="shared" ref="AC573" si="1284">IF(G573&gt;0,ROUND((S573/G573),3),0)</f>
        <v>0</v>
      </c>
    </row>
    <row r="574" spans="1:30" s="120" customFormat="1" ht="12" outlineLevel="1" x14ac:dyDescent="0.25">
      <c r="A574" s="879"/>
      <c r="B574" s="107"/>
      <c r="C574" s="201"/>
      <c r="D574" s="202"/>
      <c r="E574" s="110" t="s">
        <v>77</v>
      </c>
      <c r="F574" s="124" t="s">
        <v>28</v>
      </c>
      <c r="G574" s="667">
        <f t="shared" si="1272"/>
        <v>0</v>
      </c>
      <c r="H574" s="668"/>
      <c r="I574" s="669"/>
      <c r="J574" s="667">
        <f t="shared" si="1273"/>
        <v>0</v>
      </c>
      <c r="K574" s="668"/>
      <c r="L574" s="669"/>
      <c r="M574" s="667">
        <f t="shared" si="1274"/>
        <v>0</v>
      </c>
      <c r="N574" s="668"/>
      <c r="O574" s="669"/>
      <c r="P574" s="667">
        <f t="shared" si="1275"/>
        <v>0</v>
      </c>
      <c r="Q574" s="668"/>
      <c r="R574" s="669"/>
      <c r="S574" s="667">
        <f t="shared" si="1276"/>
        <v>0</v>
      </c>
      <c r="T574" s="668"/>
      <c r="U574" s="669"/>
      <c r="V574" s="1173" t="s">
        <v>27</v>
      </c>
      <c r="W574" s="744" t="s">
        <v>27</v>
      </c>
      <c r="X574" s="744" t="s">
        <v>27</v>
      </c>
      <c r="Y574" s="745" t="s">
        <v>27</v>
      </c>
      <c r="Z574" s="743" t="s">
        <v>27</v>
      </c>
      <c r="AA574" s="744" t="s">
        <v>27</v>
      </c>
      <c r="AB574" s="744" t="s">
        <v>27</v>
      </c>
      <c r="AC574" s="745" t="s">
        <v>27</v>
      </c>
    </row>
    <row r="575" spans="1:30" s="20" customFormat="1" ht="25.5" outlineLevel="1" x14ac:dyDescent="0.25">
      <c r="A575" s="377"/>
      <c r="B575" s="144" t="s">
        <v>529</v>
      </c>
      <c r="C575" s="184">
        <v>3132</v>
      </c>
      <c r="D575" s="185" t="s">
        <v>49</v>
      </c>
      <c r="E575" s="351" t="s">
        <v>422</v>
      </c>
      <c r="F575" s="130" t="s">
        <v>35</v>
      </c>
      <c r="G575" s="475">
        <f t="shared" si="1272"/>
        <v>0</v>
      </c>
      <c r="H575" s="476"/>
      <c r="I575" s="477"/>
      <c r="J575" s="475">
        <f t="shared" si="1273"/>
        <v>0</v>
      </c>
      <c r="K575" s="476"/>
      <c r="L575" s="477"/>
      <c r="M575" s="475">
        <f t="shared" si="1274"/>
        <v>0</v>
      </c>
      <c r="N575" s="476"/>
      <c r="O575" s="477"/>
      <c r="P575" s="475">
        <f t="shared" si="1275"/>
        <v>0</v>
      </c>
      <c r="Q575" s="476"/>
      <c r="R575" s="477"/>
      <c r="S575" s="475">
        <f t="shared" si="1276"/>
        <v>0</v>
      </c>
      <c r="T575" s="476"/>
      <c r="U575" s="477"/>
      <c r="V575" s="1114">
        <f t="shared" ref="V575" si="1285">G575-J575</f>
        <v>0</v>
      </c>
      <c r="W575" s="765">
        <f t="shared" ref="W575" si="1286">G575-M575</f>
        <v>0</v>
      </c>
      <c r="X575" s="765">
        <f t="shared" ref="X575" si="1287">G575-P575</f>
        <v>0</v>
      </c>
      <c r="Y575" s="726">
        <f t="shared" ref="Y575" si="1288">G575-S575</f>
        <v>0</v>
      </c>
      <c r="Z575" s="727">
        <f t="shared" ref="Z575" si="1289">IF(G575&gt;0,ROUND((J575/G575),3),0)</f>
        <v>0</v>
      </c>
      <c r="AA575" s="728">
        <f t="shared" ref="AA575" si="1290">IF(G575&gt;0,ROUND((M575/G575),3),0)</f>
        <v>0</v>
      </c>
      <c r="AB575" s="728">
        <f t="shared" ref="AB575" si="1291">IF(G575&gt;0,ROUND((P575/G575),3),0)</f>
        <v>0</v>
      </c>
      <c r="AC575" s="729">
        <f t="shared" ref="AC575" si="1292">IF(G575&gt;0,ROUND((S575/G575),3),0)</f>
        <v>0</v>
      </c>
    </row>
    <row r="576" spans="1:30" s="120" customFormat="1" ht="12" outlineLevel="1" x14ac:dyDescent="0.25">
      <c r="A576" s="879"/>
      <c r="B576" s="107"/>
      <c r="C576" s="201"/>
      <c r="D576" s="202"/>
      <c r="E576" s="110" t="s">
        <v>77</v>
      </c>
      <c r="F576" s="124" t="s">
        <v>28</v>
      </c>
      <c r="G576" s="667">
        <f t="shared" si="1272"/>
        <v>0</v>
      </c>
      <c r="H576" s="668"/>
      <c r="I576" s="669"/>
      <c r="J576" s="667">
        <f t="shared" si="1273"/>
        <v>0</v>
      </c>
      <c r="K576" s="668"/>
      <c r="L576" s="669"/>
      <c r="M576" s="667">
        <f t="shared" si="1274"/>
        <v>0</v>
      </c>
      <c r="N576" s="668"/>
      <c r="O576" s="669"/>
      <c r="P576" s="667">
        <f t="shared" si="1275"/>
        <v>0</v>
      </c>
      <c r="Q576" s="668"/>
      <c r="R576" s="669"/>
      <c r="S576" s="667">
        <f t="shared" si="1276"/>
        <v>0</v>
      </c>
      <c r="T576" s="668"/>
      <c r="U576" s="669"/>
      <c r="V576" s="1173" t="s">
        <v>27</v>
      </c>
      <c r="W576" s="744" t="s">
        <v>27</v>
      </c>
      <c r="X576" s="744" t="s">
        <v>27</v>
      </c>
      <c r="Y576" s="745" t="s">
        <v>27</v>
      </c>
      <c r="Z576" s="743" t="s">
        <v>27</v>
      </c>
      <c r="AA576" s="744" t="s">
        <v>27</v>
      </c>
      <c r="AB576" s="744" t="s">
        <v>27</v>
      </c>
      <c r="AC576" s="745" t="s">
        <v>27</v>
      </c>
    </row>
    <row r="577" spans="1:30" s="20" customFormat="1" outlineLevel="1" x14ac:dyDescent="0.25">
      <c r="A577" s="377"/>
      <c r="B577" s="144" t="s">
        <v>530</v>
      </c>
      <c r="C577" s="184">
        <v>3132</v>
      </c>
      <c r="D577" s="185" t="s">
        <v>67</v>
      </c>
      <c r="E577" s="351" t="s">
        <v>324</v>
      </c>
      <c r="F577" s="130" t="s">
        <v>35</v>
      </c>
      <c r="G577" s="475">
        <f t="shared" si="1272"/>
        <v>0</v>
      </c>
      <c r="H577" s="476"/>
      <c r="I577" s="477"/>
      <c r="J577" s="475">
        <f t="shared" si="1273"/>
        <v>0</v>
      </c>
      <c r="K577" s="476"/>
      <c r="L577" s="477"/>
      <c r="M577" s="475">
        <f t="shared" si="1274"/>
        <v>0</v>
      </c>
      <c r="N577" s="476"/>
      <c r="O577" s="477"/>
      <c r="P577" s="475">
        <f t="shared" si="1275"/>
        <v>0</v>
      </c>
      <c r="Q577" s="476"/>
      <c r="R577" s="477"/>
      <c r="S577" s="475">
        <f t="shared" si="1276"/>
        <v>0</v>
      </c>
      <c r="T577" s="476"/>
      <c r="U577" s="477"/>
      <c r="V577" s="1114">
        <f t="shared" ref="V577" si="1293">G577-J577</f>
        <v>0</v>
      </c>
      <c r="W577" s="765">
        <f t="shared" ref="W577" si="1294">G577-M577</f>
        <v>0</v>
      </c>
      <c r="X577" s="765">
        <f t="shared" ref="X577" si="1295">G577-P577</f>
        <v>0</v>
      </c>
      <c r="Y577" s="726">
        <f t="shared" ref="Y577" si="1296">G577-S577</f>
        <v>0</v>
      </c>
      <c r="Z577" s="727">
        <f t="shared" ref="Z577" si="1297">IF(G577&gt;0,ROUND((J577/G577),3),0)</f>
        <v>0</v>
      </c>
      <c r="AA577" s="728">
        <f t="shared" ref="AA577" si="1298">IF(G577&gt;0,ROUND((M577/G577),3),0)</f>
        <v>0</v>
      </c>
      <c r="AB577" s="728">
        <f t="shared" ref="AB577" si="1299">IF(G577&gt;0,ROUND((P577/G577),3),0)</f>
        <v>0</v>
      </c>
      <c r="AC577" s="729">
        <f t="shared" ref="AC577" si="1300">IF(G577&gt;0,ROUND((S577/G577),3),0)</f>
        <v>0</v>
      </c>
    </row>
    <row r="578" spans="1:30" s="120" customFormat="1" ht="12" outlineLevel="1" x14ac:dyDescent="0.25">
      <c r="A578" s="879"/>
      <c r="B578" s="107"/>
      <c r="C578" s="201"/>
      <c r="D578" s="202"/>
      <c r="E578" s="110" t="s">
        <v>77</v>
      </c>
      <c r="F578" s="124" t="s">
        <v>28</v>
      </c>
      <c r="G578" s="667">
        <f t="shared" si="1272"/>
        <v>0</v>
      </c>
      <c r="H578" s="668"/>
      <c r="I578" s="669"/>
      <c r="J578" s="667">
        <f t="shared" si="1273"/>
        <v>0</v>
      </c>
      <c r="K578" s="668"/>
      <c r="L578" s="669"/>
      <c r="M578" s="667">
        <f t="shared" si="1274"/>
        <v>0</v>
      </c>
      <c r="N578" s="668"/>
      <c r="O578" s="669"/>
      <c r="P578" s="667">
        <f t="shared" si="1275"/>
        <v>0</v>
      </c>
      <c r="Q578" s="668"/>
      <c r="R578" s="669"/>
      <c r="S578" s="667">
        <f t="shared" si="1276"/>
        <v>0</v>
      </c>
      <c r="T578" s="668"/>
      <c r="U578" s="669"/>
      <c r="V578" s="1173" t="s">
        <v>27</v>
      </c>
      <c r="W578" s="744" t="s">
        <v>27</v>
      </c>
      <c r="X578" s="744" t="s">
        <v>27</v>
      </c>
      <c r="Y578" s="745" t="s">
        <v>27</v>
      </c>
      <c r="Z578" s="743" t="s">
        <v>27</v>
      </c>
      <c r="AA578" s="744" t="s">
        <v>27</v>
      </c>
      <c r="AB578" s="744" t="s">
        <v>27</v>
      </c>
      <c r="AC578" s="745" t="s">
        <v>27</v>
      </c>
    </row>
    <row r="579" spans="1:30" s="20" customFormat="1" ht="25.5" outlineLevel="1" x14ac:dyDescent="0.25">
      <c r="A579" s="377"/>
      <c r="B579" s="144" t="s">
        <v>531</v>
      </c>
      <c r="C579" s="184" t="s">
        <v>320</v>
      </c>
      <c r="D579" s="185" t="s">
        <v>75</v>
      </c>
      <c r="E579" s="412" t="s">
        <v>325</v>
      </c>
      <c r="F579" s="130" t="s">
        <v>35</v>
      </c>
      <c r="G579" s="475">
        <f t="shared" si="1272"/>
        <v>0</v>
      </c>
      <c r="H579" s="591">
        <f>ROUND(H580*H581/1000,1)</f>
        <v>0</v>
      </c>
      <c r="I579" s="592">
        <f>ROUND(I580*I581/1000,1)</f>
        <v>0</v>
      </c>
      <c r="J579" s="475">
        <f t="shared" si="1273"/>
        <v>0</v>
      </c>
      <c r="K579" s="591">
        <f>ROUND(K580*K581/1000,1)</f>
        <v>0</v>
      </c>
      <c r="L579" s="592">
        <f>ROUND(L580*L581/1000,1)</f>
        <v>0</v>
      </c>
      <c r="M579" s="475">
        <f t="shared" si="1274"/>
        <v>0</v>
      </c>
      <c r="N579" s="591">
        <f>ROUND(N580*N581/1000,1)</f>
        <v>0</v>
      </c>
      <c r="O579" s="592">
        <f>ROUND(O580*O581/1000,1)</f>
        <v>0</v>
      </c>
      <c r="P579" s="475">
        <f t="shared" si="1275"/>
        <v>0</v>
      </c>
      <c r="Q579" s="591">
        <f>ROUND(Q580*Q581/1000,1)</f>
        <v>0</v>
      </c>
      <c r="R579" s="592">
        <f>ROUND(R580*R581/1000,1)</f>
        <v>0</v>
      </c>
      <c r="S579" s="475">
        <f t="shared" si="1276"/>
        <v>0</v>
      </c>
      <c r="T579" s="591">
        <f>ROUND(T580*T581/1000,1)</f>
        <v>0</v>
      </c>
      <c r="U579" s="592">
        <f>ROUND(U580*U581/1000,1)</f>
        <v>0</v>
      </c>
      <c r="V579" s="1114">
        <f t="shared" ref="V579" si="1301">G579-J579</f>
        <v>0</v>
      </c>
      <c r="W579" s="765">
        <f t="shared" ref="W579" si="1302">G579-M579</f>
        <v>0</v>
      </c>
      <c r="X579" s="765">
        <f t="shared" ref="X579" si="1303">G579-P579</f>
        <v>0</v>
      </c>
      <c r="Y579" s="726">
        <f t="shared" ref="Y579" si="1304">G579-S579</f>
        <v>0</v>
      </c>
      <c r="Z579" s="727">
        <f t="shared" ref="Z579" si="1305">IF(G579&gt;0,ROUND((J579/G579),3),0)</f>
        <v>0</v>
      </c>
      <c r="AA579" s="728">
        <f t="shared" ref="AA579" si="1306">IF(G579&gt;0,ROUND((M579/G579),3),0)</f>
        <v>0</v>
      </c>
      <c r="AB579" s="728">
        <f t="shared" ref="AB579" si="1307">IF(G579&gt;0,ROUND((P579/G579),3),0)</f>
        <v>0</v>
      </c>
      <c r="AC579" s="729">
        <f t="shared" ref="AC579" si="1308">IF(G579&gt;0,ROUND((S579/G579),3),0)</f>
        <v>0</v>
      </c>
    </row>
    <row r="580" spans="1:30" s="120" customFormat="1" ht="12" outlineLevel="1" x14ac:dyDescent="0.25">
      <c r="A580" s="879"/>
      <c r="B580" s="121"/>
      <c r="C580" s="420"/>
      <c r="D580" s="423"/>
      <c r="E580" s="123" t="s">
        <v>77</v>
      </c>
      <c r="F580" s="124" t="s">
        <v>28</v>
      </c>
      <c r="G580" s="593">
        <f t="shared" si="1272"/>
        <v>0</v>
      </c>
      <c r="H580" s="594"/>
      <c r="I580" s="595"/>
      <c r="J580" s="593">
        <f t="shared" si="1273"/>
        <v>0</v>
      </c>
      <c r="K580" s="594"/>
      <c r="L580" s="595"/>
      <c r="M580" s="593">
        <f t="shared" si="1274"/>
        <v>0</v>
      </c>
      <c r="N580" s="594"/>
      <c r="O580" s="595"/>
      <c r="P580" s="593">
        <f t="shared" si="1275"/>
        <v>0</v>
      </c>
      <c r="Q580" s="594"/>
      <c r="R580" s="595"/>
      <c r="S580" s="593">
        <f t="shared" si="1276"/>
        <v>0</v>
      </c>
      <c r="T580" s="594"/>
      <c r="U580" s="595"/>
      <c r="V580" s="1173" t="s">
        <v>27</v>
      </c>
      <c r="W580" s="744" t="s">
        <v>27</v>
      </c>
      <c r="X580" s="744" t="s">
        <v>27</v>
      </c>
      <c r="Y580" s="745" t="s">
        <v>27</v>
      </c>
      <c r="Z580" s="743" t="s">
        <v>27</v>
      </c>
      <c r="AA580" s="744" t="s">
        <v>27</v>
      </c>
      <c r="AB580" s="744" t="s">
        <v>27</v>
      </c>
      <c r="AC580" s="745" t="s">
        <v>27</v>
      </c>
    </row>
    <row r="581" spans="1:30" s="120" customFormat="1" ht="12.75" outlineLevel="1" thickBot="1" x14ac:dyDescent="0.3">
      <c r="A581" s="879"/>
      <c r="B581" s="125"/>
      <c r="C581" s="424"/>
      <c r="D581" s="327"/>
      <c r="E581" s="126" t="s">
        <v>339</v>
      </c>
      <c r="F581" s="127" t="s">
        <v>54</v>
      </c>
      <c r="G581" s="596">
        <f>IF(I581+H581&gt;0,AVERAGE(H581:I581),0)</f>
        <v>0</v>
      </c>
      <c r="H581" s="597"/>
      <c r="I581" s="598"/>
      <c r="J581" s="596">
        <f>IF(L581+K581&gt;0,AVERAGE(K581:L581),0)</f>
        <v>0</v>
      </c>
      <c r="K581" s="597"/>
      <c r="L581" s="598"/>
      <c r="M581" s="596">
        <f>IF(O581+N581&gt;0,AVERAGE(N581:O581),0)</f>
        <v>0</v>
      </c>
      <c r="N581" s="597"/>
      <c r="O581" s="598"/>
      <c r="P581" s="596">
        <f>IF(R581+Q581&gt;0,AVERAGE(Q581:R581),0)</f>
        <v>0</v>
      </c>
      <c r="Q581" s="597"/>
      <c r="R581" s="598"/>
      <c r="S581" s="596">
        <f>IF(U581+T581&gt;0,AVERAGE(T581:U581),0)</f>
        <v>0</v>
      </c>
      <c r="T581" s="597"/>
      <c r="U581" s="598"/>
      <c r="V581" s="1174" t="s">
        <v>27</v>
      </c>
      <c r="W581" s="747" t="s">
        <v>27</v>
      </c>
      <c r="X581" s="747" t="s">
        <v>27</v>
      </c>
      <c r="Y581" s="748" t="s">
        <v>27</v>
      </c>
      <c r="Z581" s="746" t="s">
        <v>27</v>
      </c>
      <c r="AA581" s="747" t="s">
        <v>27</v>
      </c>
      <c r="AB581" s="747" t="s">
        <v>27</v>
      </c>
      <c r="AC581" s="748" t="s">
        <v>27</v>
      </c>
    </row>
    <row r="582" spans="1:30" s="422" customFormat="1" ht="17.25" outlineLevel="1" thickTop="1" thickBot="1" x14ac:dyDescent="0.3">
      <c r="A582" s="115"/>
      <c r="B582" s="231" t="s">
        <v>532</v>
      </c>
      <c r="C582" s="176">
        <v>3132</v>
      </c>
      <c r="D582" s="177" t="s">
        <v>84</v>
      </c>
      <c r="E582" s="483" t="s">
        <v>421</v>
      </c>
      <c r="F582" s="252" t="s">
        <v>35</v>
      </c>
      <c r="G582" s="601">
        <f>H582+I582</f>
        <v>0</v>
      </c>
      <c r="H582" s="602"/>
      <c r="I582" s="603"/>
      <c r="J582" s="601">
        <f>K582+L582</f>
        <v>0</v>
      </c>
      <c r="K582" s="602"/>
      <c r="L582" s="603"/>
      <c r="M582" s="601">
        <f>N582+O582</f>
        <v>0</v>
      </c>
      <c r="N582" s="602"/>
      <c r="O582" s="603"/>
      <c r="P582" s="601">
        <f>Q582+R582</f>
        <v>0</v>
      </c>
      <c r="Q582" s="602"/>
      <c r="R582" s="603"/>
      <c r="S582" s="601">
        <f>T582+U582</f>
        <v>0</v>
      </c>
      <c r="T582" s="602"/>
      <c r="U582" s="603"/>
      <c r="V582" s="1177">
        <f t="shared" ref="V582:V604" si="1309">G582-J582</f>
        <v>0</v>
      </c>
      <c r="W582" s="623">
        <f t="shared" ref="W582:W604" si="1310">G582-M582</f>
        <v>0</v>
      </c>
      <c r="X582" s="623">
        <f t="shared" ref="X582:X604" si="1311">G582-P582</f>
        <v>0</v>
      </c>
      <c r="Y582" s="754">
        <f t="shared" ref="Y582:Y604" si="1312">G582-S582</f>
        <v>0</v>
      </c>
      <c r="Z582" s="755">
        <f t="shared" ref="Z582" si="1313">IF(G582&gt;0,ROUND((J582/G582),3),0)</f>
        <v>0</v>
      </c>
      <c r="AA582" s="756">
        <f t="shared" ref="AA582:AA583" si="1314">IF(G582&gt;0,ROUND((M582/G582),3),0)</f>
        <v>0</v>
      </c>
      <c r="AB582" s="756">
        <f t="shared" ref="AB582:AB583" si="1315">IF(G582&gt;0,ROUND((P582/G582),3),0)</f>
        <v>0</v>
      </c>
      <c r="AC582" s="757">
        <f t="shared" ref="AC582:AC583" si="1316">IF(G582&gt;0,ROUND((S582/G582),3),0)</f>
        <v>0</v>
      </c>
    </row>
    <row r="583" spans="1:30" s="120" customFormat="1" ht="16.5" outlineLevel="1" thickTop="1" thickBot="1" x14ac:dyDescent="0.3">
      <c r="A583" s="377"/>
      <c r="B583" s="231" t="s">
        <v>533</v>
      </c>
      <c r="C583" s="186">
        <v>3132</v>
      </c>
      <c r="D583" s="210"/>
      <c r="E583" s="162" t="s">
        <v>697</v>
      </c>
      <c r="F583" s="136" t="s">
        <v>35</v>
      </c>
      <c r="G583" s="536">
        <f t="shared" ref="G583" si="1317">H583+I583</f>
        <v>0</v>
      </c>
      <c r="H583" s="749"/>
      <c r="I583" s="1081"/>
      <c r="J583" s="536">
        <f t="shared" ref="J583" si="1318">K583+L583</f>
        <v>0</v>
      </c>
      <c r="K583" s="749"/>
      <c r="L583" s="1081"/>
      <c r="M583" s="536">
        <f t="shared" ref="M583" si="1319">N583+O583</f>
        <v>0</v>
      </c>
      <c r="N583" s="749"/>
      <c r="O583" s="1081"/>
      <c r="P583" s="536">
        <f t="shared" ref="P583" si="1320">Q583+R583</f>
        <v>0</v>
      </c>
      <c r="Q583" s="749"/>
      <c r="R583" s="1081"/>
      <c r="S583" s="536">
        <f t="shared" ref="S583" si="1321">T583+U583</f>
        <v>0</v>
      </c>
      <c r="T583" s="749"/>
      <c r="U583" s="1081"/>
      <c r="V583" s="1176">
        <f t="shared" si="1309"/>
        <v>0</v>
      </c>
      <c r="W583" s="749">
        <f t="shared" si="1310"/>
        <v>0</v>
      </c>
      <c r="X583" s="749">
        <f t="shared" si="1311"/>
        <v>0</v>
      </c>
      <c r="Y583" s="750">
        <f t="shared" si="1312"/>
        <v>0</v>
      </c>
      <c r="Z583" s="751">
        <f>IF(G583&gt;0,ROUND((J583/G583),3),0)</f>
        <v>0</v>
      </c>
      <c r="AA583" s="752">
        <f t="shared" si="1314"/>
        <v>0</v>
      </c>
      <c r="AB583" s="752">
        <f t="shared" si="1315"/>
        <v>0</v>
      </c>
      <c r="AC583" s="753">
        <f t="shared" si="1316"/>
        <v>0</v>
      </c>
      <c r="AD583" s="131"/>
    </row>
    <row r="584" spans="1:30" s="120" customFormat="1" ht="17.25" outlineLevel="1" thickTop="1" thickBot="1" x14ac:dyDescent="0.3">
      <c r="A584" s="115"/>
      <c r="B584" s="231" t="s">
        <v>705</v>
      </c>
      <c r="C584" s="176">
        <v>3132</v>
      </c>
      <c r="D584" s="177"/>
      <c r="E584" s="483" t="s">
        <v>445</v>
      </c>
      <c r="F584" s="252" t="s">
        <v>35</v>
      </c>
      <c r="G584" s="601">
        <f>H584+I584</f>
        <v>0</v>
      </c>
      <c r="H584" s="602"/>
      <c r="I584" s="603"/>
      <c r="J584" s="601">
        <f>K584+L584</f>
        <v>0</v>
      </c>
      <c r="K584" s="602"/>
      <c r="L584" s="603"/>
      <c r="M584" s="601">
        <f>N584+O584</f>
        <v>0</v>
      </c>
      <c r="N584" s="602"/>
      <c r="O584" s="603"/>
      <c r="P584" s="601">
        <f>Q584+R584</f>
        <v>0</v>
      </c>
      <c r="Q584" s="602"/>
      <c r="R584" s="603"/>
      <c r="S584" s="601">
        <f>T584+U584</f>
        <v>0</v>
      </c>
      <c r="T584" s="602"/>
      <c r="U584" s="603"/>
      <c r="V584" s="1177">
        <f t="shared" si="1309"/>
        <v>0</v>
      </c>
      <c r="W584" s="623">
        <f t="shared" si="1310"/>
        <v>0</v>
      </c>
      <c r="X584" s="623">
        <f t="shared" si="1311"/>
        <v>0</v>
      </c>
      <c r="Y584" s="754">
        <f t="shared" si="1312"/>
        <v>0</v>
      </c>
      <c r="Z584" s="755">
        <f t="shared" ref="Z584:Z604" si="1322">IF(G584&gt;0,ROUND((J584/G584),3),0)</f>
        <v>0</v>
      </c>
      <c r="AA584" s="756">
        <f t="shared" ref="AA584:AA604" si="1323">IF(G584&gt;0,ROUND((M584/G584),3),0)</f>
        <v>0</v>
      </c>
      <c r="AB584" s="756">
        <f t="shared" ref="AB584:AB604" si="1324">IF(G584&gt;0,ROUND((P584/G584),3),0)</f>
        <v>0</v>
      </c>
      <c r="AC584" s="757">
        <f t="shared" ref="AC584:AC585" si="1325">IF(G584&gt;0,ROUND((S584/G584),3),0)</f>
        <v>0</v>
      </c>
    </row>
    <row r="585" spans="1:30" s="20" customFormat="1" ht="27" outlineLevel="1" thickTop="1" thickBot="1" x14ac:dyDescent="0.3">
      <c r="A585" s="115"/>
      <c r="B585" s="993" t="s">
        <v>706</v>
      </c>
      <c r="C585" s="280" t="s">
        <v>320</v>
      </c>
      <c r="D585" s="281"/>
      <c r="E585" s="268" t="s">
        <v>143</v>
      </c>
      <c r="F585" s="280" t="s">
        <v>35</v>
      </c>
      <c r="G585" s="478">
        <f>H585+I585</f>
        <v>0</v>
      </c>
      <c r="H585" s="479"/>
      <c r="I585" s="480"/>
      <c r="J585" s="478">
        <f>K585+L585</f>
        <v>0</v>
      </c>
      <c r="K585" s="479"/>
      <c r="L585" s="480"/>
      <c r="M585" s="478">
        <f>N585+O585</f>
        <v>0</v>
      </c>
      <c r="N585" s="479"/>
      <c r="O585" s="480"/>
      <c r="P585" s="478">
        <f>Q585+R585</f>
        <v>0</v>
      </c>
      <c r="Q585" s="479"/>
      <c r="R585" s="480"/>
      <c r="S585" s="478">
        <f>T585+U585</f>
        <v>0</v>
      </c>
      <c r="T585" s="479"/>
      <c r="U585" s="480"/>
      <c r="V585" s="1114">
        <f t="shared" si="1309"/>
        <v>0</v>
      </c>
      <c r="W585" s="765">
        <f t="shared" si="1310"/>
        <v>0</v>
      </c>
      <c r="X585" s="765">
        <f t="shared" si="1311"/>
        <v>0</v>
      </c>
      <c r="Y585" s="726">
        <f t="shared" si="1312"/>
        <v>0</v>
      </c>
      <c r="Z585" s="727">
        <f t="shared" si="1322"/>
        <v>0</v>
      </c>
      <c r="AA585" s="728">
        <f t="shared" si="1323"/>
        <v>0</v>
      </c>
      <c r="AB585" s="728">
        <f t="shared" si="1324"/>
        <v>0</v>
      </c>
      <c r="AC585" s="729">
        <f t="shared" si="1325"/>
        <v>0</v>
      </c>
    </row>
    <row r="586" spans="1:30" s="72" customFormat="1" ht="19.5" thickBot="1" x14ac:dyDescent="0.3">
      <c r="A586" s="878"/>
      <c r="B586" s="269" t="s">
        <v>534</v>
      </c>
      <c r="C586" s="192" t="s">
        <v>326</v>
      </c>
      <c r="D586" s="95"/>
      <c r="E586" s="273" t="s">
        <v>327</v>
      </c>
      <c r="F586" s="101" t="s">
        <v>35</v>
      </c>
      <c r="G586" s="588">
        <f t="shared" ref="G586:I586" si="1326">G587+G593</f>
        <v>0</v>
      </c>
      <c r="H586" s="589">
        <f t="shared" si="1326"/>
        <v>0</v>
      </c>
      <c r="I586" s="590">
        <f t="shared" si="1326"/>
        <v>0</v>
      </c>
      <c r="J586" s="588">
        <f t="shared" ref="J586:U586" si="1327">J587+J593</f>
        <v>0</v>
      </c>
      <c r="K586" s="589">
        <f t="shared" si="1327"/>
        <v>0</v>
      </c>
      <c r="L586" s="590">
        <f t="shared" si="1327"/>
        <v>0</v>
      </c>
      <c r="M586" s="588">
        <f t="shared" si="1327"/>
        <v>0</v>
      </c>
      <c r="N586" s="589">
        <f t="shared" si="1327"/>
        <v>0</v>
      </c>
      <c r="O586" s="590">
        <f t="shared" si="1327"/>
        <v>0</v>
      </c>
      <c r="P586" s="588">
        <f t="shared" si="1327"/>
        <v>0</v>
      </c>
      <c r="Q586" s="589">
        <f t="shared" si="1327"/>
        <v>0</v>
      </c>
      <c r="R586" s="590">
        <f t="shared" si="1327"/>
        <v>0</v>
      </c>
      <c r="S586" s="588">
        <f t="shared" si="1327"/>
        <v>0</v>
      </c>
      <c r="T586" s="589">
        <f t="shared" si="1327"/>
        <v>0</v>
      </c>
      <c r="U586" s="590">
        <f t="shared" si="1327"/>
        <v>0</v>
      </c>
      <c r="V586" s="722">
        <f t="shared" si="1309"/>
        <v>0</v>
      </c>
      <c r="W586" s="721">
        <f t="shared" si="1310"/>
        <v>0</v>
      </c>
      <c r="X586" s="721">
        <f t="shared" si="1311"/>
        <v>0</v>
      </c>
      <c r="Y586" s="722">
        <f t="shared" si="1312"/>
        <v>0</v>
      </c>
      <c r="Z586" s="723">
        <f t="shared" si="1322"/>
        <v>0</v>
      </c>
      <c r="AA586" s="724">
        <f t="shared" si="1323"/>
        <v>0</v>
      </c>
      <c r="AB586" s="724">
        <f t="shared" si="1324"/>
        <v>0</v>
      </c>
      <c r="AC586" s="725">
        <f>IF(G586&gt;0,ROUND((S586/G586),3),0)</f>
        <v>0</v>
      </c>
    </row>
    <row r="587" spans="1:30" s="91" customFormat="1" ht="19.5" outlineLevel="1" thickBot="1" x14ac:dyDescent="0.3">
      <c r="A587" s="878"/>
      <c r="B587" s="466" t="s">
        <v>535</v>
      </c>
      <c r="C587" s="546">
        <v>3142</v>
      </c>
      <c r="D587" s="547"/>
      <c r="E587" s="548" t="s">
        <v>423</v>
      </c>
      <c r="F587" s="549" t="s">
        <v>35</v>
      </c>
      <c r="G587" s="642">
        <f t="shared" ref="G587:I587" si="1328">ROUND(G588+G589+G590+G591+G592,1)</f>
        <v>0</v>
      </c>
      <c r="H587" s="481">
        <f t="shared" si="1328"/>
        <v>0</v>
      </c>
      <c r="I587" s="482">
        <f t="shared" si="1328"/>
        <v>0</v>
      </c>
      <c r="J587" s="642">
        <f t="shared" ref="J587:U587" si="1329">ROUND(J588+J589+J590+J591+J592,1)</f>
        <v>0</v>
      </c>
      <c r="K587" s="481">
        <f t="shared" si="1329"/>
        <v>0</v>
      </c>
      <c r="L587" s="482">
        <f t="shared" si="1329"/>
        <v>0</v>
      </c>
      <c r="M587" s="642">
        <f t="shared" si="1329"/>
        <v>0</v>
      </c>
      <c r="N587" s="481">
        <f t="shared" si="1329"/>
        <v>0</v>
      </c>
      <c r="O587" s="482">
        <f t="shared" si="1329"/>
        <v>0</v>
      </c>
      <c r="P587" s="642">
        <f t="shared" si="1329"/>
        <v>0</v>
      </c>
      <c r="Q587" s="481">
        <f t="shared" si="1329"/>
        <v>0</v>
      </c>
      <c r="R587" s="482">
        <f t="shared" si="1329"/>
        <v>0</v>
      </c>
      <c r="S587" s="642">
        <f t="shared" si="1329"/>
        <v>0</v>
      </c>
      <c r="T587" s="481">
        <f t="shared" si="1329"/>
        <v>0</v>
      </c>
      <c r="U587" s="482">
        <f t="shared" si="1329"/>
        <v>0</v>
      </c>
      <c r="V587" s="1186">
        <f t="shared" si="1309"/>
        <v>0</v>
      </c>
      <c r="W587" s="795">
        <f t="shared" si="1310"/>
        <v>0</v>
      </c>
      <c r="X587" s="795">
        <f t="shared" si="1311"/>
        <v>0</v>
      </c>
      <c r="Y587" s="796">
        <f t="shared" si="1312"/>
        <v>0</v>
      </c>
      <c r="Z587" s="797">
        <f t="shared" si="1322"/>
        <v>0</v>
      </c>
      <c r="AA587" s="798">
        <f t="shared" si="1323"/>
        <v>0</v>
      </c>
      <c r="AB587" s="798">
        <f t="shared" si="1324"/>
        <v>0</v>
      </c>
      <c r="AC587" s="799">
        <f t="shared" ref="AC587" si="1330">IF(G587&gt;0,ROUND((S587/G587),3),0)</f>
        <v>0</v>
      </c>
    </row>
    <row r="588" spans="1:30" s="20" customFormat="1" ht="16.5" outlineLevel="1" thickBot="1" x14ac:dyDescent="0.3">
      <c r="A588" s="115"/>
      <c r="B588" s="171" t="s">
        <v>536</v>
      </c>
      <c r="C588" s="352" t="s">
        <v>328</v>
      </c>
      <c r="D588" s="353" t="s">
        <v>49</v>
      </c>
      <c r="E588" s="135" t="s">
        <v>406</v>
      </c>
      <c r="F588" s="172" t="s">
        <v>35</v>
      </c>
      <c r="G588" s="475">
        <f t="shared" ref="G588" si="1331">H588+I588</f>
        <v>0</v>
      </c>
      <c r="H588" s="476"/>
      <c r="I588" s="477"/>
      <c r="J588" s="475">
        <f t="shared" ref="J588:J598" si="1332">K588+L588</f>
        <v>0</v>
      </c>
      <c r="K588" s="476"/>
      <c r="L588" s="477"/>
      <c r="M588" s="475">
        <f t="shared" ref="M588:M598" si="1333">N588+O588</f>
        <v>0</v>
      </c>
      <c r="N588" s="476"/>
      <c r="O588" s="477"/>
      <c r="P588" s="475">
        <f t="shared" ref="P588:P598" si="1334">Q588+R588</f>
        <v>0</v>
      </c>
      <c r="Q588" s="476"/>
      <c r="R588" s="477"/>
      <c r="S588" s="475">
        <f t="shared" ref="S588:S598" si="1335">T588+U588</f>
        <v>0</v>
      </c>
      <c r="T588" s="476"/>
      <c r="U588" s="477"/>
      <c r="V588" s="1189">
        <f t="shared" si="1309"/>
        <v>0</v>
      </c>
      <c r="W588" s="810">
        <f t="shared" si="1310"/>
        <v>0</v>
      </c>
      <c r="X588" s="810">
        <f t="shared" si="1311"/>
        <v>0</v>
      </c>
      <c r="Y588" s="811">
        <f t="shared" si="1312"/>
        <v>0</v>
      </c>
      <c r="Z588" s="812">
        <f t="shared" si="1322"/>
        <v>0</v>
      </c>
      <c r="AA588" s="813">
        <f t="shared" si="1323"/>
        <v>0</v>
      </c>
      <c r="AB588" s="813">
        <f t="shared" si="1324"/>
        <v>0</v>
      </c>
      <c r="AC588" s="814">
        <f t="shared" ref="AC588:AC598" si="1336">IF(G588&gt;0,ROUND((S588/G588),3),0)</f>
        <v>0</v>
      </c>
    </row>
    <row r="589" spans="1:30" s="422" customFormat="1" ht="17.25" outlineLevel="1" thickTop="1" thickBot="1" x14ac:dyDescent="0.3">
      <c r="A589" s="115"/>
      <c r="B589" s="231" t="s">
        <v>537</v>
      </c>
      <c r="C589" s="176">
        <v>3142</v>
      </c>
      <c r="D589" s="177" t="s">
        <v>84</v>
      </c>
      <c r="E589" s="483" t="s">
        <v>421</v>
      </c>
      <c r="F589" s="252" t="s">
        <v>35</v>
      </c>
      <c r="G589" s="601">
        <f>H589+I589</f>
        <v>0</v>
      </c>
      <c r="H589" s="602"/>
      <c r="I589" s="603"/>
      <c r="J589" s="601">
        <f>K589+L589</f>
        <v>0</v>
      </c>
      <c r="K589" s="602"/>
      <c r="L589" s="603"/>
      <c r="M589" s="601">
        <f>N589+O589</f>
        <v>0</v>
      </c>
      <c r="N589" s="602"/>
      <c r="O589" s="603"/>
      <c r="P589" s="601">
        <f>Q589+R589</f>
        <v>0</v>
      </c>
      <c r="Q589" s="602"/>
      <c r="R589" s="603"/>
      <c r="S589" s="601">
        <f>T589+U589</f>
        <v>0</v>
      </c>
      <c r="T589" s="602"/>
      <c r="U589" s="603"/>
      <c r="V589" s="1177">
        <f t="shared" si="1309"/>
        <v>0</v>
      </c>
      <c r="W589" s="623">
        <f t="shared" si="1310"/>
        <v>0</v>
      </c>
      <c r="X589" s="623">
        <f t="shared" si="1311"/>
        <v>0</v>
      </c>
      <c r="Y589" s="754">
        <f t="shared" si="1312"/>
        <v>0</v>
      </c>
      <c r="Z589" s="755">
        <f t="shared" ref="Z589" si="1337">IF(G589&gt;0,ROUND((J589/G589),3),0)</f>
        <v>0</v>
      </c>
      <c r="AA589" s="756">
        <f t="shared" ref="AA589:AA590" si="1338">IF(G589&gt;0,ROUND((M589/G589),3),0)</f>
        <v>0</v>
      </c>
      <c r="AB589" s="756">
        <f t="shared" ref="AB589:AB590" si="1339">IF(G589&gt;0,ROUND((P589/G589),3),0)</f>
        <v>0</v>
      </c>
      <c r="AC589" s="757">
        <f t="shared" ref="AC589:AC590" si="1340">IF(G589&gt;0,ROUND((S589/G589),3),0)</f>
        <v>0</v>
      </c>
    </row>
    <row r="590" spans="1:30" s="120" customFormat="1" ht="16.5" outlineLevel="1" thickTop="1" thickBot="1" x14ac:dyDescent="0.3">
      <c r="A590" s="377"/>
      <c r="B590" s="231" t="s">
        <v>538</v>
      </c>
      <c r="C590" s="186">
        <v>3142</v>
      </c>
      <c r="D590" s="210"/>
      <c r="E590" s="162" t="s">
        <v>697</v>
      </c>
      <c r="F590" s="136" t="s">
        <v>35</v>
      </c>
      <c r="G590" s="536">
        <f t="shared" ref="G590:G592" si="1341">H590+I590</f>
        <v>0</v>
      </c>
      <c r="H590" s="749"/>
      <c r="I590" s="1081"/>
      <c r="J590" s="536">
        <f t="shared" ref="J590" si="1342">K590+L590</f>
        <v>0</v>
      </c>
      <c r="K590" s="749"/>
      <c r="L590" s="1081"/>
      <c r="M590" s="536">
        <f t="shared" ref="M590" si="1343">N590+O590</f>
        <v>0</v>
      </c>
      <c r="N590" s="749"/>
      <c r="O590" s="1081"/>
      <c r="P590" s="536">
        <f t="shared" ref="P590" si="1344">Q590+R590</f>
        <v>0</v>
      </c>
      <c r="Q590" s="749"/>
      <c r="R590" s="1081"/>
      <c r="S590" s="536">
        <f t="shared" ref="S590" si="1345">T590+U590</f>
        <v>0</v>
      </c>
      <c r="T590" s="749"/>
      <c r="U590" s="1081"/>
      <c r="V590" s="1176">
        <f t="shared" ref="V590" si="1346">G590-J590</f>
        <v>0</v>
      </c>
      <c r="W590" s="749">
        <f t="shared" ref="W590" si="1347">G590-M590</f>
        <v>0</v>
      </c>
      <c r="X590" s="749">
        <f t="shared" ref="X590" si="1348">G590-P590</f>
        <v>0</v>
      </c>
      <c r="Y590" s="750">
        <f t="shared" ref="Y590" si="1349">G590-S590</f>
        <v>0</v>
      </c>
      <c r="Z590" s="751">
        <f>IF(G590&gt;0,ROUND((J590/G590),3),0)</f>
        <v>0</v>
      </c>
      <c r="AA590" s="752">
        <f t="shared" si="1338"/>
        <v>0</v>
      </c>
      <c r="AB590" s="752">
        <f t="shared" si="1339"/>
        <v>0</v>
      </c>
      <c r="AC590" s="753">
        <f t="shared" si="1340"/>
        <v>0</v>
      </c>
      <c r="AD590" s="131"/>
    </row>
    <row r="591" spans="1:30" s="20" customFormat="1" ht="17.25" outlineLevel="1" thickTop="1" thickBot="1" x14ac:dyDescent="0.3">
      <c r="A591" s="115"/>
      <c r="B591" s="231" t="s">
        <v>707</v>
      </c>
      <c r="C591" s="176">
        <v>3142</v>
      </c>
      <c r="D591" s="177"/>
      <c r="E591" s="483" t="s">
        <v>446</v>
      </c>
      <c r="F591" s="252" t="s">
        <v>35</v>
      </c>
      <c r="G591" s="532">
        <f t="shared" si="1341"/>
        <v>0</v>
      </c>
      <c r="H591" s="621"/>
      <c r="I591" s="622"/>
      <c r="J591" s="532">
        <f t="shared" si="1332"/>
        <v>0</v>
      </c>
      <c r="K591" s="621"/>
      <c r="L591" s="622"/>
      <c r="M591" s="532">
        <f t="shared" si="1333"/>
        <v>0</v>
      </c>
      <c r="N591" s="621"/>
      <c r="O591" s="622"/>
      <c r="P591" s="532">
        <f t="shared" si="1334"/>
        <v>0</v>
      </c>
      <c r="Q591" s="621"/>
      <c r="R591" s="622"/>
      <c r="S591" s="532">
        <f t="shared" si="1335"/>
        <v>0</v>
      </c>
      <c r="T591" s="621"/>
      <c r="U591" s="622"/>
      <c r="V591" s="1176">
        <f t="shared" si="1309"/>
        <v>0</v>
      </c>
      <c r="W591" s="749">
        <f t="shared" si="1310"/>
        <v>0</v>
      </c>
      <c r="X591" s="749">
        <f t="shared" si="1311"/>
        <v>0</v>
      </c>
      <c r="Y591" s="750">
        <f t="shared" si="1312"/>
        <v>0</v>
      </c>
      <c r="Z591" s="751">
        <f t="shared" si="1322"/>
        <v>0</v>
      </c>
      <c r="AA591" s="752">
        <f t="shared" si="1323"/>
        <v>0</v>
      </c>
      <c r="AB591" s="752">
        <f t="shared" si="1324"/>
        <v>0</v>
      </c>
      <c r="AC591" s="753">
        <f t="shared" si="1336"/>
        <v>0</v>
      </c>
    </row>
    <row r="592" spans="1:30" s="20" customFormat="1" ht="27" outlineLevel="1" thickTop="1" thickBot="1" x14ac:dyDescent="0.3">
      <c r="A592" s="878"/>
      <c r="B592" s="993" t="s">
        <v>708</v>
      </c>
      <c r="C592" s="525" t="s">
        <v>328</v>
      </c>
      <c r="D592" s="526"/>
      <c r="E592" s="527" t="s">
        <v>143</v>
      </c>
      <c r="F592" s="557" t="s">
        <v>35</v>
      </c>
      <c r="G592" s="539">
        <f t="shared" si="1341"/>
        <v>0</v>
      </c>
      <c r="H592" s="679"/>
      <c r="I592" s="680"/>
      <c r="J592" s="539">
        <f t="shared" si="1332"/>
        <v>0</v>
      </c>
      <c r="K592" s="679"/>
      <c r="L592" s="680"/>
      <c r="M592" s="539">
        <f t="shared" si="1333"/>
        <v>0</v>
      </c>
      <c r="N592" s="679"/>
      <c r="O592" s="680"/>
      <c r="P592" s="539">
        <f t="shared" si="1334"/>
        <v>0</v>
      </c>
      <c r="Q592" s="679"/>
      <c r="R592" s="680"/>
      <c r="S592" s="539">
        <f t="shared" si="1335"/>
        <v>0</v>
      </c>
      <c r="T592" s="679"/>
      <c r="U592" s="680"/>
      <c r="V592" s="1187">
        <f t="shared" si="1309"/>
        <v>0</v>
      </c>
      <c r="W592" s="800">
        <f t="shared" si="1310"/>
        <v>0</v>
      </c>
      <c r="X592" s="800">
        <f t="shared" si="1311"/>
        <v>0</v>
      </c>
      <c r="Y592" s="801">
        <f t="shared" si="1312"/>
        <v>0</v>
      </c>
      <c r="Z592" s="802">
        <f t="shared" si="1322"/>
        <v>0</v>
      </c>
      <c r="AA592" s="803">
        <f t="shared" si="1323"/>
        <v>0</v>
      </c>
      <c r="AB592" s="803">
        <f t="shared" si="1324"/>
        <v>0</v>
      </c>
      <c r="AC592" s="804">
        <f t="shared" si="1336"/>
        <v>0</v>
      </c>
    </row>
    <row r="593" spans="1:30" s="91" customFormat="1" ht="19.5" outlineLevel="1" thickBot="1" x14ac:dyDescent="0.3">
      <c r="A593" s="878"/>
      <c r="B593" s="466" t="s">
        <v>539</v>
      </c>
      <c r="C593" s="546">
        <v>3143</v>
      </c>
      <c r="D593" s="547"/>
      <c r="E593" s="548" t="s">
        <v>424</v>
      </c>
      <c r="F593" s="549" t="s">
        <v>35</v>
      </c>
      <c r="G593" s="692">
        <f t="shared" ref="G593:I593" si="1350">ROUND(G594+G595+G596+G597+G598,1)</f>
        <v>0</v>
      </c>
      <c r="H593" s="481">
        <f t="shared" si="1350"/>
        <v>0</v>
      </c>
      <c r="I593" s="693">
        <f t="shared" si="1350"/>
        <v>0</v>
      </c>
      <c r="J593" s="692">
        <f t="shared" ref="J593:U593" si="1351">ROUND(J594+J595+J596+J597+J598,1)</f>
        <v>0</v>
      </c>
      <c r="K593" s="481">
        <f t="shared" si="1351"/>
        <v>0</v>
      </c>
      <c r="L593" s="693">
        <f t="shared" si="1351"/>
        <v>0</v>
      </c>
      <c r="M593" s="692">
        <f t="shared" si="1351"/>
        <v>0</v>
      </c>
      <c r="N593" s="481">
        <f t="shared" si="1351"/>
        <v>0</v>
      </c>
      <c r="O593" s="693">
        <f t="shared" si="1351"/>
        <v>0</v>
      </c>
      <c r="P593" s="692">
        <f t="shared" si="1351"/>
        <v>0</v>
      </c>
      <c r="Q593" s="481">
        <f t="shared" si="1351"/>
        <v>0</v>
      </c>
      <c r="R593" s="693">
        <f t="shared" si="1351"/>
        <v>0</v>
      </c>
      <c r="S593" s="692">
        <f t="shared" si="1351"/>
        <v>0</v>
      </c>
      <c r="T593" s="481">
        <f t="shared" si="1351"/>
        <v>0</v>
      </c>
      <c r="U593" s="693">
        <f t="shared" si="1351"/>
        <v>0</v>
      </c>
      <c r="V593" s="1186">
        <f t="shared" si="1309"/>
        <v>0</v>
      </c>
      <c r="W593" s="795">
        <f t="shared" si="1310"/>
        <v>0</v>
      </c>
      <c r="X593" s="795">
        <f t="shared" si="1311"/>
        <v>0</v>
      </c>
      <c r="Y593" s="796">
        <f t="shared" si="1312"/>
        <v>0</v>
      </c>
      <c r="Z593" s="797">
        <f t="shared" ref="Z593" si="1352">IF(G593&gt;0,ROUND((J593/G593),3),0)</f>
        <v>0</v>
      </c>
      <c r="AA593" s="798">
        <f t="shared" ref="AA593" si="1353">IF(G593&gt;0,ROUND((M593/G593),3),0)</f>
        <v>0</v>
      </c>
      <c r="AB593" s="798">
        <f t="shared" ref="AB593" si="1354">IF(G593&gt;0,ROUND((P593/G593),3),0)</f>
        <v>0</v>
      </c>
      <c r="AC593" s="799">
        <f t="shared" si="1336"/>
        <v>0</v>
      </c>
    </row>
    <row r="594" spans="1:30" s="20" customFormat="1" ht="26.25" outlineLevel="1" thickBot="1" x14ac:dyDescent="0.3">
      <c r="A594" s="878"/>
      <c r="B594" s="684" t="s">
        <v>540</v>
      </c>
      <c r="C594" s="685" t="s">
        <v>329</v>
      </c>
      <c r="D594" s="686" t="s">
        <v>49</v>
      </c>
      <c r="E594" s="687" t="s">
        <v>407</v>
      </c>
      <c r="F594" s="688" t="s">
        <v>35</v>
      </c>
      <c r="G594" s="689">
        <f t="shared" ref="G594" si="1355">H594+I594</f>
        <v>0</v>
      </c>
      <c r="H594" s="690"/>
      <c r="I594" s="691"/>
      <c r="J594" s="689">
        <f t="shared" si="1332"/>
        <v>0</v>
      </c>
      <c r="K594" s="690"/>
      <c r="L594" s="691"/>
      <c r="M594" s="689">
        <f t="shared" si="1333"/>
        <v>0</v>
      </c>
      <c r="N594" s="690"/>
      <c r="O594" s="691"/>
      <c r="P594" s="689">
        <f t="shared" si="1334"/>
        <v>0</v>
      </c>
      <c r="Q594" s="690"/>
      <c r="R594" s="691"/>
      <c r="S594" s="689">
        <f t="shared" si="1335"/>
        <v>0</v>
      </c>
      <c r="T594" s="690"/>
      <c r="U594" s="691"/>
      <c r="V594" s="1189">
        <f t="shared" si="1309"/>
        <v>0</v>
      </c>
      <c r="W594" s="810">
        <f t="shared" si="1310"/>
        <v>0</v>
      </c>
      <c r="X594" s="810">
        <f t="shared" si="1311"/>
        <v>0</v>
      </c>
      <c r="Y594" s="811">
        <f t="shared" si="1312"/>
        <v>0</v>
      </c>
      <c r="Z594" s="812">
        <f t="shared" si="1322"/>
        <v>0</v>
      </c>
      <c r="AA594" s="813">
        <f t="shared" si="1323"/>
        <v>0</v>
      </c>
      <c r="AB594" s="813">
        <f t="shared" si="1324"/>
        <v>0</v>
      </c>
      <c r="AC594" s="814">
        <f t="shared" si="1336"/>
        <v>0</v>
      </c>
    </row>
    <row r="595" spans="1:30" s="422" customFormat="1" ht="17.25" outlineLevel="1" thickTop="1" thickBot="1" x14ac:dyDescent="0.3">
      <c r="A595" s="115"/>
      <c r="B595" s="231" t="s">
        <v>541</v>
      </c>
      <c r="C595" s="176">
        <v>3143</v>
      </c>
      <c r="D595" s="177" t="s">
        <v>84</v>
      </c>
      <c r="E595" s="483" t="s">
        <v>421</v>
      </c>
      <c r="F595" s="252" t="s">
        <v>35</v>
      </c>
      <c r="G595" s="601">
        <f>H595+I595</f>
        <v>0</v>
      </c>
      <c r="H595" s="602"/>
      <c r="I595" s="603"/>
      <c r="J595" s="601">
        <f>K595+L595</f>
        <v>0</v>
      </c>
      <c r="K595" s="602"/>
      <c r="L595" s="603"/>
      <c r="M595" s="601">
        <f>N595+O595</f>
        <v>0</v>
      </c>
      <c r="N595" s="602"/>
      <c r="O595" s="603"/>
      <c r="P595" s="601">
        <f>Q595+R595</f>
        <v>0</v>
      </c>
      <c r="Q595" s="602"/>
      <c r="R595" s="603"/>
      <c r="S595" s="601">
        <f>T595+U595</f>
        <v>0</v>
      </c>
      <c r="T595" s="602"/>
      <c r="U595" s="603"/>
      <c r="V595" s="1177">
        <f t="shared" si="1309"/>
        <v>0</v>
      </c>
      <c r="W595" s="623">
        <f t="shared" si="1310"/>
        <v>0</v>
      </c>
      <c r="X595" s="623">
        <f t="shared" si="1311"/>
        <v>0</v>
      </c>
      <c r="Y595" s="754">
        <f t="shared" si="1312"/>
        <v>0</v>
      </c>
      <c r="Z595" s="755">
        <f t="shared" si="1322"/>
        <v>0</v>
      </c>
      <c r="AA595" s="756">
        <f t="shared" si="1323"/>
        <v>0</v>
      </c>
      <c r="AB595" s="756">
        <f t="shared" si="1324"/>
        <v>0</v>
      </c>
      <c r="AC595" s="757">
        <f t="shared" si="1336"/>
        <v>0</v>
      </c>
    </row>
    <row r="596" spans="1:30" s="120" customFormat="1" ht="16.5" outlineLevel="1" thickTop="1" thickBot="1" x14ac:dyDescent="0.3">
      <c r="A596" s="377"/>
      <c r="B596" s="231" t="s">
        <v>542</v>
      </c>
      <c r="C596" s="186">
        <v>3143</v>
      </c>
      <c r="D596" s="210"/>
      <c r="E596" s="162" t="s">
        <v>697</v>
      </c>
      <c r="F596" s="136" t="s">
        <v>35</v>
      </c>
      <c r="G596" s="536">
        <f t="shared" ref="G596:G598" si="1356">H596+I596</f>
        <v>0</v>
      </c>
      <c r="H596" s="749"/>
      <c r="I596" s="1081"/>
      <c r="J596" s="536">
        <f t="shared" ref="J596" si="1357">K596+L596</f>
        <v>0</v>
      </c>
      <c r="K596" s="749"/>
      <c r="L596" s="1081"/>
      <c r="M596" s="536">
        <f t="shared" ref="M596" si="1358">N596+O596</f>
        <v>0</v>
      </c>
      <c r="N596" s="749"/>
      <c r="O596" s="1081"/>
      <c r="P596" s="536">
        <f t="shared" ref="P596" si="1359">Q596+R596</f>
        <v>0</v>
      </c>
      <c r="Q596" s="749"/>
      <c r="R596" s="1081"/>
      <c r="S596" s="536">
        <f t="shared" ref="S596" si="1360">T596+U596</f>
        <v>0</v>
      </c>
      <c r="T596" s="749"/>
      <c r="U596" s="1081"/>
      <c r="V596" s="1176">
        <f t="shared" si="1309"/>
        <v>0</v>
      </c>
      <c r="W596" s="749">
        <f t="shared" si="1310"/>
        <v>0</v>
      </c>
      <c r="X596" s="749">
        <f t="shared" si="1311"/>
        <v>0</v>
      </c>
      <c r="Y596" s="750">
        <f t="shared" si="1312"/>
        <v>0</v>
      </c>
      <c r="Z596" s="751">
        <f>IF(G596&gt;0,ROUND((J596/G596),3),0)</f>
        <v>0</v>
      </c>
      <c r="AA596" s="752">
        <f t="shared" si="1323"/>
        <v>0</v>
      </c>
      <c r="AB596" s="752">
        <f t="shared" si="1324"/>
        <v>0</v>
      </c>
      <c r="AC596" s="753">
        <f t="shared" si="1336"/>
        <v>0</v>
      </c>
      <c r="AD596" s="131"/>
    </row>
    <row r="597" spans="1:30" s="20" customFormat="1" ht="17.25" outlineLevel="1" thickTop="1" thickBot="1" x14ac:dyDescent="0.3">
      <c r="A597" s="115"/>
      <c r="B597" s="231" t="s">
        <v>709</v>
      </c>
      <c r="C597" s="176">
        <v>3143</v>
      </c>
      <c r="D597" s="177"/>
      <c r="E597" s="483" t="s">
        <v>446</v>
      </c>
      <c r="F597" s="252" t="s">
        <v>35</v>
      </c>
      <c r="G597" s="601">
        <f t="shared" si="1356"/>
        <v>0</v>
      </c>
      <c r="H597" s="602"/>
      <c r="I597" s="603"/>
      <c r="J597" s="601">
        <f t="shared" ref="J597" si="1361">K597+L597</f>
        <v>0</v>
      </c>
      <c r="K597" s="602"/>
      <c r="L597" s="603"/>
      <c r="M597" s="601">
        <f t="shared" ref="M597" si="1362">N597+O597</f>
        <v>0</v>
      </c>
      <c r="N597" s="602"/>
      <c r="O597" s="603"/>
      <c r="P597" s="601">
        <f t="shared" ref="P597" si="1363">Q597+R597</f>
        <v>0</v>
      </c>
      <c r="Q597" s="602"/>
      <c r="R597" s="603"/>
      <c r="S597" s="601">
        <f t="shared" ref="S597" si="1364">T597+U597</f>
        <v>0</v>
      </c>
      <c r="T597" s="602"/>
      <c r="U597" s="603"/>
      <c r="V597" s="1176">
        <f t="shared" si="1309"/>
        <v>0</v>
      </c>
      <c r="W597" s="749">
        <f t="shared" si="1310"/>
        <v>0</v>
      </c>
      <c r="X597" s="749">
        <f t="shared" si="1311"/>
        <v>0</v>
      </c>
      <c r="Y597" s="750">
        <f t="shared" si="1312"/>
        <v>0</v>
      </c>
      <c r="Z597" s="751">
        <f t="shared" ref="Z597" si="1365">IF(G597&gt;0,ROUND((J597/G597),3),0)</f>
        <v>0</v>
      </c>
      <c r="AA597" s="752">
        <f t="shared" ref="AA597" si="1366">IF(G597&gt;0,ROUND((M597/G597),3),0)</f>
        <v>0</v>
      </c>
      <c r="AB597" s="752">
        <f t="shared" ref="AB597" si="1367">IF(G597&gt;0,ROUND((P597/G597),3),0)</f>
        <v>0</v>
      </c>
      <c r="AC597" s="753">
        <f t="shared" ref="AC597" si="1368">IF(G597&gt;0,ROUND((S597/G597),3),0)</f>
        <v>0</v>
      </c>
    </row>
    <row r="598" spans="1:30" s="20" customFormat="1" ht="27" outlineLevel="1" thickTop="1" thickBot="1" x14ac:dyDescent="0.3">
      <c r="A598" s="878"/>
      <c r="B598" s="993" t="s">
        <v>710</v>
      </c>
      <c r="C598" s="528">
        <v>3143</v>
      </c>
      <c r="D598" s="529"/>
      <c r="E598" s="530" t="s">
        <v>143</v>
      </c>
      <c r="F598" s="531" t="s">
        <v>35</v>
      </c>
      <c r="G598" s="558">
        <f t="shared" si="1356"/>
        <v>0</v>
      </c>
      <c r="H598" s="681"/>
      <c r="I598" s="682"/>
      <c r="J598" s="558">
        <f t="shared" si="1332"/>
        <v>0</v>
      </c>
      <c r="K598" s="681"/>
      <c r="L598" s="682"/>
      <c r="M598" s="558">
        <f t="shared" si="1333"/>
        <v>0</v>
      </c>
      <c r="N598" s="681"/>
      <c r="O598" s="682"/>
      <c r="P598" s="558">
        <f t="shared" si="1334"/>
        <v>0</v>
      </c>
      <c r="Q598" s="681"/>
      <c r="R598" s="682"/>
      <c r="S598" s="558">
        <f t="shared" si="1335"/>
        <v>0</v>
      </c>
      <c r="T598" s="681"/>
      <c r="U598" s="682"/>
      <c r="V598" s="1193">
        <f t="shared" si="1309"/>
        <v>0</v>
      </c>
      <c r="W598" s="815">
        <f t="shared" si="1310"/>
        <v>0</v>
      </c>
      <c r="X598" s="815">
        <f t="shared" si="1311"/>
        <v>0</v>
      </c>
      <c r="Y598" s="816">
        <f t="shared" si="1312"/>
        <v>0</v>
      </c>
      <c r="Z598" s="817">
        <f t="shared" si="1322"/>
        <v>0</v>
      </c>
      <c r="AA598" s="818">
        <f t="shared" si="1323"/>
        <v>0</v>
      </c>
      <c r="AB598" s="818">
        <f t="shared" si="1324"/>
        <v>0</v>
      </c>
      <c r="AC598" s="819">
        <f t="shared" si="1336"/>
        <v>0</v>
      </c>
    </row>
    <row r="599" spans="1:30" s="72" customFormat="1" ht="19.5" thickBot="1" x14ac:dyDescent="0.3">
      <c r="A599" s="878"/>
      <c r="B599" s="269" t="s">
        <v>543</v>
      </c>
      <c r="C599" s="565" t="s">
        <v>330</v>
      </c>
      <c r="D599" s="566"/>
      <c r="E599" s="567" t="s">
        <v>331</v>
      </c>
      <c r="F599" s="568" t="s">
        <v>35</v>
      </c>
      <c r="G599" s="588">
        <f t="shared" ref="G599:I599" si="1369">ROUND(G600+G601,1)</f>
        <v>0</v>
      </c>
      <c r="H599" s="589">
        <f t="shared" si="1369"/>
        <v>0</v>
      </c>
      <c r="I599" s="590">
        <f t="shared" si="1369"/>
        <v>0</v>
      </c>
      <c r="J599" s="588">
        <f t="shared" ref="J599:U599" si="1370">ROUND(J600+J601,1)</f>
        <v>0</v>
      </c>
      <c r="K599" s="589">
        <f t="shared" si="1370"/>
        <v>0</v>
      </c>
      <c r="L599" s="590">
        <f t="shared" si="1370"/>
        <v>0</v>
      </c>
      <c r="M599" s="588">
        <f t="shared" si="1370"/>
        <v>0</v>
      </c>
      <c r="N599" s="589">
        <f t="shared" si="1370"/>
        <v>0</v>
      </c>
      <c r="O599" s="590">
        <f t="shared" si="1370"/>
        <v>0</v>
      </c>
      <c r="P599" s="588">
        <f t="shared" si="1370"/>
        <v>0</v>
      </c>
      <c r="Q599" s="589">
        <f t="shared" si="1370"/>
        <v>0</v>
      </c>
      <c r="R599" s="590">
        <f t="shared" si="1370"/>
        <v>0</v>
      </c>
      <c r="S599" s="588">
        <f t="shared" si="1370"/>
        <v>0</v>
      </c>
      <c r="T599" s="589">
        <f t="shared" si="1370"/>
        <v>0</v>
      </c>
      <c r="U599" s="590">
        <f t="shared" si="1370"/>
        <v>0</v>
      </c>
      <c r="V599" s="717">
        <f t="shared" si="1309"/>
        <v>0</v>
      </c>
      <c r="W599" s="716">
        <f t="shared" si="1310"/>
        <v>0</v>
      </c>
      <c r="X599" s="716">
        <f t="shared" si="1311"/>
        <v>0</v>
      </c>
      <c r="Y599" s="717">
        <f t="shared" si="1312"/>
        <v>0</v>
      </c>
      <c r="Z599" s="718">
        <f t="shared" si="1322"/>
        <v>0</v>
      </c>
      <c r="AA599" s="719">
        <f t="shared" si="1323"/>
        <v>0</v>
      </c>
      <c r="AB599" s="719">
        <f t="shared" si="1324"/>
        <v>0</v>
      </c>
      <c r="AC599" s="720">
        <f>IF(G599&gt;0,ROUND((S599/G599),3),0)</f>
        <v>0</v>
      </c>
    </row>
    <row r="600" spans="1:30" s="120" customFormat="1" ht="16.5" outlineLevel="1" thickBot="1" x14ac:dyDescent="0.3">
      <c r="A600" s="115"/>
      <c r="B600" s="212" t="s">
        <v>544</v>
      </c>
      <c r="C600" s="186">
        <v>3160</v>
      </c>
      <c r="D600" s="187" t="s">
        <v>49</v>
      </c>
      <c r="E600" s="143" t="s">
        <v>413</v>
      </c>
      <c r="F600" s="564" t="s">
        <v>35</v>
      </c>
      <c r="G600" s="536">
        <f>H600+I600</f>
        <v>0</v>
      </c>
      <c r="H600" s="599"/>
      <c r="I600" s="600"/>
      <c r="J600" s="536">
        <f>K600+L600</f>
        <v>0</v>
      </c>
      <c r="K600" s="599"/>
      <c r="L600" s="600"/>
      <c r="M600" s="536">
        <f>N600+O600</f>
        <v>0</v>
      </c>
      <c r="N600" s="599"/>
      <c r="O600" s="600"/>
      <c r="P600" s="536">
        <f>Q600+R600</f>
        <v>0</v>
      </c>
      <c r="Q600" s="599"/>
      <c r="R600" s="600"/>
      <c r="S600" s="536">
        <f>T600+U600</f>
        <v>0</v>
      </c>
      <c r="T600" s="599"/>
      <c r="U600" s="600"/>
      <c r="V600" s="1176">
        <f t="shared" si="1309"/>
        <v>0</v>
      </c>
      <c r="W600" s="749">
        <f t="shared" si="1310"/>
        <v>0</v>
      </c>
      <c r="X600" s="749">
        <f t="shared" si="1311"/>
        <v>0</v>
      </c>
      <c r="Y600" s="750">
        <f t="shared" si="1312"/>
        <v>0</v>
      </c>
      <c r="Z600" s="751">
        <f t="shared" ref="Z600:Z602" si="1371">IF(G600&gt;0,ROUND((J600/G600),3),0)</f>
        <v>0</v>
      </c>
      <c r="AA600" s="752">
        <f t="shared" ref="AA600:AA602" si="1372">IF(G600&gt;0,ROUND((M600/G600),3),0)</f>
        <v>0</v>
      </c>
      <c r="AB600" s="752">
        <f t="shared" ref="AB600:AB602" si="1373">IF(G600&gt;0,ROUND((P600/G600),3),0)</f>
        <v>0</v>
      </c>
      <c r="AC600" s="753">
        <f t="shared" ref="AC600:AC601" si="1374">IF(G600&gt;0,ROUND((S600/G600),3),0)</f>
        <v>0</v>
      </c>
    </row>
    <row r="601" spans="1:30" s="20" customFormat="1" ht="27" outlineLevel="1" thickTop="1" thickBot="1" x14ac:dyDescent="0.3">
      <c r="A601" s="115"/>
      <c r="B601" s="998" t="s">
        <v>545</v>
      </c>
      <c r="C601" s="531">
        <v>3160</v>
      </c>
      <c r="D601" s="999"/>
      <c r="E601" s="1000" t="s">
        <v>143</v>
      </c>
      <c r="F601" s="531" t="s">
        <v>35</v>
      </c>
      <c r="G601" s="558">
        <f>H601+I601</f>
        <v>0</v>
      </c>
      <c r="H601" s="681"/>
      <c r="I601" s="682"/>
      <c r="J601" s="558">
        <f>K601+L601</f>
        <v>0</v>
      </c>
      <c r="K601" s="681"/>
      <c r="L601" s="682"/>
      <c r="M601" s="558">
        <f>N601+O601</f>
        <v>0</v>
      </c>
      <c r="N601" s="681"/>
      <c r="O601" s="682"/>
      <c r="P601" s="558">
        <f>Q601+R601</f>
        <v>0</v>
      </c>
      <c r="Q601" s="681"/>
      <c r="R601" s="682"/>
      <c r="S601" s="558">
        <f>T601+U601</f>
        <v>0</v>
      </c>
      <c r="T601" s="681"/>
      <c r="U601" s="682"/>
      <c r="V601" s="1187">
        <f t="shared" si="1309"/>
        <v>0</v>
      </c>
      <c r="W601" s="800">
        <f t="shared" si="1310"/>
        <v>0</v>
      </c>
      <c r="X601" s="800">
        <f t="shared" si="1311"/>
        <v>0</v>
      </c>
      <c r="Y601" s="801">
        <f t="shared" si="1312"/>
        <v>0</v>
      </c>
      <c r="Z601" s="802">
        <f t="shared" si="1371"/>
        <v>0</v>
      </c>
      <c r="AA601" s="803">
        <f t="shared" si="1372"/>
        <v>0</v>
      </c>
      <c r="AB601" s="803">
        <f t="shared" si="1373"/>
        <v>0</v>
      </c>
      <c r="AC601" s="804">
        <f t="shared" si="1374"/>
        <v>0</v>
      </c>
    </row>
    <row r="602" spans="1:30" s="72" customFormat="1" ht="21.75" customHeight="1" thickBot="1" x14ac:dyDescent="0.3">
      <c r="A602" s="878"/>
      <c r="B602" s="294" t="s">
        <v>546</v>
      </c>
      <c r="C602" s="1012">
        <v>3200</v>
      </c>
      <c r="D602" s="566"/>
      <c r="E602" s="567" t="s">
        <v>548</v>
      </c>
      <c r="F602" s="568" t="s">
        <v>35</v>
      </c>
      <c r="G602" s="995">
        <f t="shared" ref="G602:I602" si="1375">ROUND(G603,1)</f>
        <v>0</v>
      </c>
      <c r="H602" s="996">
        <f t="shared" si="1375"/>
        <v>0</v>
      </c>
      <c r="I602" s="997">
        <f t="shared" si="1375"/>
        <v>0</v>
      </c>
      <c r="J602" s="995">
        <f t="shared" ref="J602:U602" si="1376">ROUND(J603,1)</f>
        <v>0</v>
      </c>
      <c r="K602" s="996">
        <f t="shared" si="1376"/>
        <v>0</v>
      </c>
      <c r="L602" s="997">
        <f t="shared" si="1376"/>
        <v>0</v>
      </c>
      <c r="M602" s="995">
        <f t="shared" si="1376"/>
        <v>0</v>
      </c>
      <c r="N602" s="996">
        <f t="shared" si="1376"/>
        <v>0</v>
      </c>
      <c r="O602" s="997">
        <f t="shared" si="1376"/>
        <v>0</v>
      </c>
      <c r="P602" s="995">
        <f t="shared" si="1376"/>
        <v>0</v>
      </c>
      <c r="Q602" s="996">
        <f t="shared" si="1376"/>
        <v>0</v>
      </c>
      <c r="R602" s="997">
        <f t="shared" si="1376"/>
        <v>0</v>
      </c>
      <c r="S602" s="995">
        <f t="shared" si="1376"/>
        <v>0</v>
      </c>
      <c r="T602" s="996">
        <f t="shared" si="1376"/>
        <v>0</v>
      </c>
      <c r="U602" s="997">
        <f t="shared" si="1376"/>
        <v>0</v>
      </c>
      <c r="V602" s="717">
        <f t="shared" ref="V602:V603" si="1377">G602-J602</f>
        <v>0</v>
      </c>
      <c r="W602" s="716">
        <f t="shared" ref="W602:W603" si="1378">G602-M602</f>
        <v>0</v>
      </c>
      <c r="X602" s="716">
        <f t="shared" ref="X602:X603" si="1379">G602-P602</f>
        <v>0</v>
      </c>
      <c r="Y602" s="717">
        <f t="shared" ref="Y602:Y603" si="1380">G602-S602</f>
        <v>0</v>
      </c>
      <c r="Z602" s="718">
        <f t="shared" si="1371"/>
        <v>0</v>
      </c>
      <c r="AA602" s="719">
        <f t="shared" si="1372"/>
        <v>0</v>
      </c>
      <c r="AB602" s="719">
        <f t="shared" si="1373"/>
        <v>0</v>
      </c>
      <c r="AC602" s="720">
        <f>IF(G602&gt;0,ROUND((S602/G602),3),0)</f>
        <v>0</v>
      </c>
    </row>
    <row r="603" spans="1:30" s="120" customFormat="1" ht="19.5" customHeight="1" outlineLevel="1" thickBot="1" x14ac:dyDescent="0.3">
      <c r="A603" s="115"/>
      <c r="B603" s="1017" t="s">
        <v>547</v>
      </c>
      <c r="C603" s="1018">
        <v>3210</v>
      </c>
      <c r="D603" s="1014"/>
      <c r="E603" s="1015" t="s">
        <v>467</v>
      </c>
      <c r="F603" s="1013" t="s">
        <v>35</v>
      </c>
      <c r="G603" s="1016">
        <f>H603+I603</f>
        <v>0</v>
      </c>
      <c r="H603" s="681"/>
      <c r="I603" s="682"/>
      <c r="J603" s="1016">
        <f>K603+L603</f>
        <v>0</v>
      </c>
      <c r="K603" s="681"/>
      <c r="L603" s="682"/>
      <c r="M603" s="1016">
        <f>N603+O603</f>
        <v>0</v>
      </c>
      <c r="N603" s="681"/>
      <c r="O603" s="682"/>
      <c r="P603" s="1016">
        <f>Q603+R603</f>
        <v>0</v>
      </c>
      <c r="Q603" s="681"/>
      <c r="R603" s="682"/>
      <c r="S603" s="1016">
        <f>T603+U603</f>
        <v>0</v>
      </c>
      <c r="T603" s="681"/>
      <c r="U603" s="682"/>
      <c r="V603" s="1194">
        <f t="shared" si="1377"/>
        <v>0</v>
      </c>
      <c r="W603" s="1039">
        <f t="shared" si="1378"/>
        <v>0</v>
      </c>
      <c r="X603" s="1039">
        <f t="shared" si="1379"/>
        <v>0</v>
      </c>
      <c r="Y603" s="1040">
        <f t="shared" si="1380"/>
        <v>0</v>
      </c>
      <c r="Z603" s="1041">
        <f t="shared" ref="Z603" si="1381">IF(G603&gt;0,ROUND((J603/G603),3),0)</f>
        <v>0</v>
      </c>
      <c r="AA603" s="1042">
        <f t="shared" ref="AA603" si="1382">IF(G603&gt;0,ROUND((M603/G603),3),0)</f>
        <v>0</v>
      </c>
      <c r="AB603" s="1042">
        <f t="shared" ref="AB603" si="1383">IF(G603&gt;0,ROUND((P603/G603),3),0)</f>
        <v>0</v>
      </c>
      <c r="AC603" s="1043">
        <f t="shared" ref="AC603" si="1384">IF(G603&gt;0,ROUND((S603/G603),3),0)</f>
        <v>0</v>
      </c>
    </row>
    <row r="604" spans="1:30" s="354" customFormat="1" ht="28.5" thickBot="1" x14ac:dyDescent="0.3">
      <c r="A604" s="1071"/>
      <c r="B604" s="981"/>
      <c r="C604" s="1001"/>
      <c r="D604" s="1002"/>
      <c r="E604" s="1003" t="s">
        <v>332</v>
      </c>
      <c r="F604" s="1004" t="s">
        <v>35</v>
      </c>
      <c r="G604" s="1005">
        <f t="shared" ref="G604:U604" si="1385">G79+G461</f>
        <v>31125.639199999998</v>
      </c>
      <c r="H604" s="1006">
        <f t="shared" si="1385"/>
        <v>27086.076999999997</v>
      </c>
      <c r="I604" s="1007">
        <f t="shared" si="1385"/>
        <v>4039.5621999999998</v>
      </c>
      <c r="J604" s="1005">
        <f t="shared" si="1385"/>
        <v>7411.6116400000001</v>
      </c>
      <c r="K604" s="1006">
        <f t="shared" si="1385"/>
        <v>6554.7475599999989</v>
      </c>
      <c r="L604" s="1007">
        <f t="shared" si="1385"/>
        <v>856.86408000000006</v>
      </c>
      <c r="M604" s="1005">
        <f t="shared" si="1385"/>
        <v>15719.428419999998</v>
      </c>
      <c r="N604" s="1006">
        <f t="shared" si="1385"/>
        <v>13783.85427</v>
      </c>
      <c r="O604" s="1007">
        <f t="shared" si="1385"/>
        <v>1935.5741500000001</v>
      </c>
      <c r="P604" s="1005">
        <f t="shared" si="1385"/>
        <v>22651.40079</v>
      </c>
      <c r="Q604" s="1006">
        <f t="shared" si="1385"/>
        <v>19810.076369999999</v>
      </c>
      <c r="R604" s="1007">
        <f t="shared" si="1385"/>
        <v>2841.3244199999999</v>
      </c>
      <c r="S604" s="1005">
        <f t="shared" si="1385"/>
        <v>31116.238999999998</v>
      </c>
      <c r="T604" s="1006">
        <f t="shared" si="1385"/>
        <v>27077.976999999999</v>
      </c>
      <c r="U604" s="1007">
        <f t="shared" si="1385"/>
        <v>4038.2620000000006</v>
      </c>
      <c r="V604" s="1195">
        <f t="shared" si="1309"/>
        <v>23714.027559999999</v>
      </c>
      <c r="W604" s="1034">
        <f t="shared" si="1310"/>
        <v>15406.210779999999</v>
      </c>
      <c r="X604" s="1034">
        <f t="shared" si="1311"/>
        <v>8474.2384099999981</v>
      </c>
      <c r="Y604" s="1035">
        <f t="shared" si="1312"/>
        <v>9.4002000000000407</v>
      </c>
      <c r="Z604" s="1036">
        <f t="shared" si="1322"/>
        <v>0.23799999999999999</v>
      </c>
      <c r="AA604" s="1037">
        <f t="shared" si="1323"/>
        <v>0.505</v>
      </c>
      <c r="AB604" s="1037">
        <f t="shared" si="1324"/>
        <v>0.72799999999999998</v>
      </c>
      <c r="AC604" s="1038">
        <f t="shared" ref="AC604" si="1386">IF(G604&gt;0,ROUND((S604/G604),3),0)</f>
        <v>1</v>
      </c>
    </row>
    <row r="605" spans="1:30" s="357" customFormat="1" x14ac:dyDescent="0.25">
      <c r="A605" s="377"/>
      <c r="B605" s="358" t="s">
        <v>333</v>
      </c>
      <c r="C605" s="359"/>
      <c r="G605" s="360">
        <f t="shared" ref="G605:U605" si="1387">G604-G67</f>
        <v>-3.6400000008143252E-2</v>
      </c>
      <c r="H605" s="361">
        <f t="shared" si="1387"/>
        <v>-3.6400000004505273E-2</v>
      </c>
      <c r="I605" s="361">
        <f t="shared" si="1387"/>
        <v>0</v>
      </c>
      <c r="J605" s="360">
        <f t="shared" si="1387"/>
        <v>-3.1390000000101281E-2</v>
      </c>
      <c r="K605" s="361">
        <f t="shared" si="1387"/>
        <v>-2.9230000000097789E-2</v>
      </c>
      <c r="L605" s="361">
        <f t="shared" si="1387"/>
        <v>-2.1599999997761188E-3</v>
      </c>
      <c r="M605" s="360">
        <f t="shared" si="1387"/>
        <v>-3.2800000002680463E-2</v>
      </c>
      <c r="N605" s="361">
        <f t="shared" si="1387"/>
        <v>-9.9300000019866275E-3</v>
      </c>
      <c r="O605" s="361">
        <f t="shared" si="1387"/>
        <v>-2.2870000000239088E-2</v>
      </c>
      <c r="P605" s="360">
        <f t="shared" si="1387"/>
        <v>-2.1600000072794501E-3</v>
      </c>
      <c r="Q605" s="361">
        <f t="shared" si="1387"/>
        <v>0</v>
      </c>
      <c r="R605" s="361">
        <f t="shared" si="1387"/>
        <v>-2.1600000000034925E-3</v>
      </c>
      <c r="S605" s="360">
        <f t="shared" si="1387"/>
        <v>-3.5450000010314398E-2</v>
      </c>
      <c r="T605" s="361">
        <f t="shared" si="1387"/>
        <v>-3.6400000004505273E-2</v>
      </c>
      <c r="U605" s="361">
        <f t="shared" si="1387"/>
        <v>9.5000000146683306E-4</v>
      </c>
    </row>
    <row r="607" spans="1:30" ht="18.75" x14ac:dyDescent="0.25">
      <c r="C607" s="1070" t="s">
        <v>791</v>
      </c>
      <c r="G607" s="1068" t="s">
        <v>798</v>
      </c>
      <c r="H607" s="1069"/>
      <c r="I607" s="1069"/>
      <c r="K607" s="72"/>
      <c r="L607" s="72"/>
      <c r="N607" s="72"/>
      <c r="O607" s="72"/>
      <c r="Q607" s="72"/>
      <c r="R607" s="72"/>
      <c r="T607" s="72"/>
      <c r="U607" s="72"/>
    </row>
    <row r="608" spans="1:30" s="363" customFormat="1" ht="11.25" x14ac:dyDescent="0.25">
      <c r="A608" s="894"/>
      <c r="C608" s="364"/>
      <c r="D608" s="2"/>
      <c r="G608" s="365" t="s">
        <v>334</v>
      </c>
      <c r="H608" s="365"/>
      <c r="I608" s="365"/>
      <c r="J608" s="366"/>
      <c r="K608" s="366"/>
      <c r="L608" s="366"/>
      <c r="M608" s="366"/>
      <c r="N608" s="366"/>
      <c r="O608" s="366"/>
      <c r="P608" s="366"/>
      <c r="Q608" s="366"/>
      <c r="R608" s="366"/>
      <c r="S608" s="366"/>
      <c r="T608" s="366"/>
      <c r="U608" s="366"/>
      <c r="V608" s="366"/>
      <c r="W608" s="366"/>
      <c r="X608" s="366"/>
      <c r="Y608" s="366"/>
    </row>
    <row r="609" spans="1:25" ht="18.75" x14ac:dyDescent="0.25">
      <c r="C609" s="362" t="s">
        <v>335</v>
      </c>
      <c r="G609" s="367"/>
      <c r="H609" s="84"/>
      <c r="I609" s="84"/>
      <c r="K609" s="72"/>
      <c r="L609" s="72"/>
      <c r="N609" s="72"/>
      <c r="O609" s="72"/>
      <c r="Q609" s="72"/>
      <c r="R609" s="72"/>
      <c r="T609" s="72"/>
      <c r="U609" s="72"/>
    </row>
    <row r="610" spans="1:25" ht="18.75" x14ac:dyDescent="0.25">
      <c r="C610" s="362" t="s">
        <v>336</v>
      </c>
      <c r="G610" s="1068" t="s">
        <v>799</v>
      </c>
      <c r="H610" s="1069"/>
      <c r="I610" s="1069"/>
      <c r="K610" s="72"/>
      <c r="L610" s="72"/>
      <c r="N610" s="72"/>
      <c r="O610" s="72"/>
      <c r="Q610" s="72"/>
      <c r="R610" s="72"/>
      <c r="T610" s="72"/>
      <c r="U610" s="72"/>
    </row>
    <row r="611" spans="1:25" s="363" customFormat="1" ht="11.25" x14ac:dyDescent="0.25">
      <c r="A611" s="894"/>
      <c r="C611" s="364"/>
      <c r="D611" s="2"/>
      <c r="G611" s="365" t="s">
        <v>334</v>
      </c>
      <c r="H611" s="365"/>
      <c r="I611" s="365"/>
      <c r="J611" s="366"/>
      <c r="K611" s="366"/>
      <c r="L611" s="366"/>
      <c r="M611" s="366"/>
      <c r="N611" s="366"/>
      <c r="O611" s="366"/>
      <c r="P611" s="366"/>
      <c r="Q611" s="366"/>
      <c r="R611" s="366"/>
      <c r="S611" s="366"/>
      <c r="T611" s="366"/>
      <c r="U611" s="366"/>
      <c r="V611" s="366"/>
      <c r="W611" s="366"/>
      <c r="X611" s="366"/>
      <c r="Y611" s="366"/>
    </row>
    <row r="612" spans="1:25" s="368" customFormat="1" x14ac:dyDescent="0.25">
      <c r="A612" s="895"/>
      <c r="C612" s="369"/>
      <c r="D612" s="370"/>
      <c r="G612" s="371"/>
      <c r="J612" s="371"/>
      <c r="K612" s="371"/>
      <c r="L612" s="371"/>
      <c r="M612" s="371"/>
      <c r="N612" s="371"/>
      <c r="O612" s="371"/>
      <c r="P612" s="371"/>
      <c r="Q612" s="371"/>
      <c r="R612" s="371"/>
      <c r="S612" s="371"/>
      <c r="T612" s="371"/>
      <c r="U612" s="371"/>
      <c r="V612" s="371"/>
      <c r="W612" s="371"/>
      <c r="X612" s="371"/>
      <c r="Y612" s="371"/>
    </row>
    <row r="613" spans="1:25" x14ac:dyDescent="0.25">
      <c r="B613" s="372"/>
      <c r="C613" s="373" t="s">
        <v>803</v>
      </c>
      <c r="D613" s="374"/>
      <c r="E613" s="374"/>
      <c r="K613" s="72"/>
      <c r="L613" s="72"/>
      <c r="N613" s="72"/>
      <c r="O613" s="72"/>
      <c r="Q613" s="72"/>
      <c r="R613" s="72"/>
      <c r="T613" s="72"/>
      <c r="U613" s="72"/>
    </row>
    <row r="614" spans="1:25" x14ac:dyDescent="0.25">
      <c r="C614" s="375"/>
      <c r="D614" s="376"/>
      <c r="E614" s="377" t="s">
        <v>337</v>
      </c>
      <c r="K614" s="72"/>
      <c r="L614" s="72"/>
      <c r="N614" s="72"/>
      <c r="O614" s="72"/>
      <c r="Q614" s="72"/>
      <c r="R614" s="72"/>
      <c r="T614" s="72"/>
      <c r="U614" s="72"/>
    </row>
    <row r="615" spans="1:25" x14ac:dyDescent="0.25">
      <c r="C615" s="378"/>
      <c r="D615" s="93"/>
      <c r="E615" s="93"/>
    </row>
    <row r="616" spans="1:25" x14ac:dyDescent="0.25">
      <c r="C616" s="379" t="s">
        <v>338</v>
      </c>
      <c r="D616" s="93"/>
      <c r="E616" s="373" t="s">
        <v>794</v>
      </c>
    </row>
    <row r="617" spans="1:25" x14ac:dyDescent="0.25">
      <c r="A617" s="5"/>
      <c r="C617" s="5"/>
      <c r="G617" s="5"/>
      <c r="J617" s="5"/>
      <c r="M617" s="5"/>
      <c r="P617" s="5"/>
      <c r="S617" s="5"/>
      <c r="V617" s="5"/>
      <c r="W617" s="5"/>
      <c r="X617" s="5"/>
      <c r="Y617" s="5"/>
    </row>
    <row r="618" spans="1:25" x14ac:dyDescent="0.25">
      <c r="A618" s="5"/>
      <c r="C618" s="5"/>
      <c r="G618" s="5"/>
      <c r="J618" s="5"/>
      <c r="M618" s="5"/>
      <c r="P618" s="5"/>
      <c r="S618" s="5"/>
      <c r="V618" s="5"/>
      <c r="W618" s="5"/>
      <c r="X618" s="5"/>
      <c r="Y618" s="5"/>
    </row>
    <row r="619" spans="1:25" x14ac:dyDescent="0.25">
      <c r="A619" s="5"/>
      <c r="C619" s="5"/>
      <c r="G619" s="5"/>
      <c r="J619" s="5"/>
      <c r="M619" s="5"/>
      <c r="P619" s="5"/>
      <c r="S619" s="5"/>
      <c r="V619" s="5"/>
      <c r="W619" s="5"/>
      <c r="X619" s="5"/>
      <c r="Y619" s="5"/>
    </row>
    <row r="620" spans="1:25" x14ac:dyDescent="0.25">
      <c r="A620" s="5"/>
      <c r="C620" s="5"/>
      <c r="G620" s="5"/>
      <c r="J620" s="5"/>
      <c r="M620" s="5"/>
      <c r="P620" s="5"/>
      <c r="S620" s="5"/>
      <c r="V620" s="5"/>
      <c r="W620" s="5"/>
      <c r="X620" s="5"/>
      <c r="Y620" s="5"/>
    </row>
    <row r="621" spans="1:25" x14ac:dyDescent="0.25">
      <c r="A621" s="5"/>
      <c r="C621" s="5"/>
      <c r="G621" s="5"/>
      <c r="J621" s="5"/>
      <c r="M621" s="5"/>
      <c r="P621" s="5"/>
      <c r="S621" s="5"/>
      <c r="V621" s="5"/>
      <c r="W621" s="5"/>
      <c r="X621" s="5"/>
      <c r="Y621" s="5"/>
    </row>
    <row r="622" spans="1:25" x14ac:dyDescent="0.25">
      <c r="A622" s="5"/>
      <c r="C622" s="5"/>
      <c r="G622" s="5"/>
      <c r="J622" s="5"/>
      <c r="M622" s="5"/>
      <c r="P622" s="5"/>
      <c r="S622" s="5"/>
      <c r="V622" s="5"/>
      <c r="W622" s="5"/>
      <c r="X622" s="5"/>
      <c r="Y622" s="5"/>
    </row>
    <row r="623" spans="1:25" x14ac:dyDescent="0.25">
      <c r="A623" s="5"/>
      <c r="C623" s="5"/>
      <c r="G623" s="5"/>
      <c r="J623" s="5"/>
      <c r="M623" s="5"/>
      <c r="P623" s="5"/>
      <c r="S623" s="5"/>
      <c r="V623" s="5"/>
      <c r="W623" s="5"/>
      <c r="X623" s="5"/>
      <c r="Y623" s="5"/>
    </row>
    <row r="624" spans="1:25" x14ac:dyDescent="0.25">
      <c r="A624" s="5"/>
      <c r="C624" s="5"/>
      <c r="G624" s="5"/>
      <c r="J624" s="5"/>
      <c r="M624" s="5"/>
      <c r="P624" s="5"/>
      <c r="S624" s="5"/>
      <c r="V624" s="5"/>
      <c r="W624" s="5"/>
      <c r="X624" s="5"/>
      <c r="Y624" s="5"/>
    </row>
  </sheetData>
  <sheetProtection password="E5FD" sheet="1" objects="1" scenarios="1" formatColumns="0" sort="0" autoFilter="0"/>
  <mergeCells count="2">
    <mergeCell ref="L6:M6"/>
    <mergeCell ref="L7:M7"/>
  </mergeCells>
  <pageMargins left="0.23622047244094491" right="0.23622047244094491" top="0.39370078740157483" bottom="0.31496062992125984" header="0.15748031496062992" footer="0.15748031496062992"/>
  <pageSetup paperSize="9" scale="41" fitToHeight="0" orientation="portrait" r:id="rId1"/>
  <headerFooter differentFirst="1">
    <oddFooter>&amp;C&amp;"+,полужирный курсив"&amp;9Сторінка &amp;P з &amp;N</oddFooter>
    <firstFooter>&amp;C&amp;"+,полужирный курсив"&amp;9Сторінка &amp;P з &amp;N</first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J96"/>
  <sheetViews>
    <sheetView tabSelected="1" zoomScale="90" zoomScaleNormal="90" workbookViewId="0">
      <selection activeCell="K36" sqref="K36"/>
    </sheetView>
  </sheetViews>
  <sheetFormatPr defaultRowHeight="15" x14ac:dyDescent="0.25"/>
  <cols>
    <col min="1" max="1" width="1.42578125" style="5" customWidth="1"/>
    <col min="2" max="2" width="9.140625" style="830"/>
    <col min="3" max="3" width="12.140625" style="830" customWidth="1"/>
    <col min="4" max="4" width="58.140625" style="830" customWidth="1"/>
    <col min="5" max="5" width="1" style="830" customWidth="1"/>
    <col min="6" max="6" width="24.7109375" style="830" customWidth="1"/>
    <col min="7" max="7" width="1" style="5" customWidth="1"/>
    <col min="8" max="8" width="12.42578125" style="861" customWidth="1"/>
    <col min="9" max="9" width="1" style="5" customWidth="1"/>
    <col min="10" max="10" width="12.42578125" style="5" customWidth="1"/>
    <col min="11" max="16384" width="9.140625" style="5"/>
  </cols>
  <sheetData>
    <row r="1" spans="1:10" s="370" customFormat="1" ht="42.75" customHeight="1" x14ac:dyDescent="0.3">
      <c r="A1" s="2"/>
      <c r="B1" s="1072" t="s">
        <v>435</v>
      </c>
      <c r="C1" s="4"/>
      <c r="D1" s="4"/>
      <c r="E1" s="4"/>
      <c r="F1" s="4"/>
      <c r="H1" s="861"/>
    </row>
    <row r="2" spans="1:10" s="370" customFormat="1" ht="30.75" customHeight="1" x14ac:dyDescent="0.25">
      <c r="A2" s="2"/>
      <c r="B2" s="1255" t="s">
        <v>565</v>
      </c>
      <c r="C2" s="1255"/>
      <c r="D2" s="1255"/>
      <c r="E2" s="1255"/>
      <c r="F2" s="1255"/>
      <c r="H2" s="861"/>
    </row>
    <row r="3" spans="1:10" s="2" customFormat="1" ht="13.5" x14ac:dyDescent="0.25">
      <c r="B3" s="827" t="s">
        <v>0</v>
      </c>
      <c r="C3" s="6"/>
      <c r="D3" s="6"/>
      <c r="E3" s="6"/>
      <c r="F3" s="6"/>
      <c r="H3" s="862"/>
    </row>
    <row r="4" spans="1:10" s="370" customFormat="1" ht="20.25" x14ac:dyDescent="0.25">
      <c r="A4" s="2"/>
      <c r="B4" s="828" t="str">
        <f>ЗвітІнд.Кошторис!B4</f>
        <v>Чернігівський окружний адміністративний суд</v>
      </c>
      <c r="C4" s="828"/>
      <c r="D4" s="828"/>
      <c r="E4" s="828"/>
      <c r="F4" s="828"/>
      <c r="H4" s="863"/>
    </row>
    <row r="5" spans="1:10" s="2" customFormat="1" ht="13.5" x14ac:dyDescent="0.25">
      <c r="B5" s="829" t="s">
        <v>1</v>
      </c>
      <c r="C5" s="382"/>
      <c r="D5" s="382"/>
      <c r="E5" s="382"/>
      <c r="F5" s="382"/>
      <c r="H5" s="862"/>
    </row>
    <row r="6" spans="1:10" s="2" customFormat="1" ht="13.5" thickBot="1" x14ac:dyDescent="0.3">
      <c r="B6" s="826"/>
      <c r="C6" s="826"/>
      <c r="D6" s="826"/>
      <c r="E6" s="826"/>
      <c r="F6" s="826"/>
      <c r="H6" s="861"/>
    </row>
    <row r="7" spans="1:10" ht="15" customHeight="1" x14ac:dyDescent="0.25">
      <c r="B7" s="1256" t="s">
        <v>37</v>
      </c>
      <c r="C7" s="1258" t="s">
        <v>18</v>
      </c>
      <c r="D7" s="1260" t="s">
        <v>431</v>
      </c>
      <c r="F7" s="847" t="s">
        <v>432</v>
      </c>
      <c r="H7" s="886" t="s">
        <v>441</v>
      </c>
      <c r="J7" s="884" t="s">
        <v>443</v>
      </c>
    </row>
    <row r="8" spans="1:10" ht="15.75" thickBot="1" x14ac:dyDescent="0.3">
      <c r="B8" s="1257"/>
      <c r="C8" s="1259"/>
      <c r="D8" s="1261"/>
      <c r="F8" s="848" t="s">
        <v>751</v>
      </c>
      <c r="H8" s="887" t="s">
        <v>442</v>
      </c>
      <c r="J8" s="882"/>
    </row>
    <row r="9" spans="1:10" s="1" customFormat="1" ht="12.75" x14ac:dyDescent="0.25">
      <c r="B9" s="831"/>
      <c r="C9" s="831"/>
      <c r="D9" s="926"/>
      <c r="E9" s="831"/>
      <c r="F9" s="831"/>
      <c r="H9" s="861"/>
    </row>
    <row r="10" spans="1:10" x14ac:dyDescent="0.25">
      <c r="B10" s="832" t="s">
        <v>433</v>
      </c>
      <c r="C10" s="833">
        <v>2210</v>
      </c>
      <c r="D10" s="923" t="s">
        <v>358</v>
      </c>
      <c r="F10" s="834">
        <f>SUM(F11:F14)</f>
        <v>30.5</v>
      </c>
      <c r="H10" s="885">
        <f>ЗвітІнд.Кошторис!G123</f>
        <v>30.5</v>
      </c>
      <c r="J10" s="883">
        <f>H10-F10</f>
        <v>0</v>
      </c>
    </row>
    <row r="11" spans="1:10" s="20" customFormat="1" ht="12.75" x14ac:dyDescent="0.25">
      <c r="B11" s="835"/>
      <c r="C11" s="563"/>
      <c r="D11" s="836" t="s">
        <v>800</v>
      </c>
      <c r="E11" s="851"/>
      <c r="F11" s="837">
        <v>30.5</v>
      </c>
      <c r="H11" s="861"/>
    </row>
    <row r="12" spans="1:10" s="20" customFormat="1" ht="12.75" hidden="1" x14ac:dyDescent="0.25">
      <c r="B12" s="835"/>
      <c r="C12" s="563"/>
      <c r="D12" s="839"/>
      <c r="E12" s="851"/>
      <c r="F12" s="837"/>
      <c r="H12" s="861"/>
    </row>
    <row r="13" spans="1:10" s="20" customFormat="1" ht="12.75" hidden="1" x14ac:dyDescent="0.25">
      <c r="B13" s="835"/>
      <c r="C13" s="563"/>
      <c r="D13" s="839"/>
      <c r="E13" s="851"/>
      <c r="F13" s="837"/>
      <c r="H13" s="861"/>
    </row>
    <row r="14" spans="1:10" s="20" customFormat="1" ht="12.75" hidden="1" x14ac:dyDescent="0.25">
      <c r="B14" s="835"/>
      <c r="C14" s="563"/>
      <c r="D14" s="836"/>
      <c r="E14" s="851"/>
      <c r="F14" s="837"/>
      <c r="H14" s="861"/>
    </row>
    <row r="15" spans="1:10" hidden="1" x14ac:dyDescent="0.25">
      <c r="B15" s="832" t="s">
        <v>434</v>
      </c>
      <c r="C15" s="833">
        <v>2210</v>
      </c>
      <c r="D15" s="922" t="s">
        <v>363</v>
      </c>
      <c r="F15" s="834">
        <f>SUM(F16:F19)</f>
        <v>0</v>
      </c>
      <c r="H15" s="885">
        <f>ЗвітІнд.Кошторис!G148</f>
        <v>0</v>
      </c>
      <c r="J15" s="883">
        <f>H15-F15</f>
        <v>0</v>
      </c>
    </row>
    <row r="16" spans="1:10" s="20" customFormat="1" ht="12.75" hidden="1" x14ac:dyDescent="0.25">
      <c r="B16" s="835"/>
      <c r="C16" s="563"/>
      <c r="D16" s="836"/>
      <c r="E16" s="851"/>
      <c r="F16" s="837"/>
      <c r="H16" s="861"/>
    </row>
    <row r="17" spans="2:10" s="20" customFormat="1" ht="12.75" hidden="1" x14ac:dyDescent="0.25">
      <c r="B17" s="835"/>
      <c r="C17" s="563"/>
      <c r="D17" s="839"/>
      <c r="E17" s="851"/>
      <c r="F17" s="837"/>
      <c r="H17" s="861"/>
    </row>
    <row r="18" spans="2:10" s="20" customFormat="1" ht="12.75" hidden="1" x14ac:dyDescent="0.25">
      <c r="B18" s="835"/>
      <c r="C18" s="563"/>
      <c r="D18" s="839"/>
      <c r="E18" s="851"/>
      <c r="F18" s="837"/>
      <c r="H18" s="861"/>
    </row>
    <row r="19" spans="2:10" s="20" customFormat="1" ht="12.75" hidden="1" x14ac:dyDescent="0.25">
      <c r="B19" s="835"/>
      <c r="C19" s="563"/>
      <c r="D19" s="839"/>
      <c r="E19" s="851"/>
      <c r="F19" s="837"/>
      <c r="H19" s="861"/>
    </row>
    <row r="20" spans="2:10" hidden="1" x14ac:dyDescent="0.25">
      <c r="B20" s="841" t="s">
        <v>678</v>
      </c>
      <c r="C20" s="833">
        <v>2210</v>
      </c>
      <c r="D20" s="925" t="s">
        <v>455</v>
      </c>
      <c r="F20" s="834">
        <f>SUM(F21:F22)</f>
        <v>0</v>
      </c>
      <c r="H20" s="885">
        <f>ЗвітІнд.Кошторис!G221</f>
        <v>0</v>
      </c>
      <c r="J20" s="883">
        <f>H20-F20</f>
        <v>0</v>
      </c>
    </row>
    <row r="21" spans="2:10" s="20" customFormat="1" ht="12.75" hidden="1" x14ac:dyDescent="0.25">
      <c r="B21" s="835"/>
      <c r="C21" s="563"/>
      <c r="D21" s="924"/>
      <c r="E21" s="860"/>
      <c r="F21" s="838"/>
      <c r="H21" s="861"/>
    </row>
    <row r="22" spans="2:10" s="20" customFormat="1" ht="12.75" hidden="1" x14ac:dyDescent="0.25">
      <c r="B22" s="835"/>
      <c r="C22" s="563"/>
      <c r="D22" s="839"/>
      <c r="E22" s="860"/>
      <c r="F22" s="838"/>
      <c r="H22" s="861"/>
    </row>
    <row r="23" spans="2:10" x14ac:dyDescent="0.25">
      <c r="B23" s="832" t="s">
        <v>666</v>
      </c>
      <c r="C23" s="833">
        <v>2210</v>
      </c>
      <c r="D23" s="840" t="s">
        <v>451</v>
      </c>
      <c r="F23" s="834">
        <f>SUM(F24:F27)</f>
        <v>0.6</v>
      </c>
      <c r="H23" s="885">
        <f>ЗвітІнд.Кошторис!G225</f>
        <v>0.59499999999999997</v>
      </c>
      <c r="J23" s="883">
        <f>H23-F23</f>
        <v>-5.0000000000000044E-3</v>
      </c>
    </row>
    <row r="24" spans="2:10" s="20" customFormat="1" ht="12.75" x14ac:dyDescent="0.25">
      <c r="B24" s="835"/>
      <c r="C24" s="563"/>
      <c r="D24" s="839" t="s">
        <v>788</v>
      </c>
      <c r="E24" s="851"/>
      <c r="F24" s="837">
        <v>0.6</v>
      </c>
      <c r="H24" s="861"/>
    </row>
    <row r="25" spans="2:10" s="20" customFormat="1" ht="12.75" hidden="1" x14ac:dyDescent="0.25">
      <c r="B25" s="835"/>
      <c r="C25" s="563"/>
      <c r="D25" s="839"/>
      <c r="E25" s="851"/>
      <c r="F25" s="837"/>
      <c r="H25" s="861"/>
    </row>
    <row r="26" spans="2:10" s="20" customFormat="1" ht="12.75" hidden="1" x14ac:dyDescent="0.25">
      <c r="B26" s="835"/>
      <c r="C26" s="563"/>
      <c r="D26" s="839"/>
      <c r="E26" s="851"/>
      <c r="F26" s="837"/>
      <c r="H26" s="861"/>
    </row>
    <row r="27" spans="2:10" s="20" customFormat="1" ht="12.75" hidden="1" x14ac:dyDescent="0.25">
      <c r="B27" s="835"/>
      <c r="C27" s="563"/>
      <c r="D27" s="839"/>
      <c r="E27" s="851"/>
      <c r="F27" s="837"/>
      <c r="H27" s="861"/>
    </row>
    <row r="28" spans="2:10" hidden="1" x14ac:dyDescent="0.25">
      <c r="B28" s="841" t="s">
        <v>780</v>
      </c>
      <c r="C28" s="833">
        <v>2240</v>
      </c>
      <c r="D28" s="925" t="s">
        <v>455</v>
      </c>
      <c r="F28" s="834">
        <f>SUM(F29:F30)</f>
        <v>0</v>
      </c>
      <c r="H28" s="885">
        <f>ЗвітІнд.Кошторис!G357</f>
        <v>0</v>
      </c>
      <c r="J28" s="883">
        <f>H28-F28</f>
        <v>0</v>
      </c>
    </row>
    <row r="29" spans="2:10" s="20" customFormat="1" ht="12.75" hidden="1" x14ac:dyDescent="0.25">
      <c r="B29" s="835"/>
      <c r="C29" s="563"/>
      <c r="D29" s="924"/>
      <c r="E29" s="860"/>
      <c r="F29" s="838"/>
      <c r="H29" s="861"/>
    </row>
    <row r="30" spans="2:10" s="20" customFormat="1" ht="12.75" hidden="1" x14ac:dyDescent="0.25">
      <c r="B30" s="849"/>
      <c r="C30" s="563"/>
      <c r="D30" s="839"/>
      <c r="E30" s="860"/>
      <c r="F30" s="838"/>
      <c r="H30" s="861"/>
    </row>
    <row r="31" spans="2:10" x14ac:dyDescent="0.25">
      <c r="B31" s="841" t="s">
        <v>686</v>
      </c>
      <c r="C31" s="833">
        <v>2240</v>
      </c>
      <c r="D31" s="840" t="s">
        <v>452</v>
      </c>
      <c r="F31" s="834">
        <f>SUM(F32:F38)</f>
        <v>60.185199999999995</v>
      </c>
      <c r="H31" s="885">
        <f>ЗвітІнд.Кошторис!G358</f>
        <v>60.19</v>
      </c>
      <c r="J31" s="883">
        <f>H31-F31</f>
        <v>4.8000000000030241E-3</v>
      </c>
    </row>
    <row r="32" spans="2:10" s="20" customFormat="1" ht="12.75" x14ac:dyDescent="0.25">
      <c r="B32" s="835"/>
      <c r="C32" s="563"/>
      <c r="D32" s="839" t="s">
        <v>785</v>
      </c>
      <c r="E32" s="851"/>
      <c r="F32" s="837">
        <v>3.45</v>
      </c>
      <c r="H32" s="861"/>
    </row>
    <row r="33" spans="2:10" s="20" customFormat="1" ht="12.75" x14ac:dyDescent="0.25">
      <c r="B33" s="835"/>
      <c r="C33" s="563"/>
      <c r="D33" s="839" t="s">
        <v>801</v>
      </c>
      <c r="E33" s="851"/>
      <c r="F33" s="837">
        <v>0.30599999999999999</v>
      </c>
      <c r="H33" s="861"/>
    </row>
    <row r="34" spans="2:10" s="20" customFormat="1" ht="12.75" x14ac:dyDescent="0.25">
      <c r="B34" s="835"/>
      <c r="C34" s="563"/>
      <c r="D34" s="839" t="s">
        <v>790</v>
      </c>
      <c r="E34" s="851"/>
      <c r="F34" s="837">
        <v>0.1512</v>
      </c>
      <c r="H34" s="861"/>
    </row>
    <row r="35" spans="2:10" s="20" customFormat="1" ht="12.75" x14ac:dyDescent="0.25">
      <c r="B35" s="849"/>
      <c r="C35" s="889"/>
      <c r="D35" s="850" t="s">
        <v>789</v>
      </c>
      <c r="E35" s="851"/>
      <c r="F35" s="1235">
        <v>8</v>
      </c>
      <c r="H35" s="861"/>
    </row>
    <row r="36" spans="2:10" s="20" customFormat="1" ht="12.75" x14ac:dyDescent="0.25">
      <c r="B36" s="849"/>
      <c r="C36" s="889"/>
      <c r="D36" s="850" t="s">
        <v>802</v>
      </c>
      <c r="E36" s="851"/>
      <c r="F36" s="1235">
        <v>36.277999999999999</v>
      </c>
      <c r="H36" s="861"/>
    </row>
    <row r="37" spans="2:10" s="20" customFormat="1" ht="12.75" x14ac:dyDescent="0.25">
      <c r="B37" s="835"/>
      <c r="C37" s="563"/>
      <c r="D37" s="839" t="s">
        <v>786</v>
      </c>
      <c r="E37" s="1240"/>
      <c r="F37" s="837">
        <v>12</v>
      </c>
      <c r="H37" s="861"/>
    </row>
    <row r="38" spans="2:10" s="20" customFormat="1" ht="12.75" hidden="1" x14ac:dyDescent="0.25">
      <c r="B38" s="1236"/>
      <c r="C38" s="1237"/>
      <c r="D38" s="1238"/>
      <c r="E38" s="851"/>
      <c r="F38" s="1239"/>
      <c r="H38" s="861"/>
    </row>
    <row r="39" spans="2:10" hidden="1" x14ac:dyDescent="0.25">
      <c r="B39" s="888" t="s">
        <v>662</v>
      </c>
      <c r="C39" s="833">
        <v>2250</v>
      </c>
      <c r="D39" s="5"/>
      <c r="F39" s="834">
        <f>SUM(F40:F41)</f>
        <v>0</v>
      </c>
      <c r="H39" s="885">
        <f>ЗвітІнд.Кошторис!G370</f>
        <v>0</v>
      </c>
      <c r="J39" s="883">
        <f>H39-F39</f>
        <v>0</v>
      </c>
    </row>
    <row r="40" spans="2:10" s="20" customFormat="1" ht="12.75" hidden="1" x14ac:dyDescent="0.25">
      <c r="B40" s="835"/>
      <c r="C40" s="563"/>
      <c r="D40" s="890"/>
      <c r="E40" s="860"/>
      <c r="F40" s="838"/>
      <c r="H40" s="861"/>
    </row>
    <row r="41" spans="2:10" s="20" customFormat="1" ht="12.75" hidden="1" x14ac:dyDescent="0.25">
      <c r="B41" s="835"/>
      <c r="C41" s="563"/>
      <c r="D41" s="839"/>
      <c r="E41" s="860"/>
      <c r="F41" s="838"/>
      <c r="H41" s="861"/>
    </row>
    <row r="42" spans="2:10" hidden="1" x14ac:dyDescent="0.25">
      <c r="B42" s="843" t="s">
        <v>669</v>
      </c>
      <c r="C42" s="844">
        <v>2271</v>
      </c>
      <c r="D42" s="845" t="s">
        <v>446</v>
      </c>
      <c r="F42" s="834">
        <f>SUM(F43:F44)</f>
        <v>0</v>
      </c>
      <c r="H42" s="885">
        <f>ЗвітІнд.Кошторис!G386</f>
        <v>0</v>
      </c>
      <c r="J42" s="883">
        <f>H42-F42</f>
        <v>0</v>
      </c>
    </row>
    <row r="43" spans="2:10" s="20" customFormat="1" ht="12.75" hidden="1" x14ac:dyDescent="0.25">
      <c r="B43" s="835"/>
      <c r="C43" s="563"/>
      <c r="D43" s="839"/>
      <c r="E43" s="860"/>
      <c r="F43" s="838"/>
      <c r="H43" s="861"/>
    </row>
    <row r="44" spans="2:10" s="20" customFormat="1" ht="12.75" hidden="1" x14ac:dyDescent="0.25">
      <c r="B44" s="835"/>
      <c r="C44" s="563"/>
      <c r="D44" s="839"/>
      <c r="E44" s="860"/>
      <c r="F44" s="838"/>
      <c r="H44" s="861"/>
    </row>
    <row r="45" spans="2:10" hidden="1" x14ac:dyDescent="0.25">
      <c r="B45" s="843" t="s">
        <v>671</v>
      </c>
      <c r="C45" s="833">
        <v>2272</v>
      </c>
      <c r="D45" s="845" t="s">
        <v>446</v>
      </c>
      <c r="F45" s="834">
        <f>SUM(F46:F47)</f>
        <v>0</v>
      </c>
      <c r="H45" s="885">
        <f>ЗвітІнд.Кошторис!G396</f>
        <v>2.8264</v>
      </c>
      <c r="J45" s="883">
        <f>H45-F45</f>
        <v>2.8264</v>
      </c>
    </row>
    <row r="46" spans="2:10" s="20" customFormat="1" ht="12.75" hidden="1" x14ac:dyDescent="0.25">
      <c r="B46" s="835"/>
      <c r="C46" s="563"/>
      <c r="D46" s="839"/>
      <c r="E46" s="860"/>
      <c r="F46" s="838"/>
      <c r="H46" s="861"/>
    </row>
    <row r="47" spans="2:10" s="20" customFormat="1" ht="12.75" hidden="1" x14ac:dyDescent="0.25">
      <c r="B47" s="835"/>
      <c r="C47" s="563"/>
      <c r="D47" s="839"/>
      <c r="E47" s="860"/>
      <c r="F47" s="838"/>
      <c r="H47" s="861"/>
    </row>
    <row r="48" spans="2:10" hidden="1" x14ac:dyDescent="0.25">
      <c r="B48" s="843" t="s">
        <v>673</v>
      </c>
      <c r="C48" s="833">
        <v>2273</v>
      </c>
      <c r="D48" s="845" t="s">
        <v>446</v>
      </c>
      <c r="F48" s="834">
        <f>SUM(F49:F50)</f>
        <v>0</v>
      </c>
      <c r="H48" s="885">
        <f>ЗвітІнд.Кошторис!G403</f>
        <v>0</v>
      </c>
      <c r="J48" s="883">
        <f>H48-F48</f>
        <v>0</v>
      </c>
    </row>
    <row r="49" spans="2:10" s="20" customFormat="1" ht="12.75" hidden="1" x14ac:dyDescent="0.25">
      <c r="B49" s="835"/>
      <c r="C49" s="563"/>
      <c r="D49" s="839"/>
      <c r="E49" s="860"/>
      <c r="F49" s="838"/>
      <c r="H49" s="861"/>
    </row>
    <row r="50" spans="2:10" s="20" customFormat="1" ht="12.75" hidden="1" x14ac:dyDescent="0.25">
      <c r="B50" s="835"/>
      <c r="C50" s="563"/>
      <c r="D50" s="839"/>
      <c r="E50" s="860"/>
      <c r="F50" s="838"/>
      <c r="H50" s="861"/>
    </row>
    <row r="51" spans="2:10" hidden="1" x14ac:dyDescent="0.25">
      <c r="B51" s="843" t="s">
        <v>641</v>
      </c>
      <c r="C51" s="833">
        <v>2274</v>
      </c>
      <c r="D51" s="845" t="s">
        <v>446</v>
      </c>
      <c r="F51" s="834">
        <f>SUM(F52:F53)</f>
        <v>0</v>
      </c>
      <c r="H51" s="885">
        <f>ЗвітІнд.Кошторис!G410</f>
        <v>0</v>
      </c>
      <c r="J51" s="883">
        <f>H51-F51</f>
        <v>0</v>
      </c>
    </row>
    <row r="52" spans="2:10" s="20" customFormat="1" ht="12.75" hidden="1" x14ac:dyDescent="0.25">
      <c r="B52" s="835"/>
      <c r="C52" s="563"/>
      <c r="D52" s="839"/>
      <c r="E52" s="860"/>
      <c r="F52" s="838"/>
      <c r="H52" s="861"/>
    </row>
    <row r="53" spans="2:10" s="20" customFormat="1" ht="12.75" hidden="1" x14ac:dyDescent="0.25">
      <c r="B53" s="835"/>
      <c r="C53" s="563"/>
      <c r="D53" s="839"/>
      <c r="E53" s="860"/>
      <c r="F53" s="838"/>
      <c r="H53" s="861"/>
    </row>
    <row r="54" spans="2:10" hidden="1" x14ac:dyDescent="0.25">
      <c r="B54" s="843" t="s">
        <v>647</v>
      </c>
      <c r="C54" s="833">
        <v>2275</v>
      </c>
      <c r="D54" s="845" t="s">
        <v>446</v>
      </c>
      <c r="F54" s="834">
        <f>SUM(F55:F56)</f>
        <v>0</v>
      </c>
      <c r="H54" s="885">
        <f>ЗвітІнд.Кошторис!G423</f>
        <v>10.41</v>
      </c>
      <c r="J54" s="883">
        <f>H54-F54</f>
        <v>10.41</v>
      </c>
    </row>
    <row r="55" spans="2:10" s="20" customFormat="1" ht="12.75" hidden="1" x14ac:dyDescent="0.25">
      <c r="B55" s="835"/>
      <c r="C55" s="563"/>
      <c r="D55" s="839"/>
      <c r="E55" s="851"/>
      <c r="F55" s="837"/>
      <c r="H55" s="861"/>
    </row>
    <row r="56" spans="2:10" s="20" customFormat="1" ht="12.75" hidden="1" x14ac:dyDescent="0.25">
      <c r="B56" s="835"/>
      <c r="C56" s="563"/>
      <c r="D56" s="839"/>
      <c r="E56" s="860"/>
      <c r="F56" s="838"/>
      <c r="H56" s="861"/>
    </row>
    <row r="57" spans="2:10" hidden="1" x14ac:dyDescent="0.25">
      <c r="B57" s="888" t="s">
        <v>752</v>
      </c>
      <c r="C57" s="844">
        <v>2730</v>
      </c>
      <c r="D57" s="840" t="s">
        <v>448</v>
      </c>
      <c r="F57" s="834">
        <f>SUM(F58:F59)</f>
        <v>0</v>
      </c>
      <c r="H57" s="885">
        <f>ЗвітІнд.Кошторис!G449</f>
        <v>0</v>
      </c>
      <c r="J57" s="883">
        <f>H57-F57</f>
        <v>0</v>
      </c>
    </row>
    <row r="58" spans="2:10" s="20" customFormat="1" ht="12.75" hidden="1" x14ac:dyDescent="0.25">
      <c r="B58" s="835"/>
      <c r="C58" s="563"/>
      <c r="D58" s="839"/>
      <c r="E58" s="860"/>
      <c r="F58" s="838"/>
      <c r="H58" s="861"/>
    </row>
    <row r="59" spans="2:10" s="20" customFormat="1" ht="12.75" hidden="1" x14ac:dyDescent="0.25">
      <c r="B59" s="835"/>
      <c r="C59" s="563"/>
      <c r="D59" s="839"/>
      <c r="E59" s="860"/>
      <c r="F59" s="838"/>
      <c r="H59" s="861"/>
    </row>
    <row r="60" spans="2:10" hidden="1" x14ac:dyDescent="0.25">
      <c r="B60" s="842" t="s">
        <v>753</v>
      </c>
      <c r="C60" s="844">
        <v>2800</v>
      </c>
      <c r="D60" s="840" t="s">
        <v>447</v>
      </c>
      <c r="F60" s="834">
        <f>SUM(F61:F62)</f>
        <v>0</v>
      </c>
      <c r="H60" s="885">
        <f>ЗвітІнд.Кошторис!G459</f>
        <v>0</v>
      </c>
      <c r="J60" s="883">
        <f>H60-F60</f>
        <v>0</v>
      </c>
    </row>
    <row r="61" spans="2:10" s="20" customFormat="1" ht="12.75" hidden="1" x14ac:dyDescent="0.25">
      <c r="B61" s="835"/>
      <c r="C61" s="563"/>
      <c r="D61" s="839"/>
      <c r="E61" s="860"/>
      <c r="F61" s="838"/>
      <c r="H61" s="861"/>
    </row>
    <row r="62" spans="2:10" s="20" customFormat="1" ht="12.75" hidden="1" x14ac:dyDescent="0.25">
      <c r="B62" s="835"/>
      <c r="C62" s="563"/>
      <c r="D62" s="839"/>
      <c r="E62" s="860"/>
      <c r="F62" s="838"/>
      <c r="H62" s="861"/>
    </row>
    <row r="63" spans="2:10" hidden="1" x14ac:dyDescent="0.25">
      <c r="B63" s="832" t="s">
        <v>775</v>
      </c>
      <c r="C63" s="833">
        <v>3110</v>
      </c>
      <c r="D63" s="925" t="s">
        <v>455</v>
      </c>
      <c r="F63" s="834">
        <f>SUM(F64:F65)</f>
        <v>0</v>
      </c>
      <c r="H63" s="885">
        <f>ЗвітІнд.Кошторис!G538</f>
        <v>0</v>
      </c>
      <c r="J63" s="883">
        <f>H63-F63</f>
        <v>0</v>
      </c>
    </row>
    <row r="64" spans="2:10" s="20" customFormat="1" ht="12.75" hidden="1" x14ac:dyDescent="0.25">
      <c r="B64" s="835"/>
      <c r="C64" s="563"/>
      <c r="D64" s="924"/>
      <c r="E64" s="860"/>
      <c r="F64" s="838"/>
      <c r="H64" s="861"/>
    </row>
    <row r="65" spans="2:10" s="20" customFormat="1" ht="12.75" hidden="1" x14ac:dyDescent="0.25">
      <c r="B65" s="849"/>
      <c r="C65" s="563"/>
      <c r="D65" s="839"/>
      <c r="E65" s="860"/>
      <c r="F65" s="838"/>
      <c r="H65" s="861"/>
    </row>
    <row r="66" spans="2:10" ht="24.75" hidden="1" x14ac:dyDescent="0.25">
      <c r="B66" s="841" t="s">
        <v>702</v>
      </c>
      <c r="C66" s="833">
        <v>3110</v>
      </c>
      <c r="D66" s="846" t="s">
        <v>450</v>
      </c>
      <c r="F66" s="834">
        <f>SUM(F67:F68)</f>
        <v>0</v>
      </c>
      <c r="H66" s="885">
        <f>ЗвітІнд.Кошторис!G539</f>
        <v>0</v>
      </c>
      <c r="J66" s="883">
        <f>H66-F66</f>
        <v>0</v>
      </c>
    </row>
    <row r="67" spans="2:10" s="20" customFormat="1" ht="12.75" hidden="1" x14ac:dyDescent="0.25">
      <c r="B67" s="835"/>
      <c r="C67" s="563"/>
      <c r="D67" s="839"/>
      <c r="E67" s="860"/>
      <c r="F67" s="838"/>
      <c r="H67" s="861"/>
    </row>
    <row r="68" spans="2:10" s="20" customFormat="1" ht="12.75" hidden="1" x14ac:dyDescent="0.25">
      <c r="B68" s="849"/>
      <c r="C68" s="563"/>
      <c r="D68" s="839"/>
      <c r="E68" s="860"/>
      <c r="F68" s="838"/>
      <c r="H68" s="861"/>
    </row>
    <row r="69" spans="2:10" hidden="1" x14ac:dyDescent="0.25">
      <c r="B69" s="841" t="s">
        <v>703</v>
      </c>
      <c r="C69" s="833">
        <v>3122</v>
      </c>
      <c r="D69" s="846" t="s">
        <v>449</v>
      </c>
      <c r="F69" s="834">
        <f>SUM(F70:F71)</f>
        <v>0</v>
      </c>
      <c r="H69" s="885">
        <f>ЗвітІнд.Кошторис!G567</f>
        <v>0</v>
      </c>
      <c r="J69" s="883">
        <f>H69-F69</f>
        <v>0</v>
      </c>
    </row>
    <row r="70" spans="2:10" s="20" customFormat="1" ht="12.75" hidden="1" x14ac:dyDescent="0.25">
      <c r="B70" s="835"/>
      <c r="C70" s="563"/>
      <c r="D70" s="839"/>
      <c r="E70" s="860"/>
      <c r="F70" s="838"/>
      <c r="H70" s="861"/>
    </row>
    <row r="71" spans="2:10" s="20" customFormat="1" ht="12.75" hidden="1" x14ac:dyDescent="0.25">
      <c r="B71" s="849"/>
      <c r="C71" s="563"/>
      <c r="D71" s="839"/>
      <c r="E71" s="860"/>
      <c r="F71" s="838"/>
      <c r="H71" s="861"/>
    </row>
    <row r="72" spans="2:10" hidden="1" x14ac:dyDescent="0.25">
      <c r="B72" s="841" t="s">
        <v>705</v>
      </c>
      <c r="C72" s="833">
        <v>3132</v>
      </c>
      <c r="D72" s="846" t="s">
        <v>449</v>
      </c>
      <c r="F72" s="834">
        <f>SUM(F73:F74)</f>
        <v>0</v>
      </c>
      <c r="H72" s="885">
        <f>ЗвітІнд.Кошторис!G584</f>
        <v>0</v>
      </c>
      <c r="J72" s="883">
        <f>H72-F72</f>
        <v>0</v>
      </c>
    </row>
    <row r="73" spans="2:10" s="20" customFormat="1" ht="12.75" hidden="1" x14ac:dyDescent="0.25">
      <c r="B73" s="835"/>
      <c r="C73" s="563"/>
      <c r="D73" s="839"/>
      <c r="E73" s="860"/>
      <c r="F73" s="838"/>
      <c r="H73" s="861"/>
    </row>
    <row r="74" spans="2:10" s="20" customFormat="1" ht="12.75" hidden="1" x14ac:dyDescent="0.25">
      <c r="B74" s="849"/>
      <c r="C74" s="563"/>
      <c r="D74" s="839"/>
      <c r="E74" s="860"/>
      <c r="F74" s="838"/>
      <c r="H74" s="861"/>
    </row>
    <row r="75" spans="2:10" x14ac:dyDescent="0.25">
      <c r="B75" s="843" t="s">
        <v>671</v>
      </c>
      <c r="C75" s="833">
        <v>2272</v>
      </c>
      <c r="D75" s="845" t="s">
        <v>446</v>
      </c>
      <c r="F75" s="834">
        <f>SUM(F76:F77)</f>
        <v>2.8264</v>
      </c>
      <c r="H75" s="885">
        <f>ЗвітІнд.Кошторис!G591</f>
        <v>0</v>
      </c>
      <c r="J75" s="883">
        <f>H75-F75</f>
        <v>-2.8264</v>
      </c>
    </row>
    <row r="76" spans="2:10" s="20" customFormat="1" ht="12.75" x14ac:dyDescent="0.25">
      <c r="B76" s="1245"/>
      <c r="C76" s="1246"/>
      <c r="D76" s="839" t="s">
        <v>795</v>
      </c>
      <c r="E76" s="860"/>
      <c r="F76" s="838">
        <v>2.8264</v>
      </c>
      <c r="H76" s="861"/>
    </row>
    <row r="77" spans="2:10" s="20" customFormat="1" ht="12.75" hidden="1" x14ac:dyDescent="0.25">
      <c r="B77" s="1245"/>
      <c r="C77" s="1246"/>
      <c r="D77" s="839"/>
      <c r="E77" s="860"/>
      <c r="F77" s="838"/>
      <c r="H77" s="861"/>
    </row>
    <row r="78" spans="2:10" hidden="1" x14ac:dyDescent="0.25">
      <c r="B78" s="843" t="s">
        <v>796</v>
      </c>
      <c r="C78" s="833">
        <v>2273</v>
      </c>
      <c r="D78" s="845" t="s">
        <v>446</v>
      </c>
      <c r="F78" s="834">
        <f>SUM(F79:F80)</f>
        <v>0</v>
      </c>
      <c r="H78" s="885">
        <f>ЗвітІнд.Кошторис!G597</f>
        <v>0</v>
      </c>
      <c r="J78" s="883">
        <f>H78-F78</f>
        <v>0</v>
      </c>
    </row>
    <row r="79" spans="2:10" s="20" customFormat="1" ht="12.75" hidden="1" x14ac:dyDescent="0.25">
      <c r="B79" s="1245"/>
      <c r="C79" s="1246"/>
      <c r="D79" s="839"/>
      <c r="E79" s="860"/>
      <c r="F79" s="838"/>
      <c r="H79" s="861"/>
    </row>
    <row r="80" spans="2:10" s="20" customFormat="1" ht="12.75" hidden="1" x14ac:dyDescent="0.25">
      <c r="B80" s="1245"/>
      <c r="C80" s="1246"/>
      <c r="D80" s="839"/>
      <c r="E80" s="860"/>
      <c r="F80" s="838"/>
      <c r="H80" s="861"/>
    </row>
    <row r="81" spans="2:6" hidden="1" x14ac:dyDescent="0.25">
      <c r="B81" s="843" t="s">
        <v>797</v>
      </c>
      <c r="C81" s="833">
        <v>2274</v>
      </c>
      <c r="D81" s="845" t="s">
        <v>446</v>
      </c>
      <c r="F81" s="834">
        <f>SUM(F82:F83)</f>
        <v>0</v>
      </c>
    </row>
    <row r="82" spans="2:6" hidden="1" x14ac:dyDescent="0.25">
      <c r="B82" s="1245"/>
      <c r="C82" s="1246"/>
      <c r="D82" s="839"/>
      <c r="E82" s="860"/>
      <c r="F82" s="838"/>
    </row>
    <row r="83" spans="2:6" hidden="1" x14ac:dyDescent="0.25">
      <c r="B83" s="1245"/>
      <c r="C83" s="1246"/>
      <c r="D83" s="850"/>
      <c r="E83" s="860"/>
      <c r="F83" s="1250"/>
    </row>
    <row r="84" spans="2:6" x14ac:dyDescent="0.25">
      <c r="B84" s="1247"/>
      <c r="C84" s="1248"/>
      <c r="D84" s="1249"/>
      <c r="E84" s="1251"/>
      <c r="F84" s="1252"/>
    </row>
    <row r="85" spans="2:6" x14ac:dyDescent="0.25">
      <c r="B85" s="1247"/>
      <c r="C85" s="1248"/>
      <c r="D85" s="1249"/>
      <c r="E85" s="1251"/>
      <c r="F85" s="1252"/>
    </row>
    <row r="86" spans="2:6" ht="18.75" x14ac:dyDescent="0.25">
      <c r="B86" s="1070" t="s">
        <v>791</v>
      </c>
      <c r="C86" s="5"/>
      <c r="D86" s="5"/>
      <c r="E86" s="5"/>
      <c r="F86" s="1241" t="s">
        <v>792</v>
      </c>
    </row>
    <row r="87" spans="2:6" x14ac:dyDescent="0.25">
      <c r="B87" s="364"/>
      <c r="C87" s="2"/>
      <c r="D87" s="363"/>
      <c r="E87" s="363"/>
      <c r="F87" s="365" t="s">
        <v>334</v>
      </c>
    </row>
    <row r="88" spans="2:6" ht="18.75" x14ac:dyDescent="0.25">
      <c r="B88" s="362" t="s">
        <v>335</v>
      </c>
      <c r="C88" s="5"/>
      <c r="D88" s="5"/>
      <c r="E88" s="5"/>
      <c r="F88" s="72"/>
    </row>
    <row r="89" spans="2:6" ht="18.75" x14ac:dyDescent="0.25">
      <c r="B89" s="362" t="s">
        <v>336</v>
      </c>
      <c r="C89" s="5"/>
      <c r="D89" s="5"/>
      <c r="E89" s="5"/>
      <c r="F89" s="1241" t="s">
        <v>793</v>
      </c>
    </row>
    <row r="90" spans="2:6" x14ac:dyDescent="0.25">
      <c r="B90" s="364"/>
      <c r="C90" s="2"/>
      <c r="D90" s="363"/>
      <c r="E90" s="363"/>
      <c r="F90" s="365" t="s">
        <v>334</v>
      </c>
    </row>
    <row r="91" spans="2:6" x14ac:dyDescent="0.25">
      <c r="B91" s="369"/>
      <c r="C91" s="370"/>
      <c r="D91" s="368"/>
      <c r="E91" s="368"/>
      <c r="F91" s="371"/>
    </row>
    <row r="92" spans="2:6" x14ac:dyDescent="0.25">
      <c r="B92" s="373" t="s">
        <v>803</v>
      </c>
      <c r="C92" s="370"/>
      <c r="D92" s="370"/>
      <c r="E92" s="5"/>
      <c r="F92" s="72"/>
    </row>
    <row r="93" spans="2:6" x14ac:dyDescent="0.25">
      <c r="B93" s="1242"/>
      <c r="C93" s="10"/>
      <c r="D93" s="1243" t="s">
        <v>337</v>
      </c>
      <c r="E93" s="5"/>
      <c r="F93" s="72"/>
    </row>
    <row r="94" spans="2:6" x14ac:dyDescent="0.25">
      <c r="B94" s="1244"/>
      <c r="C94" s="5"/>
      <c r="D94" s="5"/>
      <c r="E94" s="5"/>
      <c r="F94" s="72"/>
    </row>
    <row r="95" spans="2:6" x14ac:dyDescent="0.25">
      <c r="B95" s="1244" t="s">
        <v>338</v>
      </c>
      <c r="C95" s="5"/>
      <c r="D95" s="373" t="s">
        <v>794</v>
      </c>
      <c r="E95" s="5"/>
      <c r="F95" s="72"/>
    </row>
    <row r="96" spans="2:6" x14ac:dyDescent="0.25">
      <c r="B96" s="370"/>
      <c r="C96" s="5"/>
      <c r="D96" s="5"/>
      <c r="E96" s="5"/>
      <c r="F96" s="72"/>
    </row>
  </sheetData>
  <mergeCells count="4">
    <mergeCell ref="B2:F2"/>
    <mergeCell ref="B7:B8"/>
    <mergeCell ref="C7:C8"/>
    <mergeCell ref="D7:D8"/>
  </mergeCells>
  <conditionalFormatting sqref="J10">
    <cfRule type="cellIs" dxfId="138" priority="158" operator="lessThan">
      <formula>0</formula>
    </cfRule>
    <cfRule type="cellIs" dxfId="137" priority="159" operator="greaterThan">
      <formula>0</formula>
    </cfRule>
    <cfRule type="cellIs" dxfId="136" priority="160" operator="lessThan">
      <formula>0</formula>
    </cfRule>
    <cfRule type="cellIs" dxfId="135" priority="161" operator="greaterThan">
      <formula>0</formula>
    </cfRule>
    <cfRule type="cellIs" dxfId="134" priority="165" operator="greaterThan">
      <formula>0</formula>
    </cfRule>
    <cfRule type="cellIs" dxfId="133" priority="166" operator="lessThan">
      <formula>0</formula>
    </cfRule>
  </conditionalFormatting>
  <conditionalFormatting sqref="J10">
    <cfRule type="cellIs" dxfId="132" priority="163" operator="lessThan">
      <formula>0</formula>
    </cfRule>
    <cfRule type="cellIs" dxfId="131" priority="164" operator="greaterThan">
      <formula>0</formula>
    </cfRule>
  </conditionalFormatting>
  <conditionalFormatting sqref="J10">
    <cfRule type="cellIs" dxfId="130" priority="162" operator="equal">
      <formula>0</formula>
    </cfRule>
  </conditionalFormatting>
  <conditionalFormatting sqref="J15">
    <cfRule type="cellIs" dxfId="129" priority="149" operator="lessThan">
      <formula>0</formula>
    </cfRule>
    <cfRule type="cellIs" dxfId="128" priority="150" operator="greaterThan">
      <formula>0</formula>
    </cfRule>
    <cfRule type="cellIs" dxfId="127" priority="151" operator="lessThan">
      <formula>0</formula>
    </cfRule>
    <cfRule type="cellIs" dxfId="126" priority="152" operator="greaterThan">
      <formula>0</formula>
    </cfRule>
    <cfRule type="cellIs" dxfId="125" priority="156" operator="greaterThan">
      <formula>0</formula>
    </cfRule>
    <cfRule type="cellIs" dxfId="124" priority="157" operator="lessThan">
      <formula>0</formula>
    </cfRule>
  </conditionalFormatting>
  <conditionalFormatting sqref="J15">
    <cfRule type="cellIs" dxfId="123" priority="154" operator="lessThan">
      <formula>0</formula>
    </cfRule>
    <cfRule type="cellIs" dxfId="122" priority="155" operator="greaterThan">
      <formula>0</formula>
    </cfRule>
  </conditionalFormatting>
  <conditionalFormatting sqref="J15">
    <cfRule type="cellIs" dxfId="121" priority="153" operator="equal">
      <formula>0</formula>
    </cfRule>
  </conditionalFormatting>
  <conditionalFormatting sqref="J54">
    <cfRule type="cellIs" dxfId="120" priority="32" operator="lessThan">
      <formula>0</formula>
    </cfRule>
    <cfRule type="cellIs" dxfId="119" priority="33" operator="greaterThan">
      <formula>0</formula>
    </cfRule>
    <cfRule type="cellIs" dxfId="118" priority="34" operator="lessThan">
      <formula>0</formula>
    </cfRule>
    <cfRule type="cellIs" dxfId="117" priority="35" operator="greaterThan">
      <formula>0</formula>
    </cfRule>
    <cfRule type="cellIs" dxfId="116" priority="39" operator="greaterThan">
      <formula>0</formula>
    </cfRule>
    <cfRule type="cellIs" dxfId="115" priority="40" operator="lessThan">
      <formula>0</formula>
    </cfRule>
  </conditionalFormatting>
  <conditionalFormatting sqref="J54">
    <cfRule type="cellIs" dxfId="114" priority="37" operator="lessThan">
      <formula>0</formula>
    </cfRule>
    <cfRule type="cellIs" dxfId="113" priority="38" operator="greaterThan">
      <formula>0</formula>
    </cfRule>
  </conditionalFormatting>
  <conditionalFormatting sqref="J54">
    <cfRule type="cellIs" dxfId="112" priority="36" operator="equal">
      <formula>0</formula>
    </cfRule>
  </conditionalFormatting>
  <conditionalFormatting sqref="J20">
    <cfRule type="cellIs" dxfId="111" priority="113" operator="lessThan">
      <formula>0</formula>
    </cfRule>
    <cfRule type="cellIs" dxfId="110" priority="114" operator="greaterThan">
      <formula>0</formula>
    </cfRule>
    <cfRule type="cellIs" dxfId="109" priority="115" operator="lessThan">
      <formula>0</formula>
    </cfRule>
    <cfRule type="cellIs" dxfId="108" priority="116" operator="greaterThan">
      <formula>0</formula>
    </cfRule>
    <cfRule type="cellIs" dxfId="107" priority="120" operator="greaterThan">
      <formula>0</formula>
    </cfRule>
    <cfRule type="cellIs" dxfId="106" priority="121" operator="lessThan">
      <formula>0</formula>
    </cfRule>
  </conditionalFormatting>
  <conditionalFormatting sqref="J20">
    <cfRule type="cellIs" dxfId="105" priority="118" operator="lessThan">
      <formula>0</formula>
    </cfRule>
    <cfRule type="cellIs" dxfId="104" priority="119" operator="greaterThan">
      <formula>0</formula>
    </cfRule>
  </conditionalFormatting>
  <conditionalFormatting sqref="J20">
    <cfRule type="cellIs" dxfId="103" priority="117" operator="equal">
      <formula>0</formula>
    </cfRule>
  </conditionalFormatting>
  <conditionalFormatting sqref="J23">
    <cfRule type="cellIs" dxfId="102" priority="104" operator="lessThan">
      <formula>0</formula>
    </cfRule>
    <cfRule type="cellIs" dxfId="101" priority="105" operator="greaterThan">
      <formula>0</formula>
    </cfRule>
    <cfRule type="cellIs" dxfId="100" priority="106" operator="lessThan">
      <formula>0</formula>
    </cfRule>
    <cfRule type="cellIs" dxfId="99" priority="107" operator="greaterThan">
      <formula>0</formula>
    </cfRule>
    <cfRule type="cellIs" dxfId="98" priority="111" operator="greaterThan">
      <formula>0</formula>
    </cfRule>
    <cfRule type="cellIs" dxfId="97" priority="112" operator="lessThan">
      <formula>0</formula>
    </cfRule>
  </conditionalFormatting>
  <conditionalFormatting sqref="J23">
    <cfRule type="cellIs" dxfId="96" priority="109" operator="lessThan">
      <formula>0</formula>
    </cfRule>
    <cfRule type="cellIs" dxfId="95" priority="110" operator="greaterThan">
      <formula>0</formula>
    </cfRule>
  </conditionalFormatting>
  <conditionalFormatting sqref="J23">
    <cfRule type="cellIs" dxfId="94" priority="108" operator="equal">
      <formula>0</formula>
    </cfRule>
  </conditionalFormatting>
  <conditionalFormatting sqref="J28">
    <cfRule type="cellIs" dxfId="93" priority="95" operator="lessThan">
      <formula>0</formula>
    </cfRule>
    <cfRule type="cellIs" dxfId="92" priority="96" operator="greaterThan">
      <formula>0</formula>
    </cfRule>
    <cfRule type="cellIs" dxfId="91" priority="97" operator="lessThan">
      <formula>0</formula>
    </cfRule>
    <cfRule type="cellIs" dxfId="90" priority="98" operator="greaterThan">
      <formula>0</formula>
    </cfRule>
    <cfRule type="cellIs" dxfId="89" priority="102" operator="greaterThan">
      <formula>0</formula>
    </cfRule>
    <cfRule type="cellIs" dxfId="88" priority="103" operator="lessThan">
      <formula>0</formula>
    </cfRule>
  </conditionalFormatting>
  <conditionalFormatting sqref="J28">
    <cfRule type="cellIs" dxfId="87" priority="100" operator="lessThan">
      <formula>0</formula>
    </cfRule>
    <cfRule type="cellIs" dxfId="86" priority="101" operator="greaterThan">
      <formula>0</formula>
    </cfRule>
  </conditionalFormatting>
  <conditionalFormatting sqref="J28">
    <cfRule type="cellIs" dxfId="85" priority="99" operator="equal">
      <formula>0</formula>
    </cfRule>
  </conditionalFormatting>
  <conditionalFormatting sqref="J31">
    <cfRule type="cellIs" dxfId="84" priority="86" operator="lessThan">
      <formula>0</formula>
    </cfRule>
    <cfRule type="cellIs" dxfId="83" priority="87" operator="greaterThan">
      <formula>0</formula>
    </cfRule>
    <cfRule type="cellIs" dxfId="82" priority="88" operator="lessThan">
      <formula>0</formula>
    </cfRule>
    <cfRule type="cellIs" dxfId="81" priority="89" operator="greaterThan">
      <formula>0</formula>
    </cfRule>
    <cfRule type="cellIs" dxfId="80" priority="93" operator="greaterThan">
      <formula>0</formula>
    </cfRule>
    <cfRule type="cellIs" dxfId="79" priority="94" operator="lessThan">
      <formula>0</formula>
    </cfRule>
  </conditionalFormatting>
  <conditionalFormatting sqref="J31">
    <cfRule type="cellIs" dxfId="78" priority="91" operator="lessThan">
      <formula>0</formula>
    </cfRule>
    <cfRule type="cellIs" dxfId="77" priority="92" operator="greaterThan">
      <formula>0</formula>
    </cfRule>
  </conditionalFormatting>
  <conditionalFormatting sqref="J31">
    <cfRule type="cellIs" dxfId="76" priority="90" operator="equal">
      <formula>0</formula>
    </cfRule>
  </conditionalFormatting>
  <conditionalFormatting sqref="J39">
    <cfRule type="cellIs" dxfId="75" priority="77" operator="lessThan">
      <formula>0</formula>
    </cfRule>
    <cfRule type="cellIs" dxfId="74" priority="78" operator="greaterThan">
      <formula>0</formula>
    </cfRule>
    <cfRule type="cellIs" dxfId="73" priority="79" operator="lessThan">
      <formula>0</formula>
    </cfRule>
    <cfRule type="cellIs" dxfId="72" priority="80" operator="greaterThan">
      <formula>0</formula>
    </cfRule>
    <cfRule type="cellIs" dxfId="71" priority="84" operator="greaterThan">
      <formula>0</formula>
    </cfRule>
    <cfRule type="cellIs" dxfId="70" priority="85" operator="lessThan">
      <formula>0</formula>
    </cfRule>
  </conditionalFormatting>
  <conditionalFormatting sqref="J39">
    <cfRule type="cellIs" dxfId="69" priority="82" operator="lessThan">
      <formula>0</formula>
    </cfRule>
    <cfRule type="cellIs" dxfId="68" priority="83" operator="greaterThan">
      <formula>0</formula>
    </cfRule>
  </conditionalFormatting>
  <conditionalFormatting sqref="J39">
    <cfRule type="cellIs" dxfId="67" priority="81" operator="equal">
      <formula>0</formula>
    </cfRule>
  </conditionalFormatting>
  <conditionalFormatting sqref="J42">
    <cfRule type="cellIs" dxfId="66" priority="68" operator="lessThan">
      <formula>0</formula>
    </cfRule>
    <cfRule type="cellIs" dxfId="65" priority="69" operator="greaterThan">
      <formula>0</formula>
    </cfRule>
    <cfRule type="cellIs" dxfId="64" priority="70" operator="lessThan">
      <formula>0</formula>
    </cfRule>
    <cfRule type="cellIs" dxfId="63" priority="71" operator="greaterThan">
      <formula>0</formula>
    </cfRule>
    <cfRule type="cellIs" dxfId="62" priority="75" operator="greaterThan">
      <formula>0</formula>
    </cfRule>
    <cfRule type="cellIs" dxfId="61" priority="76" operator="lessThan">
      <formula>0</formula>
    </cfRule>
  </conditionalFormatting>
  <conditionalFormatting sqref="J42">
    <cfRule type="cellIs" dxfId="60" priority="73" operator="lessThan">
      <formula>0</formula>
    </cfRule>
    <cfRule type="cellIs" dxfId="59" priority="74" operator="greaterThan">
      <formula>0</formula>
    </cfRule>
  </conditionalFormatting>
  <conditionalFormatting sqref="J42">
    <cfRule type="cellIs" dxfId="58" priority="72" operator="equal">
      <formula>0</formula>
    </cfRule>
  </conditionalFormatting>
  <conditionalFormatting sqref="J45">
    <cfRule type="cellIs" dxfId="57" priority="59" operator="lessThan">
      <formula>0</formula>
    </cfRule>
    <cfRule type="cellIs" dxfId="56" priority="60" operator="greaterThan">
      <formula>0</formula>
    </cfRule>
    <cfRule type="cellIs" dxfId="55" priority="61" operator="lessThan">
      <formula>0</formula>
    </cfRule>
    <cfRule type="cellIs" dxfId="54" priority="62" operator="greaterThan">
      <formula>0</formula>
    </cfRule>
    <cfRule type="cellIs" dxfId="53" priority="66" operator="greaterThan">
      <formula>0</formula>
    </cfRule>
    <cfRule type="cellIs" dxfId="52" priority="67" operator="lessThan">
      <formula>0</formula>
    </cfRule>
  </conditionalFormatting>
  <conditionalFormatting sqref="J45">
    <cfRule type="cellIs" dxfId="51" priority="64" operator="lessThan">
      <formula>0</formula>
    </cfRule>
    <cfRule type="cellIs" dxfId="50" priority="65" operator="greaterThan">
      <formula>0</formula>
    </cfRule>
  </conditionalFormatting>
  <conditionalFormatting sqref="J45">
    <cfRule type="cellIs" dxfId="49" priority="63" operator="equal">
      <formula>0</formula>
    </cfRule>
  </conditionalFormatting>
  <conditionalFormatting sqref="J48">
    <cfRule type="cellIs" dxfId="48" priority="50" operator="lessThan">
      <formula>0</formula>
    </cfRule>
    <cfRule type="cellIs" dxfId="47" priority="51" operator="greaterThan">
      <formula>0</formula>
    </cfRule>
    <cfRule type="cellIs" dxfId="46" priority="52" operator="lessThan">
      <formula>0</formula>
    </cfRule>
    <cfRule type="cellIs" dxfId="45" priority="53" operator="greaterThan">
      <formula>0</formula>
    </cfRule>
    <cfRule type="cellIs" dxfId="44" priority="57" operator="greaterThan">
      <formula>0</formula>
    </cfRule>
    <cfRule type="cellIs" dxfId="43" priority="58" operator="lessThan">
      <formula>0</formula>
    </cfRule>
  </conditionalFormatting>
  <conditionalFormatting sqref="J48">
    <cfRule type="cellIs" dxfId="42" priority="55" operator="lessThan">
      <formula>0</formula>
    </cfRule>
    <cfRule type="cellIs" dxfId="41" priority="56" operator="greaterThan">
      <formula>0</formula>
    </cfRule>
  </conditionalFormatting>
  <conditionalFormatting sqref="J48">
    <cfRule type="cellIs" dxfId="40" priority="54" operator="equal">
      <formula>0</formula>
    </cfRule>
  </conditionalFormatting>
  <conditionalFormatting sqref="J51">
    <cfRule type="cellIs" dxfId="39" priority="41" operator="lessThan">
      <formula>0</formula>
    </cfRule>
    <cfRule type="cellIs" dxfId="38" priority="42" operator="greaterThan">
      <formula>0</formula>
    </cfRule>
    <cfRule type="cellIs" dxfId="37" priority="43" operator="lessThan">
      <formula>0</formula>
    </cfRule>
    <cfRule type="cellIs" dxfId="36" priority="44" operator="greaterThan">
      <formula>0</formula>
    </cfRule>
    <cfRule type="cellIs" dxfId="35" priority="48" operator="greaterThan">
      <formula>0</formula>
    </cfRule>
    <cfRule type="cellIs" dxfId="34" priority="49" operator="lessThan">
      <formula>0</formula>
    </cfRule>
  </conditionalFormatting>
  <conditionalFormatting sqref="J51">
    <cfRule type="cellIs" dxfId="33" priority="46" operator="lessThan">
      <formula>0</formula>
    </cfRule>
    <cfRule type="cellIs" dxfId="32" priority="47" operator="greaterThan">
      <formula>0</formula>
    </cfRule>
  </conditionalFormatting>
  <conditionalFormatting sqref="J51">
    <cfRule type="cellIs" dxfId="31" priority="45" operator="equal">
      <formula>0</formula>
    </cfRule>
  </conditionalFormatting>
  <conditionalFormatting sqref="J60">
    <cfRule type="cellIs" dxfId="30" priority="14" operator="lessThan">
      <formula>0</formula>
    </cfRule>
    <cfRule type="cellIs" dxfId="29" priority="15" operator="greaterThan">
      <formula>0</formula>
    </cfRule>
    <cfRule type="cellIs" dxfId="28" priority="16" operator="lessThan">
      <formula>0</formula>
    </cfRule>
    <cfRule type="cellIs" dxfId="27" priority="17" operator="greaterThan">
      <formula>0</formula>
    </cfRule>
    <cfRule type="cellIs" dxfId="26" priority="21" operator="greaterThan">
      <formula>0</formula>
    </cfRule>
    <cfRule type="cellIs" dxfId="25" priority="22" operator="lessThan">
      <formula>0</formula>
    </cfRule>
  </conditionalFormatting>
  <conditionalFormatting sqref="J60">
    <cfRule type="cellIs" dxfId="24" priority="19" operator="lessThan">
      <formula>0</formula>
    </cfRule>
    <cfRule type="cellIs" dxfId="23" priority="20" operator="greaterThan">
      <formula>0</formula>
    </cfRule>
  </conditionalFormatting>
  <conditionalFormatting sqref="J60">
    <cfRule type="cellIs" dxfId="22" priority="18" operator="equal">
      <formula>0</formula>
    </cfRule>
  </conditionalFormatting>
  <conditionalFormatting sqref="J57">
    <cfRule type="cellIs" dxfId="21" priority="23" operator="lessThan">
      <formula>0</formula>
    </cfRule>
    <cfRule type="cellIs" dxfId="20" priority="24" operator="greaterThan">
      <formula>0</formula>
    </cfRule>
    <cfRule type="cellIs" dxfId="19" priority="25" operator="lessThan">
      <formula>0</formula>
    </cfRule>
    <cfRule type="cellIs" dxfId="18" priority="26" operator="greaterThan">
      <formula>0</formula>
    </cfRule>
    <cfRule type="cellIs" dxfId="17" priority="30" operator="greaterThan">
      <formula>0</formula>
    </cfRule>
    <cfRule type="cellIs" dxfId="16" priority="31" operator="lessThan">
      <formula>0</formula>
    </cfRule>
  </conditionalFormatting>
  <conditionalFormatting sqref="J57">
    <cfRule type="cellIs" dxfId="15" priority="28" operator="lessThan">
      <formula>0</formula>
    </cfRule>
    <cfRule type="cellIs" dxfId="14" priority="29" operator="greaterThan">
      <formula>0</formula>
    </cfRule>
  </conditionalFormatting>
  <conditionalFormatting sqref="J57">
    <cfRule type="cellIs" dxfId="13" priority="27" operator="equal">
      <formula>0</formula>
    </cfRule>
  </conditionalFormatting>
  <conditionalFormatting sqref="J78 J75 J72 J69 J66 J63">
    <cfRule type="cellIs" dxfId="12" priority="5" operator="lessThan">
      <formula>0</formula>
    </cfRule>
    <cfRule type="cellIs" dxfId="11" priority="6" operator="greaterThan">
      <formula>0</formula>
    </cfRule>
    <cfRule type="cellIs" dxfId="10" priority="7" operator="lessThan">
      <formula>0</formula>
    </cfRule>
    <cfRule type="cellIs" dxfId="9" priority="8" operator="greaterThan">
      <formula>0</formula>
    </cfRule>
    <cfRule type="cellIs" dxfId="8" priority="12" operator="greaterThan">
      <formula>0</formula>
    </cfRule>
    <cfRule type="cellIs" dxfId="7" priority="13" operator="lessThan">
      <formula>0</formula>
    </cfRule>
  </conditionalFormatting>
  <conditionalFormatting sqref="J78 J75 J72 J69 J66 J63">
    <cfRule type="cellIs" dxfId="6" priority="10" operator="lessThan">
      <formula>0</formula>
    </cfRule>
    <cfRule type="cellIs" dxfId="5" priority="11" operator="greaterThan">
      <formula>0</formula>
    </cfRule>
  </conditionalFormatting>
  <conditionalFormatting sqref="J78 J75 J72 J69 J66 J63">
    <cfRule type="cellIs" dxfId="4" priority="9" operator="equal">
      <formula>0</formula>
    </cfRule>
  </conditionalFormatting>
  <conditionalFormatting sqref="J10 J15 J20 J23 J28 J31 J39 J42 J45 J48 J51 J54 J57 J60 J63 J66 J69 J72 J75 J78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J78 J75 J72 J69 J66 J63 J60 J57 J39 J42 J45 J48 J51 J54 J20 J23 J28 J31 J10 J15">
    <cfRule type="cellIs" dxfId="1" priority="1" operator="lessThan">
      <formula>0</formula>
    </cfRule>
    <cfRule type="cellIs" dxfId="0" priority="2" operator="greaterThan">
      <formula>0</formula>
    </cfRule>
  </conditionalFormatting>
  <pageMargins left="0.39370078740157483" right="0.23622047244094491" top="0.31496062992125984" bottom="0.31496062992125984" header="0.15748031496062992" footer="0.23622047244094491"/>
  <pageSetup paperSize="9" scale="92" fitToHeight="2" orientation="portrait" verticalDpi="0" r:id="rId1"/>
  <headerFooter differentFirst="1">
    <oddFooter>&amp;C&amp;"+,полужирный курсив"&amp;8Сторінка &amp;P 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ЗвітІнд.Кошторис</vt:lpstr>
      <vt:lpstr>Розшифровка</vt:lpstr>
      <vt:lpstr>ЗвітІнд.Кошторис!Заголовки_для_печати</vt:lpstr>
      <vt:lpstr>Розшифровка!Заголовки_для_печати</vt:lpstr>
      <vt:lpstr>ЗвітІнд.Кошторис!Область_печати</vt:lpstr>
      <vt:lpstr>Розшифровка!Область_печати</vt:lpstr>
    </vt:vector>
  </TitlesOfParts>
  <Company>Tycoon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Artemenko</dc:creator>
  <cp:lastModifiedBy>Тетяна Вакулко</cp:lastModifiedBy>
  <cp:lastPrinted>2021-01-18T08:08:44Z</cp:lastPrinted>
  <dcterms:created xsi:type="dcterms:W3CDTF">2015-12-11T09:01:18Z</dcterms:created>
  <dcterms:modified xsi:type="dcterms:W3CDTF">2021-02-24T07:54:47Z</dcterms:modified>
</cp:coreProperties>
</file>