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аня\Паспорт бюджетної програми\2019\"/>
    </mc:Choice>
  </mc:AlternateContent>
  <xr:revisionPtr revIDLastSave="0" documentId="13_ncr:1_{CDDD1FC3-C7B1-4F08-BB0B-F70DA622E2A2}" xr6:coauthVersionLast="43" xr6:coauthVersionMax="43" xr10:uidLastSave="{00000000-0000-0000-0000-000000000000}"/>
  <bookViews>
    <workbookView xWindow="-120" yWindow="-120" windowWidth="29040" windowHeight="15840" tabRatio="678" activeTab="2" xr2:uid="{00000000-000D-0000-FFFF-FFFF00000000}"/>
  </bookViews>
  <sheets>
    <sheet name="ЗвітІнд.Кошторис" sheetId="2" r:id="rId1"/>
    <sheet name="Розрахунок" sheetId="15" r:id="rId2"/>
    <sheet name="Розшифровка" sheetId="3" r:id="rId3"/>
    <sheet name="Розш.напрямів" sheetId="13" state="hidden" r:id="rId4"/>
  </sheets>
  <definedNames>
    <definedName name="_xlnm._FilterDatabase" localSheetId="0" hidden="1">ЗвітІнд.Кошторис!$B$14:$Z$505</definedName>
    <definedName name="_xlnm.Print_Titles" localSheetId="0">ЗвітІнд.Кошторис!$10:$13</definedName>
    <definedName name="_xlnm.Print_Titles" localSheetId="2">Розшифровка!$8:$9</definedName>
    <definedName name="_xlnm.Print_Area" localSheetId="0">ЗвітІнд.Кошторис!$B$1:$Y$518</definedName>
    <definedName name="_xlnm.Print_Area" localSheetId="1">Розрахунок!$B$1:$N$496</definedName>
    <definedName name="_xlnm.Print_Area" localSheetId="2">Розшифровка!$B$2:$F$76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3" i="3" l="1"/>
  <c r="F44" i="3" l="1"/>
  <c r="U60" i="2" l="1"/>
  <c r="T60" i="2"/>
  <c r="R60" i="2"/>
  <c r="Q60" i="2"/>
  <c r="O60" i="2"/>
  <c r="N60" i="2"/>
  <c r="L60" i="2"/>
  <c r="K60" i="2"/>
  <c r="I60" i="2"/>
  <c r="H60" i="2"/>
  <c r="U200" i="2" l="1"/>
  <c r="T200" i="2"/>
  <c r="R200" i="2"/>
  <c r="Q200" i="2"/>
  <c r="O200" i="2"/>
  <c r="N200" i="2"/>
  <c r="L200" i="2"/>
  <c r="K200" i="2"/>
  <c r="J200" i="2" s="1"/>
  <c r="I200" i="2"/>
  <c r="H200" i="2"/>
  <c r="S55" i="2"/>
  <c r="P55" i="2"/>
  <c r="M55" i="2"/>
  <c r="J55" i="2"/>
  <c r="S54" i="2"/>
  <c r="P54" i="2"/>
  <c r="M54" i="2"/>
  <c r="J54" i="2"/>
  <c r="S53" i="2"/>
  <c r="P53" i="2"/>
  <c r="M53" i="2"/>
  <c r="J53" i="2"/>
  <c r="M200" i="2" l="1"/>
  <c r="P200" i="2"/>
  <c r="S200" i="2"/>
  <c r="H473" i="15"/>
  <c r="J472" i="15"/>
  <c r="I472" i="15"/>
  <c r="H471" i="15"/>
  <c r="H470" i="15"/>
  <c r="J469" i="15"/>
  <c r="I469" i="15"/>
  <c r="H469" i="15" s="1"/>
  <c r="H468" i="15"/>
  <c r="H467" i="15"/>
  <c r="J466" i="15"/>
  <c r="I466" i="15"/>
  <c r="H465" i="15"/>
  <c r="H464" i="15"/>
  <c r="J463" i="15"/>
  <c r="J462" i="15" s="1"/>
  <c r="I463" i="15"/>
  <c r="H461" i="15"/>
  <c r="H460" i="15"/>
  <c r="J459" i="15"/>
  <c r="I459" i="15"/>
  <c r="H458" i="15"/>
  <c r="H457" i="15"/>
  <c r="J456" i="15"/>
  <c r="I456" i="15"/>
  <c r="H455" i="15"/>
  <c r="H454" i="15"/>
  <c r="J453" i="15"/>
  <c r="I453" i="15"/>
  <c r="J195" i="15"/>
  <c r="I195" i="15"/>
  <c r="J194" i="15"/>
  <c r="I194" i="15"/>
  <c r="P60" i="2"/>
  <c r="M60" i="2"/>
  <c r="J60" i="2"/>
  <c r="S468" i="2"/>
  <c r="P468" i="2"/>
  <c r="M468" i="2"/>
  <c r="J468" i="2"/>
  <c r="S467" i="2"/>
  <c r="P467" i="2"/>
  <c r="M467" i="2"/>
  <c r="J467" i="2"/>
  <c r="U466" i="2"/>
  <c r="T466" i="2"/>
  <c r="R466" i="2"/>
  <c r="Q466" i="2"/>
  <c r="O466" i="2"/>
  <c r="N466" i="2"/>
  <c r="L466" i="2"/>
  <c r="K466" i="2"/>
  <c r="S465" i="2"/>
  <c r="P465" i="2"/>
  <c r="M465" i="2"/>
  <c r="J465" i="2"/>
  <c r="S464" i="2"/>
  <c r="P464" i="2"/>
  <c r="M464" i="2"/>
  <c r="J464" i="2"/>
  <c r="U463" i="2"/>
  <c r="T463" i="2"/>
  <c r="T462" i="2" s="1"/>
  <c r="R463" i="2"/>
  <c r="R462" i="2" s="1"/>
  <c r="Q463" i="2"/>
  <c r="O463" i="2"/>
  <c r="O462" i="2" s="1"/>
  <c r="N463" i="2"/>
  <c r="N462" i="2" s="1"/>
  <c r="L463" i="2"/>
  <c r="L462" i="2" s="1"/>
  <c r="K463" i="2"/>
  <c r="K462" i="2" s="1"/>
  <c r="I466" i="2"/>
  <c r="H466" i="2"/>
  <c r="I463" i="2"/>
  <c r="H463" i="2"/>
  <c r="S461" i="2"/>
  <c r="P461" i="2"/>
  <c r="M461" i="2"/>
  <c r="J461" i="2"/>
  <c r="S460" i="2"/>
  <c r="P460" i="2"/>
  <c r="M460" i="2"/>
  <c r="J460" i="2"/>
  <c r="U459" i="2"/>
  <c r="T459" i="2"/>
  <c r="R459" i="2"/>
  <c r="Q459" i="2"/>
  <c r="O459" i="2"/>
  <c r="N459" i="2"/>
  <c r="L459" i="2"/>
  <c r="K459" i="2"/>
  <c r="G461" i="2"/>
  <c r="G460" i="2"/>
  <c r="I459" i="2"/>
  <c r="H459" i="2"/>
  <c r="S458" i="2"/>
  <c r="P458" i="2"/>
  <c r="M458" i="2"/>
  <c r="J458" i="2"/>
  <c r="S457" i="2"/>
  <c r="P457" i="2"/>
  <c r="M457" i="2"/>
  <c r="J457" i="2"/>
  <c r="U456" i="2"/>
  <c r="T456" i="2"/>
  <c r="R456" i="2"/>
  <c r="Q456" i="2"/>
  <c r="O456" i="2"/>
  <c r="N456" i="2"/>
  <c r="L456" i="2"/>
  <c r="K456" i="2"/>
  <c r="H456" i="2"/>
  <c r="I456" i="2"/>
  <c r="S455" i="2"/>
  <c r="P455" i="2"/>
  <c r="M455" i="2"/>
  <c r="J455" i="2"/>
  <c r="S454" i="2"/>
  <c r="P454" i="2"/>
  <c r="M454" i="2"/>
  <c r="J454" i="2"/>
  <c r="U453" i="2"/>
  <c r="T453" i="2"/>
  <c r="R453" i="2"/>
  <c r="Q453" i="2"/>
  <c r="O453" i="2"/>
  <c r="N453" i="2"/>
  <c r="L453" i="2"/>
  <c r="K453" i="2"/>
  <c r="G454" i="2"/>
  <c r="I453" i="2"/>
  <c r="H453" i="2"/>
  <c r="J456" i="2" l="1"/>
  <c r="S466" i="2"/>
  <c r="H453" i="15"/>
  <c r="H456" i="15"/>
  <c r="H459" i="15"/>
  <c r="H463" i="15"/>
  <c r="H466" i="15"/>
  <c r="J452" i="15"/>
  <c r="J451" i="15" s="1"/>
  <c r="H472" i="15"/>
  <c r="S463" i="2"/>
  <c r="M466" i="2"/>
  <c r="P463" i="2"/>
  <c r="J466" i="2"/>
  <c r="P466" i="2"/>
  <c r="M456" i="2"/>
  <c r="S453" i="2"/>
  <c r="J462" i="2"/>
  <c r="M462" i="2"/>
  <c r="Q462" i="2"/>
  <c r="P462" i="2" s="1"/>
  <c r="U462" i="2"/>
  <c r="S462" i="2" s="1"/>
  <c r="M463" i="2"/>
  <c r="S60" i="2"/>
  <c r="J463" i="2"/>
  <c r="I462" i="15"/>
  <c r="H462" i="15" s="1"/>
  <c r="J459" i="2"/>
  <c r="P459" i="2"/>
  <c r="S459" i="2"/>
  <c r="G459" i="2"/>
  <c r="M459" i="2"/>
  <c r="S456" i="2"/>
  <c r="P453" i="2"/>
  <c r="P456" i="2"/>
  <c r="J453" i="2"/>
  <c r="M453" i="2"/>
  <c r="I452" i="15" l="1"/>
  <c r="I451" i="15" s="1"/>
  <c r="H452" i="15" l="1"/>
  <c r="H451" i="15"/>
  <c r="H330" i="2" l="1"/>
  <c r="U61" i="2" l="1"/>
  <c r="T61" i="2"/>
  <c r="R61" i="2"/>
  <c r="Q61" i="2"/>
  <c r="O61" i="2"/>
  <c r="N61" i="2"/>
  <c r="L61" i="2"/>
  <c r="K61" i="2"/>
  <c r="S61" i="2" l="1"/>
  <c r="P61" i="2"/>
  <c r="J61" i="2"/>
  <c r="M61" i="2"/>
  <c r="H48" i="2"/>
  <c r="I48" i="15" s="1"/>
  <c r="S473" i="2"/>
  <c r="P473" i="2"/>
  <c r="M473" i="2"/>
  <c r="U472" i="2"/>
  <c r="T472" i="2"/>
  <c r="R472" i="2"/>
  <c r="Q472" i="2"/>
  <c r="O472" i="2"/>
  <c r="N472" i="2"/>
  <c r="S471" i="2"/>
  <c r="P471" i="2"/>
  <c r="M471" i="2"/>
  <c r="S470" i="2"/>
  <c r="P470" i="2"/>
  <c r="M470" i="2"/>
  <c r="U469" i="2"/>
  <c r="T469" i="2"/>
  <c r="R469" i="2"/>
  <c r="Q469" i="2"/>
  <c r="O469" i="2"/>
  <c r="N469" i="2"/>
  <c r="T59" i="2"/>
  <c r="R59" i="2"/>
  <c r="Q59" i="2"/>
  <c r="O59" i="2"/>
  <c r="N59" i="2"/>
  <c r="S450" i="2"/>
  <c r="P450" i="2"/>
  <c r="M450" i="2"/>
  <c r="S449" i="2"/>
  <c r="P449" i="2"/>
  <c r="M449" i="2"/>
  <c r="S448" i="2"/>
  <c r="P448" i="2"/>
  <c r="M448" i="2"/>
  <c r="S447" i="2"/>
  <c r="P447" i="2"/>
  <c r="M447" i="2"/>
  <c r="S445" i="2"/>
  <c r="P445" i="2"/>
  <c r="M445" i="2"/>
  <c r="U444" i="2"/>
  <c r="T444" i="2"/>
  <c r="T58" i="2" s="1"/>
  <c r="R444" i="2"/>
  <c r="Q444" i="2"/>
  <c r="O444" i="2"/>
  <c r="O58" i="2" s="1"/>
  <c r="N444" i="2"/>
  <c r="S443" i="2"/>
  <c r="P443" i="2"/>
  <c r="M443" i="2"/>
  <c r="T442" i="2"/>
  <c r="S441" i="2"/>
  <c r="P441" i="2"/>
  <c r="M441" i="2"/>
  <c r="S440" i="2"/>
  <c r="P440" i="2"/>
  <c r="M440" i="2"/>
  <c r="S439" i="2"/>
  <c r="P439" i="2"/>
  <c r="M439" i="2"/>
  <c r="S437" i="2"/>
  <c r="P437" i="2"/>
  <c r="M437" i="2"/>
  <c r="U436" i="2"/>
  <c r="U434" i="2" s="1"/>
  <c r="T436" i="2"/>
  <c r="R436" i="2"/>
  <c r="Q436" i="2"/>
  <c r="Q434" i="2" s="1"/>
  <c r="O436" i="2"/>
  <c r="O434" i="2" s="1"/>
  <c r="N436" i="2"/>
  <c r="S435" i="2"/>
  <c r="P435" i="2"/>
  <c r="M435" i="2"/>
  <c r="S433" i="2"/>
  <c r="P433" i="2"/>
  <c r="M433" i="2"/>
  <c r="S431" i="2"/>
  <c r="P431" i="2"/>
  <c r="M431" i="2"/>
  <c r="S430" i="2"/>
  <c r="S432" i="2" s="1"/>
  <c r="P430" i="2"/>
  <c r="P432" i="2" s="1"/>
  <c r="M430" i="2"/>
  <c r="M432" i="2" s="1"/>
  <c r="U429" i="2"/>
  <c r="T429" i="2"/>
  <c r="R429" i="2"/>
  <c r="Q429" i="2"/>
  <c r="O429" i="2"/>
  <c r="N429" i="2"/>
  <c r="S427" i="2"/>
  <c r="P427" i="2"/>
  <c r="M427" i="2"/>
  <c r="U426" i="2"/>
  <c r="T426" i="2"/>
  <c r="R426" i="2"/>
  <c r="Q426" i="2"/>
  <c r="O426" i="2"/>
  <c r="N426" i="2"/>
  <c r="S425" i="2"/>
  <c r="P425" i="2"/>
  <c r="M425" i="2"/>
  <c r="S423" i="2"/>
  <c r="P423" i="2"/>
  <c r="M423" i="2"/>
  <c r="U422" i="2"/>
  <c r="U421" i="2" s="1"/>
  <c r="U420" i="2" s="1"/>
  <c r="T422" i="2"/>
  <c r="R422" i="2"/>
  <c r="Q422" i="2"/>
  <c r="Q421" i="2" s="1"/>
  <c r="Q420" i="2" s="1"/>
  <c r="O422" i="2"/>
  <c r="O421" i="2" s="1"/>
  <c r="O420" i="2" s="1"/>
  <c r="N422" i="2"/>
  <c r="S419" i="2"/>
  <c r="P419" i="2"/>
  <c r="M419" i="2"/>
  <c r="S418" i="2"/>
  <c r="P418" i="2"/>
  <c r="M418" i="2"/>
  <c r="S417" i="2"/>
  <c r="P417" i="2"/>
  <c r="M417" i="2"/>
  <c r="S416" i="2"/>
  <c r="P416" i="2"/>
  <c r="M416" i="2"/>
  <c r="S414" i="2"/>
  <c r="P414" i="2"/>
  <c r="M414" i="2"/>
  <c r="U413" i="2"/>
  <c r="T413" i="2"/>
  <c r="R413" i="2"/>
  <c r="Q413" i="2"/>
  <c r="O413" i="2"/>
  <c r="N413" i="2"/>
  <c r="S411" i="2"/>
  <c r="P411" i="2"/>
  <c r="M411" i="2"/>
  <c r="U410" i="2"/>
  <c r="T410" i="2"/>
  <c r="R410" i="2"/>
  <c r="Q410" i="2"/>
  <c r="O410" i="2"/>
  <c r="N410" i="2"/>
  <c r="S408" i="2"/>
  <c r="P408" i="2"/>
  <c r="M408" i="2"/>
  <c r="U407" i="2"/>
  <c r="T407" i="2"/>
  <c r="R407" i="2"/>
  <c r="Q407" i="2"/>
  <c r="O407" i="2"/>
  <c r="N407" i="2"/>
  <c r="S405" i="2"/>
  <c r="P405" i="2"/>
  <c r="M405" i="2"/>
  <c r="S404" i="2"/>
  <c r="P404" i="2"/>
  <c r="M404" i="2"/>
  <c r="S403" i="2"/>
  <c r="P403" i="2"/>
  <c r="M403" i="2"/>
  <c r="S401" i="2"/>
  <c r="P401" i="2"/>
  <c r="M401" i="2"/>
  <c r="U400" i="2"/>
  <c r="U399" i="2" s="1"/>
  <c r="T400" i="2"/>
  <c r="R400" i="2"/>
  <c r="Q400" i="2"/>
  <c r="Q399" i="2" s="1"/>
  <c r="O400" i="2"/>
  <c r="O399" i="2" s="1"/>
  <c r="N400" i="2"/>
  <c r="S398" i="2"/>
  <c r="P398" i="2"/>
  <c r="M398" i="2"/>
  <c r="S397" i="2"/>
  <c r="P397" i="2"/>
  <c r="M397" i="2"/>
  <c r="S396" i="2"/>
  <c r="P396" i="2"/>
  <c r="M396" i="2"/>
  <c r="S394" i="2"/>
  <c r="P394" i="2"/>
  <c r="M394" i="2"/>
  <c r="U393" i="2"/>
  <c r="U392" i="2" s="1"/>
  <c r="T393" i="2"/>
  <c r="T392" i="2" s="1"/>
  <c r="R393" i="2"/>
  <c r="R392" i="2" s="1"/>
  <c r="Q393" i="2"/>
  <c r="O393" i="2"/>
  <c r="N393" i="2"/>
  <c r="N392" i="2" s="1"/>
  <c r="S391" i="2"/>
  <c r="P391" i="2"/>
  <c r="M391" i="2"/>
  <c r="S390" i="2"/>
  <c r="P390" i="2"/>
  <c r="M390" i="2"/>
  <c r="S389" i="2"/>
  <c r="P389" i="2"/>
  <c r="M389" i="2"/>
  <c r="S387" i="2"/>
  <c r="P387" i="2"/>
  <c r="M387" i="2"/>
  <c r="U386" i="2"/>
  <c r="T386" i="2"/>
  <c r="R386" i="2"/>
  <c r="Q386" i="2"/>
  <c r="O386" i="2"/>
  <c r="N386" i="2"/>
  <c r="S384" i="2"/>
  <c r="P384" i="2"/>
  <c r="M384" i="2"/>
  <c r="U383" i="2"/>
  <c r="T383" i="2"/>
  <c r="R383" i="2"/>
  <c r="P383" i="2" s="1"/>
  <c r="P385" i="2" s="1"/>
  <c r="Q383" i="2"/>
  <c r="O383" i="2"/>
  <c r="N383" i="2"/>
  <c r="Q382" i="2"/>
  <c r="S381" i="2"/>
  <c r="P381" i="2"/>
  <c r="M381" i="2"/>
  <c r="S380" i="2"/>
  <c r="P380" i="2"/>
  <c r="M380" i="2"/>
  <c r="S379" i="2"/>
  <c r="P379" i="2"/>
  <c r="M379" i="2"/>
  <c r="S377" i="2"/>
  <c r="P377" i="2"/>
  <c r="M377" i="2"/>
  <c r="U376" i="2"/>
  <c r="T376" i="2"/>
  <c r="R376" i="2"/>
  <c r="Q376" i="2"/>
  <c r="O376" i="2"/>
  <c r="N376" i="2"/>
  <c r="S374" i="2"/>
  <c r="P374" i="2"/>
  <c r="M374" i="2"/>
  <c r="U373" i="2"/>
  <c r="T373" i="2"/>
  <c r="R373" i="2"/>
  <c r="Q373" i="2"/>
  <c r="O373" i="2"/>
  <c r="N373" i="2"/>
  <c r="S371" i="2"/>
  <c r="P371" i="2"/>
  <c r="M371" i="2"/>
  <c r="U370" i="2"/>
  <c r="T370" i="2"/>
  <c r="R370" i="2"/>
  <c r="Q370" i="2"/>
  <c r="O370" i="2"/>
  <c r="N370" i="2"/>
  <c r="S367" i="2"/>
  <c r="P367" i="2"/>
  <c r="M367" i="2"/>
  <c r="U366" i="2"/>
  <c r="T366" i="2"/>
  <c r="R366" i="2"/>
  <c r="Q366" i="2"/>
  <c r="O366" i="2"/>
  <c r="N366" i="2"/>
  <c r="S365" i="2"/>
  <c r="P365" i="2"/>
  <c r="M365" i="2"/>
  <c r="S364" i="2"/>
  <c r="P364" i="2"/>
  <c r="M364" i="2"/>
  <c r="S363" i="2"/>
  <c r="P363" i="2"/>
  <c r="M363" i="2"/>
  <c r="S362" i="2"/>
  <c r="P362" i="2"/>
  <c r="M362" i="2"/>
  <c r="S360" i="2"/>
  <c r="P360" i="2"/>
  <c r="M360" i="2"/>
  <c r="U359" i="2"/>
  <c r="T359" i="2"/>
  <c r="R359" i="2"/>
  <c r="Q359" i="2"/>
  <c r="O359" i="2"/>
  <c r="N359" i="2"/>
  <c r="S357" i="2"/>
  <c r="P357" i="2"/>
  <c r="M357" i="2"/>
  <c r="U356" i="2"/>
  <c r="T356" i="2"/>
  <c r="R356" i="2"/>
  <c r="Q356" i="2"/>
  <c r="O356" i="2"/>
  <c r="N356" i="2"/>
  <c r="S354" i="2"/>
  <c r="P354" i="2"/>
  <c r="M354" i="2"/>
  <c r="S353" i="2"/>
  <c r="P353" i="2"/>
  <c r="M353" i="2"/>
  <c r="S352" i="2"/>
  <c r="P352" i="2"/>
  <c r="M352" i="2"/>
  <c r="S351" i="2"/>
  <c r="P351" i="2"/>
  <c r="M351" i="2"/>
  <c r="S350" i="2"/>
  <c r="P350" i="2"/>
  <c r="M350" i="2"/>
  <c r="S349" i="2"/>
  <c r="P349" i="2"/>
  <c r="M349" i="2"/>
  <c r="S348" i="2"/>
  <c r="P348" i="2"/>
  <c r="M348" i="2"/>
  <c r="S347" i="2"/>
  <c r="P347" i="2"/>
  <c r="M347" i="2"/>
  <c r="S346" i="2"/>
  <c r="P346" i="2"/>
  <c r="M346" i="2"/>
  <c r="S345" i="2"/>
  <c r="P345" i="2"/>
  <c r="M345" i="2"/>
  <c r="S344" i="2"/>
  <c r="P344" i="2"/>
  <c r="M344" i="2"/>
  <c r="S343" i="2"/>
  <c r="P343" i="2"/>
  <c r="M343" i="2"/>
  <c r="S342" i="2"/>
  <c r="P342" i="2"/>
  <c r="M342" i="2"/>
  <c r="S341" i="2"/>
  <c r="P341" i="2"/>
  <c r="M341" i="2"/>
  <c r="S340" i="2"/>
  <c r="P340" i="2"/>
  <c r="M340" i="2"/>
  <c r="S339" i="2"/>
  <c r="P339" i="2"/>
  <c r="M339" i="2"/>
  <c r="S338" i="2"/>
  <c r="P338" i="2"/>
  <c r="M338" i="2"/>
  <c r="S337" i="2"/>
  <c r="P337" i="2"/>
  <c r="M337" i="2"/>
  <c r="S336" i="2"/>
  <c r="P336" i="2"/>
  <c r="M336" i="2"/>
  <c r="S335" i="2"/>
  <c r="P335" i="2"/>
  <c r="M335" i="2"/>
  <c r="S334" i="2"/>
  <c r="P334" i="2"/>
  <c r="M334" i="2"/>
  <c r="S333" i="2"/>
  <c r="P333" i="2"/>
  <c r="M333" i="2"/>
  <c r="S332" i="2"/>
  <c r="P332" i="2"/>
  <c r="M332" i="2"/>
  <c r="S331" i="2"/>
  <c r="P331" i="2"/>
  <c r="M331" i="2"/>
  <c r="U330" i="2"/>
  <c r="T330" i="2"/>
  <c r="R330" i="2"/>
  <c r="Q330" i="2"/>
  <c r="O330" i="2"/>
  <c r="N330" i="2"/>
  <c r="S329" i="2"/>
  <c r="P329" i="2"/>
  <c r="M329" i="2"/>
  <c r="S328" i="2"/>
  <c r="P328" i="2"/>
  <c r="M328" i="2"/>
  <c r="S327" i="2"/>
  <c r="P327" i="2"/>
  <c r="M327" i="2"/>
  <c r="S325" i="2"/>
  <c r="P325" i="2"/>
  <c r="M325" i="2"/>
  <c r="U324" i="2"/>
  <c r="T324" i="2"/>
  <c r="R324" i="2"/>
  <c r="Q324" i="2"/>
  <c r="O324" i="2"/>
  <c r="N324" i="2"/>
  <c r="S323" i="2"/>
  <c r="P323" i="2"/>
  <c r="M323" i="2"/>
  <c r="S322" i="2"/>
  <c r="P322" i="2"/>
  <c r="M322" i="2"/>
  <c r="U321" i="2"/>
  <c r="T321" i="2"/>
  <c r="R321" i="2"/>
  <c r="Q321" i="2"/>
  <c r="O321" i="2"/>
  <c r="N321" i="2"/>
  <c r="S320" i="2"/>
  <c r="P320" i="2"/>
  <c r="M320" i="2"/>
  <c r="S319" i="2"/>
  <c r="P319" i="2"/>
  <c r="M319" i="2"/>
  <c r="S318" i="2"/>
  <c r="P318" i="2"/>
  <c r="M318" i="2"/>
  <c r="S317" i="2"/>
  <c r="P317" i="2"/>
  <c r="M317" i="2"/>
  <c r="S316" i="2"/>
  <c r="P316" i="2"/>
  <c r="M316" i="2"/>
  <c r="S315" i="2"/>
  <c r="P315" i="2"/>
  <c r="M315" i="2"/>
  <c r="U314" i="2"/>
  <c r="T314" i="2"/>
  <c r="R314" i="2"/>
  <c r="Q314" i="2"/>
  <c r="O314" i="2"/>
  <c r="N314" i="2"/>
  <c r="S313" i="2"/>
  <c r="P313" i="2"/>
  <c r="M313" i="2"/>
  <c r="S312" i="2"/>
  <c r="P312" i="2"/>
  <c r="M312" i="2"/>
  <c r="S311" i="2"/>
  <c r="P311" i="2"/>
  <c r="M311" i="2"/>
  <c r="S310" i="2"/>
  <c r="P310" i="2"/>
  <c r="M310" i="2"/>
  <c r="S309" i="2"/>
  <c r="P309" i="2"/>
  <c r="M309" i="2"/>
  <c r="S308" i="2"/>
  <c r="P308" i="2"/>
  <c r="M308" i="2"/>
  <c r="U307" i="2"/>
  <c r="T307" i="2"/>
  <c r="R307" i="2"/>
  <c r="Q307" i="2"/>
  <c r="O307" i="2"/>
  <c r="N307" i="2"/>
  <c r="S306" i="2"/>
  <c r="P306" i="2"/>
  <c r="M306" i="2"/>
  <c r="S305" i="2"/>
  <c r="P305" i="2"/>
  <c r="M305" i="2"/>
  <c r="S304" i="2"/>
  <c r="P304" i="2"/>
  <c r="M304" i="2"/>
  <c r="S303" i="2"/>
  <c r="P303" i="2"/>
  <c r="M303" i="2"/>
  <c r="U302" i="2"/>
  <c r="T302" i="2"/>
  <c r="R302" i="2"/>
  <c r="Q302" i="2"/>
  <c r="O302" i="2"/>
  <c r="N302" i="2"/>
  <c r="S301" i="2"/>
  <c r="P301" i="2"/>
  <c r="M301" i="2"/>
  <c r="S300" i="2"/>
  <c r="P300" i="2"/>
  <c r="M300" i="2"/>
  <c r="S299" i="2"/>
  <c r="P299" i="2"/>
  <c r="M299" i="2"/>
  <c r="U298" i="2"/>
  <c r="T298" i="2"/>
  <c r="R298" i="2"/>
  <c r="Q298" i="2"/>
  <c r="O298" i="2"/>
  <c r="N298" i="2"/>
  <c r="S297" i="2"/>
  <c r="P297" i="2"/>
  <c r="M297" i="2"/>
  <c r="S296" i="2"/>
  <c r="P296" i="2"/>
  <c r="M296" i="2"/>
  <c r="S295" i="2"/>
  <c r="P295" i="2"/>
  <c r="M295" i="2"/>
  <c r="U294" i="2"/>
  <c r="T294" i="2"/>
  <c r="R294" i="2"/>
  <c r="Q294" i="2"/>
  <c r="O294" i="2"/>
  <c r="N294" i="2"/>
  <c r="S292" i="2"/>
  <c r="P292" i="2"/>
  <c r="M292" i="2"/>
  <c r="S291" i="2"/>
  <c r="P291" i="2"/>
  <c r="M291" i="2"/>
  <c r="S289" i="2"/>
  <c r="P289" i="2"/>
  <c r="M289" i="2"/>
  <c r="U288" i="2"/>
  <c r="T288" i="2"/>
  <c r="R288" i="2"/>
  <c r="Q288" i="2"/>
  <c r="O288" i="2"/>
  <c r="N288" i="2"/>
  <c r="S286" i="2"/>
  <c r="P286" i="2"/>
  <c r="M286" i="2"/>
  <c r="U285" i="2"/>
  <c r="T285" i="2"/>
  <c r="R285" i="2"/>
  <c r="Q285" i="2"/>
  <c r="O285" i="2"/>
  <c r="N285" i="2"/>
  <c r="S283" i="2"/>
  <c r="P283" i="2"/>
  <c r="M283" i="2"/>
  <c r="U282" i="2"/>
  <c r="U57" i="2" s="1"/>
  <c r="T282" i="2"/>
  <c r="T57" i="2" s="1"/>
  <c r="R282" i="2"/>
  <c r="R57" i="2" s="1"/>
  <c r="Q282" i="2"/>
  <c r="Q57" i="2" s="1"/>
  <c r="O282" i="2"/>
  <c r="O57" i="2" s="1"/>
  <c r="N282" i="2"/>
  <c r="N57" i="2" s="1"/>
  <c r="S280" i="2"/>
  <c r="P280" i="2"/>
  <c r="M280" i="2"/>
  <c r="U279" i="2"/>
  <c r="T279" i="2"/>
  <c r="R279" i="2"/>
  <c r="Q279" i="2"/>
  <c r="O279" i="2"/>
  <c r="N279" i="2"/>
  <c r="S278" i="2"/>
  <c r="P278" i="2"/>
  <c r="M278" i="2"/>
  <c r="S277" i="2"/>
  <c r="P277" i="2"/>
  <c r="M277" i="2"/>
  <c r="S276" i="2"/>
  <c r="P276" i="2"/>
  <c r="M276" i="2"/>
  <c r="U275" i="2"/>
  <c r="T275" i="2"/>
  <c r="R275" i="2"/>
  <c r="Q275" i="2"/>
  <c r="O275" i="2"/>
  <c r="N275" i="2"/>
  <c r="S273" i="2"/>
  <c r="P273" i="2"/>
  <c r="M273" i="2"/>
  <c r="U272" i="2"/>
  <c r="T272" i="2"/>
  <c r="R272" i="2"/>
  <c r="Q272" i="2"/>
  <c r="O272" i="2"/>
  <c r="N272" i="2"/>
  <c r="S270" i="2"/>
  <c r="P270" i="2"/>
  <c r="M270" i="2"/>
  <c r="U269" i="2"/>
  <c r="T269" i="2"/>
  <c r="R269" i="2"/>
  <c r="Q269" i="2"/>
  <c r="O269" i="2"/>
  <c r="N269" i="2"/>
  <c r="S267" i="2"/>
  <c r="P267" i="2"/>
  <c r="M267" i="2"/>
  <c r="U266" i="2"/>
  <c r="T266" i="2"/>
  <c r="R266" i="2"/>
  <c r="Q266" i="2"/>
  <c r="O266" i="2"/>
  <c r="N266" i="2"/>
  <c r="S265" i="2"/>
  <c r="P265" i="2"/>
  <c r="M265" i="2"/>
  <c r="S264" i="2"/>
  <c r="P264" i="2"/>
  <c r="M264" i="2"/>
  <c r="S263" i="2"/>
  <c r="P263" i="2"/>
  <c r="M263" i="2"/>
  <c r="S262" i="2"/>
  <c r="P262" i="2"/>
  <c r="M262" i="2"/>
  <c r="S260" i="2"/>
  <c r="P260" i="2"/>
  <c r="M260" i="2"/>
  <c r="S259" i="2"/>
  <c r="P259" i="2"/>
  <c r="M259" i="2"/>
  <c r="U258" i="2"/>
  <c r="T258" i="2"/>
  <c r="R258" i="2"/>
  <c r="Q258" i="2"/>
  <c r="O258" i="2"/>
  <c r="N258" i="2"/>
  <c r="S256" i="2"/>
  <c r="P256" i="2"/>
  <c r="M256" i="2"/>
  <c r="U255" i="2"/>
  <c r="T255" i="2"/>
  <c r="R255" i="2"/>
  <c r="Q255" i="2"/>
  <c r="O255" i="2"/>
  <c r="N255" i="2"/>
  <c r="S253" i="2"/>
  <c r="P253" i="2"/>
  <c r="M253" i="2"/>
  <c r="U252" i="2"/>
  <c r="T252" i="2"/>
  <c r="R252" i="2"/>
  <c r="Q252" i="2"/>
  <c r="O252" i="2"/>
  <c r="N252" i="2"/>
  <c r="S250" i="2"/>
  <c r="P250" i="2"/>
  <c r="M250" i="2"/>
  <c r="U249" i="2"/>
  <c r="T249" i="2"/>
  <c r="R249" i="2"/>
  <c r="Q249" i="2"/>
  <c r="O249" i="2"/>
  <c r="N249" i="2"/>
  <c r="S246" i="2"/>
  <c r="P246" i="2"/>
  <c r="M246" i="2"/>
  <c r="U245" i="2"/>
  <c r="T245" i="2"/>
  <c r="R245" i="2"/>
  <c r="Q245" i="2"/>
  <c r="O245" i="2"/>
  <c r="N245" i="2"/>
  <c r="S243" i="2"/>
  <c r="P243" i="2"/>
  <c r="M243" i="2"/>
  <c r="U242" i="2"/>
  <c r="T242" i="2"/>
  <c r="R242" i="2"/>
  <c r="Q242" i="2"/>
  <c r="O242" i="2"/>
  <c r="N242" i="2"/>
  <c r="S240" i="2"/>
  <c r="P240" i="2"/>
  <c r="M240" i="2"/>
  <c r="U239" i="2"/>
  <c r="T239" i="2"/>
  <c r="R239" i="2"/>
  <c r="Q239" i="2"/>
  <c r="O239" i="2"/>
  <c r="N239" i="2"/>
  <c r="S236" i="2"/>
  <c r="P236" i="2"/>
  <c r="M236" i="2"/>
  <c r="U235" i="2"/>
  <c r="T235" i="2"/>
  <c r="R235" i="2"/>
  <c r="Q235" i="2"/>
  <c r="O235" i="2"/>
  <c r="N235" i="2"/>
  <c r="S233" i="2"/>
  <c r="P233" i="2"/>
  <c r="M233" i="2"/>
  <c r="U232" i="2"/>
  <c r="T232" i="2"/>
  <c r="R232" i="2"/>
  <c r="Q232" i="2"/>
  <c r="O232" i="2"/>
  <c r="N232" i="2"/>
  <c r="S230" i="2"/>
  <c r="P230" i="2"/>
  <c r="M230" i="2"/>
  <c r="U229" i="2"/>
  <c r="T229" i="2"/>
  <c r="R229" i="2"/>
  <c r="Q229" i="2"/>
  <c r="O229" i="2"/>
  <c r="N229" i="2"/>
  <c r="S226" i="2"/>
  <c r="P226" i="2"/>
  <c r="M226" i="2"/>
  <c r="S225" i="2"/>
  <c r="P225" i="2"/>
  <c r="M225" i="2"/>
  <c r="S224" i="2"/>
  <c r="P224" i="2"/>
  <c r="M224" i="2"/>
  <c r="U223" i="2"/>
  <c r="T223" i="2"/>
  <c r="R223" i="2"/>
  <c r="Q223" i="2"/>
  <c r="O223" i="2"/>
  <c r="N223" i="2"/>
  <c r="S222" i="2"/>
  <c r="P222" i="2"/>
  <c r="M222" i="2"/>
  <c r="S221" i="2"/>
  <c r="P221" i="2"/>
  <c r="M221" i="2"/>
  <c r="S220" i="2"/>
  <c r="P220" i="2"/>
  <c r="M220" i="2"/>
  <c r="U219" i="2"/>
  <c r="T219" i="2"/>
  <c r="R219" i="2"/>
  <c r="Q219" i="2"/>
  <c r="O219" i="2"/>
  <c r="N219" i="2"/>
  <c r="S218" i="2"/>
  <c r="P218" i="2"/>
  <c r="M218" i="2"/>
  <c r="S217" i="2"/>
  <c r="P217" i="2"/>
  <c r="M217" i="2"/>
  <c r="S216" i="2"/>
  <c r="P216" i="2"/>
  <c r="M216" i="2"/>
  <c r="U215" i="2"/>
  <c r="T215" i="2"/>
  <c r="R215" i="2"/>
  <c r="Q215" i="2"/>
  <c r="O215" i="2"/>
  <c r="N215" i="2"/>
  <c r="S213" i="2"/>
  <c r="P213" i="2"/>
  <c r="M213" i="2"/>
  <c r="S212" i="2"/>
  <c r="P212" i="2"/>
  <c r="M212" i="2"/>
  <c r="U211" i="2"/>
  <c r="T211" i="2"/>
  <c r="R211" i="2"/>
  <c r="Q211" i="2"/>
  <c r="O211" i="2"/>
  <c r="N211" i="2"/>
  <c r="S209" i="2"/>
  <c r="P209" i="2"/>
  <c r="M209" i="2"/>
  <c r="S208" i="2"/>
  <c r="P208" i="2"/>
  <c r="M208" i="2"/>
  <c r="S206" i="2"/>
  <c r="P206" i="2"/>
  <c r="M206" i="2"/>
  <c r="U205" i="2"/>
  <c r="T205" i="2"/>
  <c r="R205" i="2"/>
  <c r="Q205" i="2"/>
  <c r="O205" i="2"/>
  <c r="N205" i="2"/>
  <c r="S204" i="2"/>
  <c r="P204" i="2"/>
  <c r="M204" i="2"/>
  <c r="S203" i="2"/>
  <c r="P203" i="2"/>
  <c r="M203" i="2"/>
  <c r="S202" i="2"/>
  <c r="P202" i="2"/>
  <c r="M202" i="2"/>
  <c r="S201" i="2"/>
  <c r="P201" i="2"/>
  <c r="M201" i="2"/>
  <c r="S199" i="2"/>
  <c r="P199" i="2"/>
  <c r="M199" i="2"/>
  <c r="S197" i="2"/>
  <c r="P197" i="2"/>
  <c r="M197" i="2"/>
  <c r="U196" i="2"/>
  <c r="T196" i="2"/>
  <c r="R196" i="2"/>
  <c r="Q196" i="2"/>
  <c r="O196" i="2"/>
  <c r="N196" i="2"/>
  <c r="S194" i="2"/>
  <c r="P194" i="2"/>
  <c r="M194" i="2"/>
  <c r="U193" i="2"/>
  <c r="T193" i="2"/>
  <c r="R193" i="2"/>
  <c r="Q193" i="2"/>
  <c r="O193" i="2"/>
  <c r="N193" i="2"/>
  <c r="S191" i="2"/>
  <c r="P191" i="2"/>
  <c r="M191" i="2"/>
  <c r="U190" i="2"/>
  <c r="T190" i="2"/>
  <c r="R190" i="2"/>
  <c r="Q190" i="2"/>
  <c r="O190" i="2"/>
  <c r="N190" i="2"/>
  <c r="S188" i="2"/>
  <c r="P188" i="2"/>
  <c r="M188" i="2"/>
  <c r="U187" i="2"/>
  <c r="T187" i="2"/>
  <c r="R187" i="2"/>
  <c r="Q187" i="2"/>
  <c r="O187" i="2"/>
  <c r="N187" i="2"/>
  <c r="S185" i="2"/>
  <c r="P185" i="2"/>
  <c r="M185" i="2"/>
  <c r="U184" i="2"/>
  <c r="T184" i="2"/>
  <c r="R184" i="2"/>
  <c r="Q184" i="2"/>
  <c r="O184" i="2"/>
  <c r="N184" i="2"/>
  <c r="S182" i="2"/>
  <c r="P182" i="2"/>
  <c r="M182" i="2"/>
  <c r="S180" i="2"/>
  <c r="P180" i="2"/>
  <c r="M180" i="2"/>
  <c r="U179" i="2"/>
  <c r="T179" i="2"/>
  <c r="R179" i="2"/>
  <c r="Q179" i="2"/>
  <c r="O179" i="2"/>
  <c r="N179" i="2"/>
  <c r="S177" i="2"/>
  <c r="P177" i="2"/>
  <c r="M177" i="2"/>
  <c r="U176" i="2"/>
  <c r="T176" i="2"/>
  <c r="R176" i="2"/>
  <c r="Q176" i="2"/>
  <c r="O176" i="2"/>
  <c r="N176" i="2"/>
  <c r="S173" i="2"/>
  <c r="P173" i="2"/>
  <c r="M173" i="2"/>
  <c r="U172" i="2"/>
  <c r="T172" i="2"/>
  <c r="R172" i="2"/>
  <c r="Q172" i="2"/>
  <c r="O172" i="2"/>
  <c r="N172" i="2"/>
  <c r="S170" i="2"/>
  <c r="P170" i="2"/>
  <c r="M170" i="2"/>
  <c r="U169" i="2"/>
  <c r="T169" i="2"/>
  <c r="R169" i="2"/>
  <c r="Q169" i="2"/>
  <c r="O169" i="2"/>
  <c r="N169" i="2"/>
  <c r="S166" i="2"/>
  <c r="P166" i="2"/>
  <c r="M166" i="2"/>
  <c r="U165" i="2"/>
  <c r="T165" i="2"/>
  <c r="R165" i="2"/>
  <c r="Q165" i="2"/>
  <c r="O165" i="2"/>
  <c r="N165" i="2"/>
  <c r="S163" i="2"/>
  <c r="P163" i="2"/>
  <c r="M163" i="2"/>
  <c r="U162" i="2"/>
  <c r="T162" i="2"/>
  <c r="R162" i="2"/>
  <c r="Q162" i="2"/>
  <c r="O162" i="2"/>
  <c r="N162" i="2"/>
  <c r="S160" i="2"/>
  <c r="P160" i="2"/>
  <c r="M160" i="2"/>
  <c r="U159" i="2"/>
  <c r="T159" i="2"/>
  <c r="R159" i="2"/>
  <c r="Q159" i="2"/>
  <c r="O159" i="2"/>
  <c r="N159" i="2"/>
  <c r="S157" i="2"/>
  <c r="P157" i="2"/>
  <c r="M157" i="2"/>
  <c r="U156" i="2"/>
  <c r="T156" i="2"/>
  <c r="R156" i="2"/>
  <c r="Q156" i="2"/>
  <c r="O156" i="2"/>
  <c r="N156" i="2"/>
  <c r="S154" i="2"/>
  <c r="P154" i="2"/>
  <c r="M154" i="2"/>
  <c r="U153" i="2"/>
  <c r="T153" i="2"/>
  <c r="R153" i="2"/>
  <c r="Q153" i="2"/>
  <c r="O153" i="2"/>
  <c r="N153" i="2"/>
  <c r="S151" i="2"/>
  <c r="P151" i="2"/>
  <c r="M151" i="2"/>
  <c r="U150" i="2"/>
  <c r="T150" i="2"/>
  <c r="R150" i="2"/>
  <c r="Q150" i="2"/>
  <c r="O150" i="2"/>
  <c r="N150" i="2"/>
  <c r="S148" i="2"/>
  <c r="P148" i="2"/>
  <c r="M148" i="2"/>
  <c r="U147" i="2"/>
  <c r="T147" i="2"/>
  <c r="R147" i="2"/>
  <c r="Q147" i="2"/>
  <c r="O147" i="2"/>
  <c r="N147" i="2"/>
  <c r="S145" i="2"/>
  <c r="P145" i="2"/>
  <c r="M145" i="2"/>
  <c r="U144" i="2"/>
  <c r="T144" i="2"/>
  <c r="R144" i="2"/>
  <c r="Q144" i="2"/>
  <c r="O144" i="2"/>
  <c r="N144" i="2"/>
  <c r="S142" i="2"/>
  <c r="P142" i="2"/>
  <c r="M142" i="2"/>
  <c r="U141" i="2"/>
  <c r="T141" i="2"/>
  <c r="R141" i="2"/>
  <c r="Q141" i="2"/>
  <c r="O141" i="2"/>
  <c r="N141" i="2"/>
  <c r="S139" i="2"/>
  <c r="P139" i="2"/>
  <c r="M139" i="2"/>
  <c r="U138" i="2"/>
  <c r="T138" i="2"/>
  <c r="R138" i="2"/>
  <c r="Q138" i="2"/>
  <c r="O138" i="2"/>
  <c r="N138" i="2"/>
  <c r="S136" i="2"/>
  <c r="P136" i="2"/>
  <c r="M136" i="2"/>
  <c r="U135" i="2"/>
  <c r="T135" i="2"/>
  <c r="R135" i="2"/>
  <c r="Q135" i="2"/>
  <c r="O135" i="2"/>
  <c r="N135" i="2"/>
  <c r="S132" i="2"/>
  <c r="P132" i="2"/>
  <c r="M132" i="2"/>
  <c r="U131" i="2"/>
  <c r="T131" i="2"/>
  <c r="R131" i="2"/>
  <c r="Q131" i="2"/>
  <c r="O131" i="2"/>
  <c r="N131" i="2"/>
  <c r="S129" i="2"/>
  <c r="P129" i="2"/>
  <c r="M129" i="2"/>
  <c r="U128" i="2"/>
  <c r="T128" i="2"/>
  <c r="R128" i="2"/>
  <c r="Q128" i="2"/>
  <c r="O128" i="2"/>
  <c r="N128" i="2"/>
  <c r="S126" i="2"/>
  <c r="P126" i="2"/>
  <c r="M126" i="2"/>
  <c r="U125" i="2"/>
  <c r="T125" i="2"/>
  <c r="R125" i="2"/>
  <c r="Q125" i="2"/>
  <c r="O125" i="2"/>
  <c r="N125" i="2"/>
  <c r="S123" i="2"/>
  <c r="P123" i="2"/>
  <c r="M123" i="2"/>
  <c r="U122" i="2"/>
  <c r="T122" i="2"/>
  <c r="R122" i="2"/>
  <c r="Q122" i="2"/>
  <c r="O122" i="2"/>
  <c r="N122" i="2"/>
  <c r="S120" i="2"/>
  <c r="P120" i="2"/>
  <c r="M120" i="2"/>
  <c r="U119" i="2"/>
  <c r="T119" i="2"/>
  <c r="R119" i="2"/>
  <c r="Q119" i="2"/>
  <c r="O119" i="2"/>
  <c r="N119" i="2"/>
  <c r="S117" i="2"/>
  <c r="P117" i="2"/>
  <c r="M117" i="2"/>
  <c r="U116" i="2"/>
  <c r="T116" i="2"/>
  <c r="R116" i="2"/>
  <c r="Q116" i="2"/>
  <c r="O116" i="2"/>
  <c r="N116" i="2"/>
  <c r="S114" i="2"/>
  <c r="P114" i="2"/>
  <c r="M114" i="2"/>
  <c r="U113" i="2"/>
  <c r="T113" i="2"/>
  <c r="R113" i="2"/>
  <c r="Q113" i="2"/>
  <c r="O113" i="2"/>
  <c r="N113" i="2"/>
  <c r="S111" i="2"/>
  <c r="P111" i="2"/>
  <c r="M111" i="2"/>
  <c r="U110" i="2"/>
  <c r="T110" i="2"/>
  <c r="R110" i="2"/>
  <c r="Q110" i="2"/>
  <c r="O110" i="2"/>
  <c r="N110" i="2"/>
  <c r="S107" i="2"/>
  <c r="P107" i="2"/>
  <c r="M107" i="2"/>
  <c r="U106" i="2"/>
  <c r="T106" i="2"/>
  <c r="R106" i="2"/>
  <c r="Q106" i="2"/>
  <c r="O106" i="2"/>
  <c r="N106" i="2"/>
  <c r="S104" i="2"/>
  <c r="P104" i="2"/>
  <c r="M104" i="2"/>
  <c r="U103" i="2"/>
  <c r="T103" i="2"/>
  <c r="R103" i="2"/>
  <c r="Q103" i="2"/>
  <c r="O103" i="2"/>
  <c r="N103" i="2"/>
  <c r="S101" i="2"/>
  <c r="P101" i="2"/>
  <c r="M101" i="2"/>
  <c r="U100" i="2"/>
  <c r="T100" i="2"/>
  <c r="R100" i="2"/>
  <c r="Q100" i="2"/>
  <c r="O100" i="2"/>
  <c r="N100" i="2"/>
  <c r="S98" i="2"/>
  <c r="P98" i="2"/>
  <c r="M98" i="2"/>
  <c r="U97" i="2"/>
  <c r="T97" i="2"/>
  <c r="R97" i="2"/>
  <c r="Q97" i="2"/>
  <c r="O97" i="2"/>
  <c r="N97" i="2"/>
  <c r="S95" i="2"/>
  <c r="P95" i="2"/>
  <c r="M95" i="2"/>
  <c r="S94" i="2"/>
  <c r="P94" i="2"/>
  <c r="M94" i="2"/>
  <c r="S92" i="2"/>
  <c r="P92" i="2"/>
  <c r="M92" i="2"/>
  <c r="U91" i="2"/>
  <c r="T91" i="2"/>
  <c r="R91" i="2"/>
  <c r="Q91" i="2"/>
  <c r="O91" i="2"/>
  <c r="N91" i="2"/>
  <c r="S89" i="2"/>
  <c r="P89" i="2"/>
  <c r="M89" i="2"/>
  <c r="U88" i="2"/>
  <c r="T88" i="2"/>
  <c r="R88" i="2"/>
  <c r="Q88" i="2"/>
  <c r="O88" i="2"/>
  <c r="N88" i="2"/>
  <c r="S86" i="2"/>
  <c r="P86" i="2"/>
  <c r="M86" i="2"/>
  <c r="U85" i="2"/>
  <c r="T85" i="2"/>
  <c r="R85" i="2"/>
  <c r="Q85" i="2"/>
  <c r="O85" i="2"/>
  <c r="N85" i="2"/>
  <c r="S83" i="2"/>
  <c r="P83" i="2"/>
  <c r="M83" i="2"/>
  <c r="U82" i="2"/>
  <c r="T82" i="2"/>
  <c r="R82" i="2"/>
  <c r="Q82" i="2"/>
  <c r="O82" i="2"/>
  <c r="N82" i="2"/>
  <c r="S81" i="2"/>
  <c r="P81" i="2"/>
  <c r="M81" i="2"/>
  <c r="S79" i="2"/>
  <c r="P79" i="2"/>
  <c r="M79" i="2"/>
  <c r="U78" i="2"/>
  <c r="T78" i="2"/>
  <c r="R78" i="2"/>
  <c r="Q78" i="2"/>
  <c r="O78" i="2"/>
  <c r="N78" i="2"/>
  <c r="S76" i="2"/>
  <c r="P76" i="2"/>
  <c r="M76" i="2"/>
  <c r="U75" i="2"/>
  <c r="T75" i="2"/>
  <c r="R75" i="2"/>
  <c r="Q75" i="2"/>
  <c r="O75" i="2"/>
  <c r="N75" i="2"/>
  <c r="S73" i="2"/>
  <c r="P73" i="2"/>
  <c r="M73" i="2"/>
  <c r="U72" i="2"/>
  <c r="T72" i="2"/>
  <c r="R72" i="2"/>
  <c r="Q72" i="2"/>
  <c r="O72" i="2"/>
  <c r="N72" i="2"/>
  <c r="S68" i="2"/>
  <c r="P68" i="2"/>
  <c r="M68" i="2"/>
  <c r="S67" i="2"/>
  <c r="P67" i="2"/>
  <c r="M67" i="2"/>
  <c r="S66" i="2"/>
  <c r="P66" i="2"/>
  <c r="M66" i="2"/>
  <c r="S65" i="2"/>
  <c r="P65" i="2"/>
  <c r="M65" i="2"/>
  <c r="U64" i="2"/>
  <c r="T64" i="2"/>
  <c r="R64" i="2"/>
  <c r="Q64" i="2"/>
  <c r="O64" i="2"/>
  <c r="N64" i="2"/>
  <c r="J473" i="2"/>
  <c r="L472" i="2"/>
  <c r="K472" i="2"/>
  <c r="J471" i="2"/>
  <c r="J470" i="2"/>
  <c r="L469" i="2"/>
  <c r="K469" i="2"/>
  <c r="L59" i="2"/>
  <c r="K59" i="2"/>
  <c r="J450" i="2"/>
  <c r="J449" i="2"/>
  <c r="J448" i="2"/>
  <c r="J447" i="2"/>
  <c r="J445" i="2"/>
  <c r="L444" i="2"/>
  <c r="L58" i="2" s="1"/>
  <c r="K444" i="2"/>
  <c r="K58" i="2" s="1"/>
  <c r="J443" i="2"/>
  <c r="J441" i="2"/>
  <c r="J440" i="2"/>
  <c r="J439" i="2"/>
  <c r="J437" i="2"/>
  <c r="L436" i="2"/>
  <c r="K436" i="2"/>
  <c r="K434" i="2" s="1"/>
  <c r="J435" i="2"/>
  <c r="J433" i="2"/>
  <c r="J431" i="2"/>
  <c r="J430" i="2"/>
  <c r="J432" i="2" s="1"/>
  <c r="L429" i="2"/>
  <c r="K429" i="2"/>
  <c r="J427" i="2"/>
  <c r="L426" i="2"/>
  <c r="K426" i="2"/>
  <c r="J425" i="2"/>
  <c r="J423" i="2"/>
  <c r="L422" i="2"/>
  <c r="L421" i="2" s="1"/>
  <c r="K422" i="2"/>
  <c r="K421" i="2" s="1"/>
  <c r="K420" i="2" s="1"/>
  <c r="J419" i="2"/>
  <c r="J418" i="2"/>
  <c r="J417" i="2"/>
  <c r="J416" i="2"/>
  <c r="J414" i="2"/>
  <c r="L413" i="2"/>
  <c r="K413" i="2"/>
  <c r="J411" i="2"/>
  <c r="L410" i="2"/>
  <c r="K410" i="2"/>
  <c r="J408" i="2"/>
  <c r="L407" i="2"/>
  <c r="K407" i="2"/>
  <c r="J405" i="2"/>
  <c r="J404" i="2"/>
  <c r="J403" i="2"/>
  <c r="J401" i="2"/>
  <c r="L400" i="2"/>
  <c r="K400" i="2"/>
  <c r="K399" i="2" s="1"/>
  <c r="J398" i="2"/>
  <c r="J397" i="2"/>
  <c r="J396" i="2"/>
  <c r="J394" i="2"/>
  <c r="L393" i="2"/>
  <c r="L392" i="2" s="1"/>
  <c r="K393" i="2"/>
  <c r="K392" i="2" s="1"/>
  <c r="J391" i="2"/>
  <c r="J390" i="2"/>
  <c r="J389" i="2"/>
  <c r="J387" i="2"/>
  <c r="L386" i="2"/>
  <c r="K386" i="2"/>
  <c r="J384" i="2"/>
  <c r="L383" i="2"/>
  <c r="K383" i="2"/>
  <c r="J381" i="2"/>
  <c r="J380" i="2"/>
  <c r="J379" i="2"/>
  <c r="J377" i="2"/>
  <c r="L376" i="2"/>
  <c r="K376" i="2"/>
  <c r="J374" i="2"/>
  <c r="L373" i="2"/>
  <c r="K373" i="2"/>
  <c r="J371" i="2"/>
  <c r="L370" i="2"/>
  <c r="K370" i="2"/>
  <c r="J367" i="2"/>
  <c r="L366" i="2"/>
  <c r="K366" i="2"/>
  <c r="J365" i="2"/>
  <c r="J364" i="2"/>
  <c r="J363" i="2"/>
  <c r="J362" i="2"/>
  <c r="J360" i="2"/>
  <c r="L359" i="2"/>
  <c r="K359" i="2"/>
  <c r="J357" i="2"/>
  <c r="L356" i="2"/>
  <c r="K356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L330" i="2"/>
  <c r="K330" i="2"/>
  <c r="J329" i="2"/>
  <c r="J328" i="2"/>
  <c r="J327" i="2"/>
  <c r="J325" i="2"/>
  <c r="L324" i="2"/>
  <c r="K324" i="2"/>
  <c r="J323" i="2"/>
  <c r="J322" i="2"/>
  <c r="L321" i="2"/>
  <c r="K321" i="2"/>
  <c r="J320" i="2"/>
  <c r="J319" i="2"/>
  <c r="J318" i="2"/>
  <c r="J317" i="2"/>
  <c r="J316" i="2"/>
  <c r="J315" i="2"/>
  <c r="L314" i="2"/>
  <c r="K314" i="2"/>
  <c r="J313" i="2"/>
  <c r="J312" i="2"/>
  <c r="J311" i="2"/>
  <c r="J310" i="2"/>
  <c r="J309" i="2"/>
  <c r="J308" i="2"/>
  <c r="L307" i="2"/>
  <c r="K307" i="2"/>
  <c r="J306" i="2"/>
  <c r="J305" i="2"/>
  <c r="J304" i="2"/>
  <c r="J303" i="2"/>
  <c r="L302" i="2"/>
  <c r="K302" i="2"/>
  <c r="J301" i="2"/>
  <c r="J300" i="2"/>
  <c r="J299" i="2"/>
  <c r="L298" i="2"/>
  <c r="K298" i="2"/>
  <c r="J297" i="2"/>
  <c r="J296" i="2"/>
  <c r="J295" i="2"/>
  <c r="L294" i="2"/>
  <c r="K294" i="2"/>
  <c r="J292" i="2"/>
  <c r="J291" i="2"/>
  <c r="J289" i="2"/>
  <c r="L288" i="2"/>
  <c r="K288" i="2"/>
  <c r="J286" i="2"/>
  <c r="L285" i="2"/>
  <c r="K285" i="2"/>
  <c r="J283" i="2"/>
  <c r="L282" i="2"/>
  <c r="L57" i="2" s="1"/>
  <c r="K282" i="2"/>
  <c r="K57" i="2" s="1"/>
  <c r="J280" i="2"/>
  <c r="L279" i="2"/>
  <c r="K279" i="2"/>
  <c r="J278" i="2"/>
  <c r="J277" i="2"/>
  <c r="J276" i="2"/>
  <c r="L275" i="2"/>
  <c r="K275" i="2"/>
  <c r="J273" i="2"/>
  <c r="L272" i="2"/>
  <c r="K272" i="2"/>
  <c r="J270" i="2"/>
  <c r="L269" i="2"/>
  <c r="K269" i="2"/>
  <c r="J267" i="2"/>
  <c r="L266" i="2"/>
  <c r="K266" i="2"/>
  <c r="J265" i="2"/>
  <c r="J264" i="2"/>
  <c r="J263" i="2"/>
  <c r="J262" i="2"/>
  <c r="J260" i="2"/>
  <c r="J259" i="2"/>
  <c r="L258" i="2"/>
  <c r="K258" i="2"/>
  <c r="J256" i="2"/>
  <c r="L255" i="2"/>
  <c r="K255" i="2"/>
  <c r="J253" i="2"/>
  <c r="L252" i="2"/>
  <c r="K252" i="2"/>
  <c r="J250" i="2"/>
  <c r="L249" i="2"/>
  <c r="K249" i="2"/>
  <c r="J246" i="2"/>
  <c r="L245" i="2"/>
  <c r="K245" i="2"/>
  <c r="J243" i="2"/>
  <c r="L242" i="2"/>
  <c r="K242" i="2"/>
  <c r="J240" i="2"/>
  <c r="L239" i="2"/>
  <c r="K239" i="2"/>
  <c r="J236" i="2"/>
  <c r="L235" i="2"/>
  <c r="K235" i="2"/>
  <c r="J233" i="2"/>
  <c r="L232" i="2"/>
  <c r="K232" i="2"/>
  <c r="J230" i="2"/>
  <c r="L229" i="2"/>
  <c r="K229" i="2"/>
  <c r="J226" i="2"/>
  <c r="J225" i="2"/>
  <c r="J224" i="2"/>
  <c r="L223" i="2"/>
  <c r="K223" i="2"/>
  <c r="J222" i="2"/>
  <c r="J221" i="2"/>
  <c r="J220" i="2"/>
  <c r="L219" i="2"/>
  <c r="K219" i="2"/>
  <c r="J218" i="2"/>
  <c r="J217" i="2"/>
  <c r="J216" i="2"/>
  <c r="L215" i="2"/>
  <c r="K215" i="2"/>
  <c r="J213" i="2"/>
  <c r="J212" i="2"/>
  <c r="L211" i="2"/>
  <c r="K211" i="2"/>
  <c r="J209" i="2"/>
  <c r="J208" i="2"/>
  <c r="J206" i="2"/>
  <c r="L205" i="2"/>
  <c r="K205" i="2"/>
  <c r="J204" i="2"/>
  <c r="J203" i="2"/>
  <c r="J202" i="2"/>
  <c r="J201" i="2"/>
  <c r="J199" i="2"/>
  <c r="J197" i="2"/>
  <c r="L196" i="2"/>
  <c r="K196" i="2"/>
  <c r="J194" i="2"/>
  <c r="L193" i="2"/>
  <c r="K193" i="2"/>
  <c r="J191" i="2"/>
  <c r="L190" i="2"/>
  <c r="K190" i="2"/>
  <c r="J188" i="2"/>
  <c r="L187" i="2"/>
  <c r="K187" i="2"/>
  <c r="J185" i="2"/>
  <c r="L184" i="2"/>
  <c r="K184" i="2"/>
  <c r="J182" i="2"/>
  <c r="J180" i="2"/>
  <c r="L179" i="2"/>
  <c r="K179" i="2"/>
  <c r="J177" i="2"/>
  <c r="L176" i="2"/>
  <c r="K176" i="2"/>
  <c r="J173" i="2"/>
  <c r="L172" i="2"/>
  <c r="K172" i="2"/>
  <c r="J170" i="2"/>
  <c r="L169" i="2"/>
  <c r="K169" i="2"/>
  <c r="J166" i="2"/>
  <c r="L165" i="2"/>
  <c r="K165" i="2"/>
  <c r="J163" i="2"/>
  <c r="L162" i="2"/>
  <c r="K162" i="2"/>
  <c r="J160" i="2"/>
  <c r="L159" i="2"/>
  <c r="K159" i="2"/>
  <c r="J157" i="2"/>
  <c r="L156" i="2"/>
  <c r="K156" i="2"/>
  <c r="J154" i="2"/>
  <c r="L153" i="2"/>
  <c r="K153" i="2"/>
  <c r="J151" i="2"/>
  <c r="L150" i="2"/>
  <c r="K150" i="2"/>
  <c r="J148" i="2"/>
  <c r="L147" i="2"/>
  <c r="K147" i="2"/>
  <c r="J145" i="2"/>
  <c r="L144" i="2"/>
  <c r="K144" i="2"/>
  <c r="J142" i="2"/>
  <c r="L141" i="2"/>
  <c r="K141" i="2"/>
  <c r="J139" i="2"/>
  <c r="L138" i="2"/>
  <c r="K138" i="2"/>
  <c r="J136" i="2"/>
  <c r="L135" i="2"/>
  <c r="K135" i="2"/>
  <c r="J132" i="2"/>
  <c r="L131" i="2"/>
  <c r="K131" i="2"/>
  <c r="J129" i="2"/>
  <c r="L128" i="2"/>
  <c r="K128" i="2"/>
  <c r="J126" i="2"/>
  <c r="L125" i="2"/>
  <c r="K125" i="2"/>
  <c r="J123" i="2"/>
  <c r="L122" i="2"/>
  <c r="K122" i="2"/>
  <c r="J120" i="2"/>
  <c r="L119" i="2"/>
  <c r="K119" i="2"/>
  <c r="J117" i="2"/>
  <c r="L116" i="2"/>
  <c r="K116" i="2"/>
  <c r="J114" i="2"/>
  <c r="L113" i="2"/>
  <c r="K113" i="2"/>
  <c r="J111" i="2"/>
  <c r="L110" i="2"/>
  <c r="K110" i="2"/>
  <c r="J107" i="2"/>
  <c r="L106" i="2"/>
  <c r="K106" i="2"/>
  <c r="J104" i="2"/>
  <c r="L103" i="2"/>
  <c r="K103" i="2"/>
  <c r="J101" i="2"/>
  <c r="L100" i="2"/>
  <c r="K100" i="2"/>
  <c r="J98" i="2"/>
  <c r="L97" i="2"/>
  <c r="K97" i="2"/>
  <c r="J95" i="2"/>
  <c r="J94" i="2"/>
  <c r="J92" i="2"/>
  <c r="L91" i="2"/>
  <c r="K91" i="2"/>
  <c r="J89" i="2"/>
  <c r="L88" i="2"/>
  <c r="K88" i="2"/>
  <c r="J86" i="2"/>
  <c r="L85" i="2"/>
  <c r="K85" i="2"/>
  <c r="J83" i="2"/>
  <c r="L82" i="2"/>
  <c r="K82" i="2"/>
  <c r="J81" i="2"/>
  <c r="J79" i="2"/>
  <c r="L78" i="2"/>
  <c r="K78" i="2"/>
  <c r="J76" i="2"/>
  <c r="L75" i="2"/>
  <c r="K75" i="2"/>
  <c r="J73" i="2"/>
  <c r="L72" i="2"/>
  <c r="K72" i="2"/>
  <c r="J68" i="2"/>
  <c r="J67" i="2"/>
  <c r="J66" i="2"/>
  <c r="J65" i="2"/>
  <c r="L64" i="2"/>
  <c r="K64" i="2"/>
  <c r="U49" i="2"/>
  <c r="T49" i="2"/>
  <c r="R49" i="2"/>
  <c r="Q49" i="2"/>
  <c r="O49" i="2"/>
  <c r="N49" i="2"/>
  <c r="L49" i="2"/>
  <c r="K49" i="2"/>
  <c r="U48" i="2"/>
  <c r="T48" i="2"/>
  <c r="R48" i="2"/>
  <c r="Q48" i="2"/>
  <c r="O48" i="2"/>
  <c r="N48" i="2"/>
  <c r="L48" i="2"/>
  <c r="K48" i="2"/>
  <c r="U41" i="2"/>
  <c r="T41" i="2"/>
  <c r="R41" i="2"/>
  <c r="Q41" i="2"/>
  <c r="O41" i="2"/>
  <c r="N41" i="2"/>
  <c r="L41" i="2"/>
  <c r="K41" i="2"/>
  <c r="U40" i="2"/>
  <c r="T40" i="2"/>
  <c r="R40" i="2"/>
  <c r="Q40" i="2"/>
  <c r="O40" i="2"/>
  <c r="N40" i="2"/>
  <c r="L40" i="2"/>
  <c r="K40" i="2"/>
  <c r="S31" i="2"/>
  <c r="S49" i="2" s="1"/>
  <c r="P31" i="2"/>
  <c r="P49" i="2" s="1"/>
  <c r="M31" i="2"/>
  <c r="M49" i="2" s="1"/>
  <c r="J31" i="2"/>
  <c r="J49" i="2" s="1"/>
  <c r="S30" i="2"/>
  <c r="S48" i="2" s="1"/>
  <c r="P30" i="2"/>
  <c r="P48" i="2" s="1"/>
  <c r="M30" i="2"/>
  <c r="M48" i="2" s="1"/>
  <c r="J30" i="2"/>
  <c r="J48" i="2" s="1"/>
  <c r="U29" i="2"/>
  <c r="U47" i="2" s="1"/>
  <c r="T29" i="2"/>
  <c r="T47" i="2" s="1"/>
  <c r="R29" i="2"/>
  <c r="R47" i="2" s="1"/>
  <c r="Q29" i="2"/>
  <c r="Q47" i="2" s="1"/>
  <c r="O29" i="2"/>
  <c r="O47" i="2" s="1"/>
  <c r="N29" i="2"/>
  <c r="N47" i="2" s="1"/>
  <c r="L29" i="2"/>
  <c r="L47" i="2" s="1"/>
  <c r="K29" i="2"/>
  <c r="K47" i="2" s="1"/>
  <c r="T46" i="2"/>
  <c r="R46" i="2"/>
  <c r="O46" i="2"/>
  <c r="L46" i="2"/>
  <c r="K46" i="2"/>
  <c r="T45" i="2"/>
  <c r="R45" i="2"/>
  <c r="O45" i="2"/>
  <c r="N45" i="2"/>
  <c r="L45" i="2"/>
  <c r="U22" i="2"/>
  <c r="T22" i="2"/>
  <c r="R22" i="2"/>
  <c r="Q22" i="2"/>
  <c r="O22" i="2"/>
  <c r="N22" i="2"/>
  <c r="L22" i="2"/>
  <c r="K22" i="2"/>
  <c r="G22" i="13"/>
  <c r="G9" i="13"/>
  <c r="H72" i="2"/>
  <c r="H75" i="2"/>
  <c r="H78" i="2"/>
  <c r="H82" i="2"/>
  <c r="H85" i="2"/>
  <c r="H88" i="2"/>
  <c r="H91" i="2"/>
  <c r="H97" i="2"/>
  <c r="H100" i="2"/>
  <c r="H103" i="2"/>
  <c r="H106" i="2"/>
  <c r="H110" i="2"/>
  <c r="H113" i="2"/>
  <c r="H116" i="2"/>
  <c r="H119" i="2"/>
  <c r="H122" i="2"/>
  <c r="H125" i="2"/>
  <c r="H128" i="2"/>
  <c r="H131" i="2"/>
  <c r="H135" i="2"/>
  <c r="H138" i="2"/>
  <c r="H141" i="2"/>
  <c r="H144" i="2"/>
  <c r="H147" i="2"/>
  <c r="H150" i="2"/>
  <c r="H153" i="2"/>
  <c r="H156" i="2"/>
  <c r="H159" i="2"/>
  <c r="H162" i="2"/>
  <c r="H165" i="2"/>
  <c r="H169" i="2"/>
  <c r="H172" i="2"/>
  <c r="H176" i="2"/>
  <c r="H179" i="2"/>
  <c r="H184" i="2"/>
  <c r="H187" i="2"/>
  <c r="H190" i="2"/>
  <c r="H193" i="2"/>
  <c r="H196" i="2"/>
  <c r="H205" i="2"/>
  <c r="H211" i="2"/>
  <c r="H215" i="2"/>
  <c r="H219" i="2"/>
  <c r="H223" i="2"/>
  <c r="H229" i="2"/>
  <c r="H232" i="2"/>
  <c r="H235" i="2"/>
  <c r="H239" i="2"/>
  <c r="H242" i="2"/>
  <c r="H245" i="2"/>
  <c r="H249" i="2"/>
  <c r="H252" i="2"/>
  <c r="H255" i="2"/>
  <c r="H258" i="2"/>
  <c r="H266" i="2"/>
  <c r="H269" i="2"/>
  <c r="H272" i="2"/>
  <c r="H275" i="2"/>
  <c r="H279" i="2"/>
  <c r="H282" i="2"/>
  <c r="H57" i="2" s="1"/>
  <c r="H285" i="2"/>
  <c r="H288" i="2"/>
  <c r="H294" i="2"/>
  <c r="H298" i="2"/>
  <c r="H302" i="2"/>
  <c r="H307" i="2"/>
  <c r="H314" i="2"/>
  <c r="H321" i="2"/>
  <c r="H324" i="2"/>
  <c r="H356" i="2"/>
  <c r="H359" i="2"/>
  <c r="H366" i="2"/>
  <c r="H370" i="2"/>
  <c r="H373" i="2"/>
  <c r="H376" i="2"/>
  <c r="H383" i="2"/>
  <c r="H386" i="2"/>
  <c r="H393" i="2"/>
  <c r="H392" i="2" s="1"/>
  <c r="H400" i="2"/>
  <c r="H399" i="2" s="1"/>
  <c r="H407" i="2"/>
  <c r="H410" i="2"/>
  <c r="H413" i="2"/>
  <c r="H422" i="2"/>
  <c r="H426" i="2"/>
  <c r="H429" i="2"/>
  <c r="H436" i="2"/>
  <c r="H434" i="2" s="1"/>
  <c r="H444" i="2"/>
  <c r="H442" i="2" s="1"/>
  <c r="H469" i="2"/>
  <c r="H472" i="2"/>
  <c r="J450" i="15"/>
  <c r="I450" i="15"/>
  <c r="J449" i="15"/>
  <c r="I449" i="15"/>
  <c r="J448" i="15"/>
  <c r="I448" i="15"/>
  <c r="I447" i="15"/>
  <c r="J446" i="15"/>
  <c r="I446" i="15"/>
  <c r="J445" i="15"/>
  <c r="I445" i="15"/>
  <c r="J443" i="15"/>
  <c r="I443" i="15"/>
  <c r="J441" i="15"/>
  <c r="I441" i="15"/>
  <c r="J440" i="15"/>
  <c r="I440" i="15"/>
  <c r="J439" i="15"/>
  <c r="I439" i="15"/>
  <c r="J438" i="15"/>
  <c r="I438" i="15"/>
  <c r="J437" i="15"/>
  <c r="I437" i="15"/>
  <c r="J435" i="15"/>
  <c r="I435" i="15"/>
  <c r="J433" i="15"/>
  <c r="I433" i="15"/>
  <c r="J432" i="15"/>
  <c r="I432" i="15"/>
  <c r="J431" i="15"/>
  <c r="I431" i="15"/>
  <c r="J430" i="15"/>
  <c r="I430" i="15"/>
  <c r="J427" i="15"/>
  <c r="J426" i="15" s="1"/>
  <c r="I427" i="15"/>
  <c r="J425" i="15"/>
  <c r="I425" i="15"/>
  <c r="I424" i="15"/>
  <c r="I423" i="15"/>
  <c r="J419" i="15"/>
  <c r="I419" i="15"/>
  <c r="J418" i="15"/>
  <c r="I418" i="15"/>
  <c r="J417" i="15"/>
  <c r="I417" i="15"/>
  <c r="J416" i="15"/>
  <c r="I416" i="15"/>
  <c r="J415" i="15"/>
  <c r="I415" i="15"/>
  <c r="J414" i="15"/>
  <c r="I414" i="15"/>
  <c r="J412" i="15"/>
  <c r="I412" i="15"/>
  <c r="J411" i="15"/>
  <c r="I411" i="15"/>
  <c r="J409" i="15"/>
  <c r="I409" i="15"/>
  <c r="J408" i="15"/>
  <c r="I408" i="15"/>
  <c r="J405" i="15"/>
  <c r="I405" i="15"/>
  <c r="J404" i="15"/>
  <c r="I404" i="15"/>
  <c r="J403" i="15"/>
  <c r="I403" i="15"/>
  <c r="J402" i="15"/>
  <c r="I402" i="15"/>
  <c r="J401" i="15"/>
  <c r="I401" i="15"/>
  <c r="J398" i="15"/>
  <c r="I398" i="15"/>
  <c r="J397" i="15"/>
  <c r="I397" i="15"/>
  <c r="J396" i="15"/>
  <c r="I396" i="15"/>
  <c r="J395" i="15"/>
  <c r="J394" i="15"/>
  <c r="J391" i="15"/>
  <c r="I391" i="15"/>
  <c r="J389" i="15"/>
  <c r="I389" i="15"/>
  <c r="J388" i="15"/>
  <c r="J387" i="15"/>
  <c r="J385" i="15"/>
  <c r="J384" i="15"/>
  <c r="J381" i="15"/>
  <c r="I381" i="15"/>
  <c r="J380" i="15"/>
  <c r="I380" i="15"/>
  <c r="J379" i="15"/>
  <c r="I379" i="15"/>
  <c r="J378" i="15"/>
  <c r="I378" i="15"/>
  <c r="J377" i="15"/>
  <c r="I377" i="15"/>
  <c r="J375" i="15"/>
  <c r="I375" i="15"/>
  <c r="J374" i="15"/>
  <c r="I374" i="15"/>
  <c r="J372" i="15"/>
  <c r="J371" i="15"/>
  <c r="J367" i="15"/>
  <c r="J366" i="15" s="1"/>
  <c r="I367" i="15"/>
  <c r="J365" i="15"/>
  <c r="I365" i="15"/>
  <c r="J364" i="15"/>
  <c r="I364" i="15"/>
  <c r="J363" i="15"/>
  <c r="I363" i="15"/>
  <c r="J362" i="15"/>
  <c r="I362" i="15"/>
  <c r="J361" i="15"/>
  <c r="I361" i="15"/>
  <c r="J360" i="15"/>
  <c r="I360" i="15"/>
  <c r="I358" i="15"/>
  <c r="I357" i="15"/>
  <c r="J354" i="15"/>
  <c r="I354" i="15"/>
  <c r="I353" i="15"/>
  <c r="J352" i="15"/>
  <c r="I352" i="15"/>
  <c r="J351" i="15"/>
  <c r="I351" i="15"/>
  <c r="J350" i="15"/>
  <c r="I350" i="15"/>
  <c r="J349" i="15"/>
  <c r="I349" i="15"/>
  <c r="J348" i="15"/>
  <c r="I348" i="15"/>
  <c r="J347" i="15"/>
  <c r="I347" i="15"/>
  <c r="J346" i="15"/>
  <c r="I346" i="15"/>
  <c r="J345" i="15"/>
  <c r="I345" i="15"/>
  <c r="J344" i="15"/>
  <c r="I344" i="15"/>
  <c r="J343" i="15"/>
  <c r="I343" i="15"/>
  <c r="J342" i="15"/>
  <c r="I342" i="15"/>
  <c r="J341" i="15"/>
  <c r="I341" i="15"/>
  <c r="J340" i="15"/>
  <c r="I340" i="15"/>
  <c r="J339" i="15"/>
  <c r="I339" i="15"/>
  <c r="J338" i="15"/>
  <c r="I338" i="15"/>
  <c r="J337" i="15"/>
  <c r="I337" i="15"/>
  <c r="J336" i="15"/>
  <c r="I336" i="15"/>
  <c r="J335" i="15"/>
  <c r="I335" i="15"/>
  <c r="J334" i="15"/>
  <c r="I334" i="15"/>
  <c r="J333" i="15"/>
  <c r="I333" i="15"/>
  <c r="J332" i="15"/>
  <c r="I332" i="15"/>
  <c r="J331" i="15"/>
  <c r="I331" i="15"/>
  <c r="I329" i="15"/>
  <c r="I328" i="15"/>
  <c r="I327" i="15"/>
  <c r="I326" i="15"/>
  <c r="I325" i="15"/>
  <c r="J323" i="15"/>
  <c r="I323" i="15"/>
  <c r="J322" i="15"/>
  <c r="I322" i="15"/>
  <c r="J320" i="15"/>
  <c r="I320" i="15"/>
  <c r="J319" i="15"/>
  <c r="I319" i="15"/>
  <c r="J318" i="15"/>
  <c r="I318" i="15"/>
  <c r="J317" i="15"/>
  <c r="I317" i="15"/>
  <c r="J316" i="15"/>
  <c r="I316" i="15"/>
  <c r="J315" i="15"/>
  <c r="I315" i="15"/>
  <c r="J313" i="15"/>
  <c r="I313" i="15"/>
  <c r="J312" i="15"/>
  <c r="I312" i="15"/>
  <c r="J311" i="15"/>
  <c r="I311" i="15"/>
  <c r="J310" i="15"/>
  <c r="I310" i="15"/>
  <c r="J309" i="15"/>
  <c r="I309" i="15"/>
  <c r="J308" i="15"/>
  <c r="I308" i="15"/>
  <c r="J306" i="15"/>
  <c r="I306" i="15"/>
  <c r="J305" i="15"/>
  <c r="I305" i="15"/>
  <c r="J304" i="15"/>
  <c r="I304" i="15"/>
  <c r="J303" i="15"/>
  <c r="I303" i="15"/>
  <c r="J301" i="15"/>
  <c r="I301" i="15"/>
  <c r="J300" i="15"/>
  <c r="I300" i="15"/>
  <c r="J299" i="15"/>
  <c r="I299" i="15"/>
  <c r="J297" i="15"/>
  <c r="I297" i="15"/>
  <c r="J296" i="15"/>
  <c r="I296" i="15"/>
  <c r="J295" i="15"/>
  <c r="I295" i="15"/>
  <c r="J292" i="15"/>
  <c r="I292" i="15"/>
  <c r="J291" i="15"/>
  <c r="I291" i="15"/>
  <c r="I290" i="15"/>
  <c r="I289" i="15"/>
  <c r="I287" i="15"/>
  <c r="I286" i="15"/>
  <c r="I284" i="15"/>
  <c r="I283" i="15"/>
  <c r="I281" i="15"/>
  <c r="I280" i="15"/>
  <c r="I278" i="15"/>
  <c r="J277" i="15"/>
  <c r="I277" i="15"/>
  <c r="J276" i="15"/>
  <c r="I276" i="15"/>
  <c r="I274" i="15"/>
  <c r="I273" i="15"/>
  <c r="J271" i="15"/>
  <c r="I271" i="15"/>
  <c r="J270" i="15"/>
  <c r="I270" i="15"/>
  <c r="I268" i="15"/>
  <c r="I267" i="15"/>
  <c r="I265" i="15"/>
  <c r="I264" i="15"/>
  <c r="I263" i="15"/>
  <c r="J262" i="15"/>
  <c r="I262" i="15"/>
  <c r="J261" i="15"/>
  <c r="I261" i="15"/>
  <c r="J260" i="15"/>
  <c r="I260" i="15"/>
  <c r="J259" i="15"/>
  <c r="I259" i="15"/>
  <c r="I257" i="15"/>
  <c r="I256" i="15"/>
  <c r="J254" i="15"/>
  <c r="I254" i="15"/>
  <c r="J253" i="15"/>
  <c r="I253" i="15"/>
  <c r="J251" i="15"/>
  <c r="I251" i="15"/>
  <c r="J250" i="15"/>
  <c r="I250" i="15"/>
  <c r="J244" i="15"/>
  <c r="I244" i="15"/>
  <c r="J243" i="15"/>
  <c r="I243" i="15"/>
  <c r="J241" i="15"/>
  <c r="I241" i="15"/>
  <c r="J240" i="15"/>
  <c r="I240" i="15"/>
  <c r="J237" i="15"/>
  <c r="I237" i="15"/>
  <c r="J236" i="15"/>
  <c r="I236" i="15"/>
  <c r="J234" i="15"/>
  <c r="I234" i="15"/>
  <c r="J233" i="15"/>
  <c r="I233" i="15"/>
  <c r="J231" i="15"/>
  <c r="I231" i="15"/>
  <c r="J230" i="15"/>
  <c r="I230" i="15"/>
  <c r="J226" i="15"/>
  <c r="I226" i="15"/>
  <c r="J225" i="15"/>
  <c r="I225" i="15"/>
  <c r="J224" i="15"/>
  <c r="I224" i="15"/>
  <c r="J222" i="15"/>
  <c r="I222" i="15"/>
  <c r="J221" i="15"/>
  <c r="I221" i="15"/>
  <c r="J220" i="15"/>
  <c r="I220" i="15"/>
  <c r="J218" i="15"/>
  <c r="I218" i="15"/>
  <c r="J217" i="15"/>
  <c r="I217" i="15"/>
  <c r="J216" i="15"/>
  <c r="I216" i="15"/>
  <c r="J209" i="15"/>
  <c r="I209" i="15"/>
  <c r="I208" i="15"/>
  <c r="J207" i="15"/>
  <c r="I207" i="15"/>
  <c r="J206" i="15"/>
  <c r="I206" i="15"/>
  <c r="J204" i="15"/>
  <c r="I204" i="15"/>
  <c r="J203" i="15"/>
  <c r="I203" i="15"/>
  <c r="J202" i="15"/>
  <c r="I202" i="15"/>
  <c r="J201" i="15"/>
  <c r="I201" i="15"/>
  <c r="J199" i="15"/>
  <c r="I199" i="15"/>
  <c r="I198" i="15"/>
  <c r="I197" i="15"/>
  <c r="J192" i="15"/>
  <c r="I192" i="15"/>
  <c r="J191" i="15"/>
  <c r="I191" i="15"/>
  <c r="J189" i="15"/>
  <c r="I189" i="15"/>
  <c r="J188" i="15"/>
  <c r="I188" i="15"/>
  <c r="J186" i="15"/>
  <c r="I186" i="15"/>
  <c r="J185" i="15"/>
  <c r="I185" i="15"/>
  <c r="I182" i="15"/>
  <c r="J181" i="15"/>
  <c r="I181" i="15"/>
  <c r="J180" i="15"/>
  <c r="I180" i="15"/>
  <c r="I178" i="15"/>
  <c r="I177" i="15"/>
  <c r="J174" i="15"/>
  <c r="I174" i="15"/>
  <c r="J173" i="15"/>
  <c r="I173" i="15"/>
  <c r="J171" i="15"/>
  <c r="I171" i="15"/>
  <c r="J170" i="15"/>
  <c r="I170" i="15"/>
  <c r="J167" i="15"/>
  <c r="I167" i="15"/>
  <c r="J166" i="15"/>
  <c r="I166" i="15"/>
  <c r="I164" i="15"/>
  <c r="I163" i="15"/>
  <c r="J161" i="15"/>
  <c r="I161" i="15"/>
  <c r="J160" i="15"/>
  <c r="I160" i="15"/>
  <c r="J158" i="15"/>
  <c r="I158" i="15"/>
  <c r="J157" i="15"/>
  <c r="I157" i="15"/>
  <c r="J155" i="15"/>
  <c r="I155" i="15"/>
  <c r="J154" i="15"/>
  <c r="I154" i="15"/>
  <c r="J152" i="15"/>
  <c r="I152" i="15"/>
  <c r="J151" i="15"/>
  <c r="I151" i="15"/>
  <c r="J149" i="15"/>
  <c r="I149" i="15"/>
  <c r="J148" i="15"/>
  <c r="I148" i="15"/>
  <c r="J146" i="15"/>
  <c r="I146" i="15"/>
  <c r="J145" i="15"/>
  <c r="I145" i="15"/>
  <c r="J143" i="15"/>
  <c r="I143" i="15"/>
  <c r="J142" i="15"/>
  <c r="I142" i="15"/>
  <c r="J140" i="15"/>
  <c r="I140" i="15"/>
  <c r="J139" i="15"/>
  <c r="I139" i="15"/>
  <c r="J137" i="15"/>
  <c r="I137" i="15"/>
  <c r="J136" i="15"/>
  <c r="I136" i="15"/>
  <c r="J133" i="15"/>
  <c r="I133" i="15"/>
  <c r="J132" i="15"/>
  <c r="I132" i="15"/>
  <c r="J130" i="15"/>
  <c r="I130" i="15"/>
  <c r="J129" i="15"/>
  <c r="I129" i="15"/>
  <c r="J127" i="15"/>
  <c r="I127" i="15"/>
  <c r="J126" i="15"/>
  <c r="I126" i="15"/>
  <c r="I124" i="15"/>
  <c r="I123" i="15"/>
  <c r="J121" i="15"/>
  <c r="I121" i="15"/>
  <c r="J120" i="15"/>
  <c r="I120" i="15"/>
  <c r="J118" i="15"/>
  <c r="I118" i="15"/>
  <c r="J117" i="15"/>
  <c r="I117" i="15"/>
  <c r="J115" i="15"/>
  <c r="I115" i="15"/>
  <c r="J114" i="15"/>
  <c r="I114" i="15"/>
  <c r="J112" i="15"/>
  <c r="I112" i="15"/>
  <c r="J111" i="15"/>
  <c r="I111" i="15"/>
  <c r="I108" i="15"/>
  <c r="I107" i="15"/>
  <c r="J105" i="15"/>
  <c r="I105" i="15"/>
  <c r="J104" i="15"/>
  <c r="I104" i="15"/>
  <c r="J102" i="15"/>
  <c r="I102" i="15"/>
  <c r="J101" i="15"/>
  <c r="I101" i="15"/>
  <c r="J99" i="15"/>
  <c r="I99" i="15"/>
  <c r="J98" i="15"/>
  <c r="I98" i="15"/>
  <c r="I95" i="15"/>
  <c r="J94" i="15"/>
  <c r="I94" i="15"/>
  <c r="J93" i="15"/>
  <c r="I93" i="15"/>
  <c r="J92" i="15"/>
  <c r="I92" i="15"/>
  <c r="I90" i="15"/>
  <c r="I89" i="15"/>
  <c r="J87" i="15"/>
  <c r="I87" i="15"/>
  <c r="J86" i="15"/>
  <c r="I86" i="15"/>
  <c r="I84" i="15"/>
  <c r="I83" i="15"/>
  <c r="I81" i="15"/>
  <c r="I80" i="15"/>
  <c r="I79" i="15"/>
  <c r="I77" i="15"/>
  <c r="I76" i="15"/>
  <c r="I74" i="15"/>
  <c r="I73" i="15"/>
  <c r="J68" i="15"/>
  <c r="I68" i="15"/>
  <c r="J67" i="15"/>
  <c r="J66" i="15"/>
  <c r="I66" i="15"/>
  <c r="J65" i="15"/>
  <c r="J55" i="15"/>
  <c r="I55" i="15"/>
  <c r="J54" i="15"/>
  <c r="I54" i="15"/>
  <c r="J53" i="15"/>
  <c r="I53" i="15"/>
  <c r="H44" i="15"/>
  <c r="H43" i="15"/>
  <c r="H39" i="15"/>
  <c r="H38" i="15"/>
  <c r="H37" i="15"/>
  <c r="J31" i="15"/>
  <c r="I31" i="15"/>
  <c r="J30" i="15"/>
  <c r="I30" i="15"/>
  <c r="H26" i="15"/>
  <c r="H25" i="15"/>
  <c r="H24" i="15"/>
  <c r="H23" i="15"/>
  <c r="N34" i="15"/>
  <c r="N33" i="15"/>
  <c r="N32" i="15"/>
  <c r="L32" i="15"/>
  <c r="K32" i="15"/>
  <c r="N31" i="15"/>
  <c r="M31" i="15"/>
  <c r="L31" i="15"/>
  <c r="K31" i="15"/>
  <c r="N30" i="15"/>
  <c r="M30" i="15"/>
  <c r="L30" i="15"/>
  <c r="K30" i="15"/>
  <c r="N29" i="15"/>
  <c r="M29" i="15"/>
  <c r="L29" i="15"/>
  <c r="K29" i="15"/>
  <c r="N28" i="15"/>
  <c r="M28" i="15"/>
  <c r="L28" i="15"/>
  <c r="K28" i="15"/>
  <c r="N27" i="15"/>
  <c r="M27" i="15"/>
  <c r="L27" i="15"/>
  <c r="K27" i="15"/>
  <c r="N20" i="15"/>
  <c r="H19" i="15"/>
  <c r="H194" i="15"/>
  <c r="J193" i="15"/>
  <c r="I193" i="15"/>
  <c r="U355" i="2" l="1"/>
  <c r="S359" i="2"/>
  <c r="S361" i="2" s="1"/>
  <c r="M386" i="2"/>
  <c r="M388" i="2" s="1"/>
  <c r="I330" i="15"/>
  <c r="I200" i="15"/>
  <c r="J200" i="15"/>
  <c r="J413" i="2"/>
  <c r="J415" i="2" s="1"/>
  <c r="N168" i="2"/>
  <c r="Q175" i="2"/>
  <c r="P82" i="2"/>
  <c r="P84" i="2" s="1"/>
  <c r="M88" i="2"/>
  <c r="M90" i="2" s="1"/>
  <c r="S298" i="2"/>
  <c r="J272" i="15"/>
  <c r="P72" i="2"/>
  <c r="P74" i="2" s="1"/>
  <c r="M78" i="2"/>
  <c r="M80" i="2" s="1"/>
  <c r="M82" i="2"/>
  <c r="M84" i="2" s="1"/>
  <c r="S82" i="2"/>
  <c r="S84" i="2" s="1"/>
  <c r="P85" i="2"/>
  <c r="P87" i="2" s="1"/>
  <c r="S91" i="2"/>
  <c r="S93" i="2" s="1"/>
  <c r="M113" i="2"/>
  <c r="M115" i="2" s="1"/>
  <c r="P159" i="2"/>
  <c r="P161" i="2" s="1"/>
  <c r="P147" i="2"/>
  <c r="P149" i="2" s="1"/>
  <c r="P393" i="2"/>
  <c r="P395" i="2" s="1"/>
  <c r="J472" i="2"/>
  <c r="P113" i="2"/>
  <c r="P115" i="2" s="1"/>
  <c r="N355" i="2"/>
  <c r="M64" i="2"/>
  <c r="J321" i="2"/>
  <c r="M219" i="2"/>
  <c r="S219" i="2"/>
  <c r="M269" i="2"/>
  <c r="M271" i="2" s="1"/>
  <c r="S269" i="2"/>
  <c r="S271" i="2" s="1"/>
  <c r="M288" i="2"/>
  <c r="M290" i="2" s="1"/>
  <c r="S288" i="2"/>
  <c r="S290" i="2" s="1"/>
  <c r="P298" i="2"/>
  <c r="S422" i="2"/>
  <c r="S424" i="2" s="1"/>
  <c r="S436" i="2"/>
  <c r="S438" i="2" s="1"/>
  <c r="J144" i="15"/>
  <c r="J219" i="15"/>
  <c r="J239" i="15"/>
  <c r="J252" i="15"/>
  <c r="J298" i="15"/>
  <c r="J307" i="15"/>
  <c r="J359" i="15"/>
  <c r="J386" i="15"/>
  <c r="J400" i="15"/>
  <c r="J399" i="15" s="1"/>
  <c r="J429" i="15"/>
  <c r="J436" i="15"/>
  <c r="J434" i="15" s="1"/>
  <c r="J272" i="2"/>
  <c r="J274" i="2" s="1"/>
  <c r="N382" i="2"/>
  <c r="T382" i="2"/>
  <c r="P413" i="2"/>
  <c r="P415" i="2" s="1"/>
  <c r="P472" i="2"/>
  <c r="P22" i="2"/>
  <c r="J27" i="2"/>
  <c r="J45" i="2" s="1"/>
  <c r="J249" i="2"/>
  <c r="J251" i="2" s="1"/>
  <c r="J330" i="2"/>
  <c r="J376" i="2"/>
  <c r="J378" i="2" s="1"/>
  <c r="M131" i="2"/>
  <c r="M133" i="2" s="1"/>
  <c r="P138" i="2"/>
  <c r="P140" i="2" s="1"/>
  <c r="M252" i="2"/>
  <c r="M254" i="2" s="1"/>
  <c r="S252" i="2"/>
  <c r="S254" i="2" s="1"/>
  <c r="P258" i="2"/>
  <c r="P261" i="2" s="1"/>
  <c r="M302" i="2"/>
  <c r="K248" i="2"/>
  <c r="S72" i="2"/>
  <c r="S74" i="2" s="1"/>
  <c r="P410" i="2"/>
  <c r="P412" i="2" s="1"/>
  <c r="P144" i="2"/>
  <c r="P146" i="2" s="1"/>
  <c r="O228" i="2"/>
  <c r="S232" i="2"/>
  <c r="S234" i="2" s="1"/>
  <c r="M258" i="2"/>
  <c r="M261" i="2" s="1"/>
  <c r="P330" i="2"/>
  <c r="J41" i="2"/>
  <c r="J156" i="2"/>
  <c r="J158" i="2" s="1"/>
  <c r="J187" i="2"/>
  <c r="J189" i="2" s="1"/>
  <c r="J421" i="2"/>
  <c r="J426" i="2"/>
  <c r="P88" i="2"/>
  <c r="P90" i="2" s="1"/>
  <c r="P110" i="2"/>
  <c r="P112" i="2" s="1"/>
  <c r="P122" i="2"/>
  <c r="P124" i="2" s="1"/>
  <c r="M141" i="2"/>
  <c r="M143" i="2" s="1"/>
  <c r="S141" i="2"/>
  <c r="S143" i="2" s="1"/>
  <c r="P156" i="2"/>
  <c r="P158" i="2" s="1"/>
  <c r="R183" i="2"/>
  <c r="P196" i="2"/>
  <c r="P198" i="2" s="1"/>
  <c r="S258" i="2"/>
  <c r="S261" i="2" s="1"/>
  <c r="M266" i="2"/>
  <c r="M268" i="2" s="1"/>
  <c r="P275" i="2"/>
  <c r="P279" i="2"/>
  <c r="P281" i="2" s="1"/>
  <c r="M294" i="2"/>
  <c r="S302" i="2"/>
  <c r="P307" i="2"/>
  <c r="Q428" i="2"/>
  <c r="J187" i="15"/>
  <c r="J215" i="15"/>
  <c r="J242" i="15"/>
  <c r="J245" i="15"/>
  <c r="J249" i="15"/>
  <c r="J255" i="15"/>
  <c r="J275" i="15"/>
  <c r="J279" i="15"/>
  <c r="J288" i="15"/>
  <c r="J314" i="15"/>
  <c r="J324" i="15"/>
  <c r="J330" i="15"/>
  <c r="J373" i="15"/>
  <c r="J376" i="15"/>
  <c r="J383" i="15"/>
  <c r="J393" i="15"/>
  <c r="J392" i="15" s="1"/>
  <c r="J407" i="15"/>
  <c r="P373" i="2"/>
  <c r="P375" i="2" s="1"/>
  <c r="U382" i="2"/>
  <c r="S382" i="2" s="1"/>
  <c r="H462" i="2"/>
  <c r="J91" i="2"/>
  <c r="J93" i="2" s="1"/>
  <c r="J100" i="2"/>
  <c r="J102" i="2" s="1"/>
  <c r="J113" i="2"/>
  <c r="J115" i="2" s="1"/>
  <c r="J125" i="2"/>
  <c r="J127" i="2" s="1"/>
  <c r="J153" i="2"/>
  <c r="J155" i="2" s="1"/>
  <c r="J165" i="2"/>
  <c r="J167" i="2" s="1"/>
  <c r="K175" i="2"/>
  <c r="J179" i="2"/>
  <c r="J181" i="2" s="1"/>
  <c r="L406" i="2"/>
  <c r="J429" i="2"/>
  <c r="U96" i="2"/>
  <c r="P106" i="2"/>
  <c r="P108" i="2" s="1"/>
  <c r="O134" i="2"/>
  <c r="U134" i="2"/>
  <c r="M138" i="2"/>
  <c r="M140" i="2" s="1"/>
  <c r="S138" i="2"/>
  <c r="S140" i="2" s="1"/>
  <c r="O175" i="2"/>
  <c r="U175" i="2"/>
  <c r="P190" i="2"/>
  <c r="P192" i="2" s="1"/>
  <c r="P193" i="2"/>
  <c r="P195" i="2" s="1"/>
  <c r="Q214" i="2"/>
  <c r="P223" i="2"/>
  <c r="P245" i="2"/>
  <c r="P247" i="2" s="1"/>
  <c r="M272" i="2"/>
  <c r="M274" i="2" s="1"/>
  <c r="M298" i="2"/>
  <c r="M314" i="2"/>
  <c r="S314" i="2"/>
  <c r="S324" i="2"/>
  <c r="S326" i="2" s="1"/>
  <c r="S469" i="2"/>
  <c r="S472" i="2"/>
  <c r="J29" i="2"/>
  <c r="J47" i="2" s="1"/>
  <c r="L238" i="2"/>
  <c r="L248" i="2"/>
  <c r="K442" i="2"/>
  <c r="Q96" i="2"/>
  <c r="O214" i="2"/>
  <c r="U214" i="2"/>
  <c r="R228" i="2"/>
  <c r="O238" i="2"/>
  <c r="S275" i="2"/>
  <c r="S282" i="2"/>
  <c r="S284" i="2" s="1"/>
  <c r="N406" i="2"/>
  <c r="T421" i="2"/>
  <c r="T420" i="2" s="1"/>
  <c r="S420" i="2" s="1"/>
  <c r="T434" i="2"/>
  <c r="T428" i="2" s="1"/>
  <c r="O442" i="2"/>
  <c r="J410" i="15"/>
  <c r="H428" i="2"/>
  <c r="J32" i="2"/>
  <c r="J35" i="2"/>
  <c r="K214" i="2"/>
  <c r="J232" i="2"/>
  <c r="J234" i="2" s="1"/>
  <c r="J235" i="2"/>
  <c r="J237" i="2" s="1"/>
  <c r="J245" i="2"/>
  <c r="J247" i="2" s="1"/>
  <c r="J410" i="2"/>
  <c r="J412" i="2" s="1"/>
  <c r="J469" i="2"/>
  <c r="P75" i="2"/>
  <c r="P77" i="2" s="1"/>
  <c r="S85" i="2"/>
  <c r="S87" i="2" s="1"/>
  <c r="Q109" i="2"/>
  <c r="P116" i="2"/>
  <c r="P118" i="2" s="1"/>
  <c r="M119" i="2"/>
  <c r="M121" i="2" s="1"/>
  <c r="M122" i="2"/>
  <c r="M124" i="2" s="1"/>
  <c r="S122" i="2"/>
  <c r="S124" i="2" s="1"/>
  <c r="P150" i="2"/>
  <c r="P152" i="2" s="1"/>
  <c r="M153" i="2"/>
  <c r="M155" i="2" s="1"/>
  <c r="S153" i="2"/>
  <c r="S155" i="2" s="1"/>
  <c r="M156" i="2"/>
  <c r="M158" i="2" s="1"/>
  <c r="P162" i="2"/>
  <c r="P164" i="2" s="1"/>
  <c r="M165" i="2"/>
  <c r="M167" i="2" s="1"/>
  <c r="S165" i="2"/>
  <c r="S167" i="2" s="1"/>
  <c r="S187" i="2"/>
  <c r="S189" i="2" s="1"/>
  <c r="M211" i="2"/>
  <c r="P211" i="2"/>
  <c r="M242" i="2"/>
  <c r="M244" i="2" s="1"/>
  <c r="O248" i="2"/>
  <c r="S266" i="2"/>
  <c r="S268" i="2" s="1"/>
  <c r="P285" i="2"/>
  <c r="P287" i="2" s="1"/>
  <c r="M324" i="2"/>
  <c r="M326" i="2" s="1"/>
  <c r="M359" i="2"/>
  <c r="M361" i="2" s="1"/>
  <c r="M366" i="2"/>
  <c r="S366" i="2"/>
  <c r="U369" i="2"/>
  <c r="Q392" i="2"/>
  <c r="P392" i="2" s="1"/>
  <c r="M59" i="2"/>
  <c r="M469" i="2"/>
  <c r="H168" i="2"/>
  <c r="S22" i="2"/>
  <c r="M35" i="2"/>
  <c r="S35" i="2"/>
  <c r="S41" i="2"/>
  <c r="J82" i="2"/>
  <c r="J84" i="2" s="1"/>
  <c r="J106" i="2"/>
  <c r="J108" i="2" s="1"/>
  <c r="J119" i="2"/>
  <c r="J121" i="2" s="1"/>
  <c r="J128" i="2"/>
  <c r="J130" i="2" s="1"/>
  <c r="L168" i="2"/>
  <c r="J239" i="2"/>
  <c r="J241" i="2" s="1"/>
  <c r="J242" i="2"/>
  <c r="J244" i="2" s="1"/>
  <c r="J258" i="2"/>
  <c r="J261" i="2" s="1"/>
  <c r="J285" i="2"/>
  <c r="J287" i="2" s="1"/>
  <c r="J298" i="2"/>
  <c r="J324" i="2"/>
  <c r="J326" i="2" s="1"/>
  <c r="M75" i="2"/>
  <c r="M77" i="2" s="1"/>
  <c r="M103" i="2"/>
  <c r="M105" i="2" s="1"/>
  <c r="O109" i="2"/>
  <c r="U109" i="2"/>
  <c r="M116" i="2"/>
  <c r="M118" i="2" s="1"/>
  <c r="S150" i="2"/>
  <c r="S152" i="2" s="1"/>
  <c r="S162" i="2"/>
  <c r="S164" i="2" s="1"/>
  <c r="S179" i="2"/>
  <c r="S181" i="2" s="1"/>
  <c r="S193" i="2"/>
  <c r="S195" i="2" s="1"/>
  <c r="P205" i="2"/>
  <c r="P207" i="2" s="1"/>
  <c r="S211" i="2"/>
  <c r="M232" i="2"/>
  <c r="M234" i="2" s="1"/>
  <c r="M235" i="2"/>
  <c r="M237" i="2" s="1"/>
  <c r="S235" i="2"/>
  <c r="S237" i="2" s="1"/>
  <c r="P242" i="2"/>
  <c r="P244" i="2" s="1"/>
  <c r="M255" i="2"/>
  <c r="M257" i="2" s="1"/>
  <c r="S255" i="2"/>
  <c r="S257" i="2" s="1"/>
  <c r="S272" i="2"/>
  <c r="S274" i="2" s="1"/>
  <c r="S294" i="2"/>
  <c r="P324" i="2"/>
  <c r="P326" i="2" s="1"/>
  <c r="S356" i="2"/>
  <c r="S358" i="2" s="1"/>
  <c r="P366" i="2"/>
  <c r="S370" i="2"/>
  <c r="S372" i="2" s="1"/>
  <c r="S410" i="2"/>
  <c r="S412" i="2" s="1"/>
  <c r="M426" i="2"/>
  <c r="P429" i="2"/>
  <c r="P469" i="2"/>
  <c r="J205" i="15"/>
  <c r="J64" i="15"/>
  <c r="J72" i="15"/>
  <c r="J82" i="15"/>
  <c r="J91" i="15"/>
  <c r="J97" i="15"/>
  <c r="J106" i="15"/>
  <c r="J113" i="15"/>
  <c r="J116" i="15"/>
  <c r="J119" i="15"/>
  <c r="J122" i="15"/>
  <c r="J131" i="15"/>
  <c r="J135" i="15"/>
  <c r="J147" i="15"/>
  <c r="J150" i="15"/>
  <c r="J156" i="15"/>
  <c r="J159" i="15"/>
  <c r="J162" i="15"/>
  <c r="J165" i="15"/>
  <c r="J169" i="15"/>
  <c r="J172" i="15"/>
  <c r="J176" i="15"/>
  <c r="J179" i="15"/>
  <c r="J184" i="15"/>
  <c r="J190" i="15"/>
  <c r="J196" i="15"/>
  <c r="J211" i="15"/>
  <c r="J232" i="15"/>
  <c r="J235" i="15"/>
  <c r="J258" i="15"/>
  <c r="J282" i="15"/>
  <c r="J285" i="15"/>
  <c r="J294" i="15"/>
  <c r="J370" i="15"/>
  <c r="J413" i="15"/>
  <c r="J422" i="15"/>
  <c r="J421" i="15" s="1"/>
  <c r="J420" i="15" s="1"/>
  <c r="J444" i="15"/>
  <c r="J442" i="15" s="1"/>
  <c r="H66" i="15"/>
  <c r="R66" i="15" s="1"/>
  <c r="H68" i="15"/>
  <c r="T68" i="15" s="1"/>
  <c r="H94" i="15"/>
  <c r="R94" i="15" s="1"/>
  <c r="H107" i="15"/>
  <c r="H120" i="15"/>
  <c r="H151" i="15"/>
  <c r="H182" i="15"/>
  <c r="R182" i="15" s="1"/>
  <c r="H201" i="15"/>
  <c r="R201" i="15" s="1"/>
  <c r="H204" i="15"/>
  <c r="H209" i="15"/>
  <c r="S209" i="15" s="1"/>
  <c r="H213" i="15"/>
  <c r="S213" i="15" s="1"/>
  <c r="H217" i="15"/>
  <c r="H220" i="15"/>
  <c r="H222" i="15"/>
  <c r="H233" i="15"/>
  <c r="H246" i="15"/>
  <c r="H263" i="15"/>
  <c r="S263" i="15" s="1"/>
  <c r="H265" i="15"/>
  <c r="Q265" i="15" s="1"/>
  <c r="H277" i="15"/>
  <c r="T277" i="15" s="1"/>
  <c r="H280" i="15"/>
  <c r="H283" i="15"/>
  <c r="H295" i="15"/>
  <c r="H297" i="15"/>
  <c r="H303" i="15"/>
  <c r="H308" i="15"/>
  <c r="H310" i="15"/>
  <c r="H312" i="15"/>
  <c r="H315" i="15"/>
  <c r="H317" i="15"/>
  <c r="H319" i="15"/>
  <c r="H325" i="15"/>
  <c r="H327" i="15"/>
  <c r="U327" i="15" s="1"/>
  <c r="H329" i="15"/>
  <c r="P329" i="15" s="1"/>
  <c r="H332" i="15"/>
  <c r="T332" i="15" s="1"/>
  <c r="H334" i="15"/>
  <c r="P334" i="15" s="1"/>
  <c r="H336" i="15"/>
  <c r="H337" i="15"/>
  <c r="H338" i="15"/>
  <c r="H340" i="15"/>
  <c r="H342" i="15"/>
  <c r="H344" i="15"/>
  <c r="H346" i="15"/>
  <c r="H67" i="15"/>
  <c r="Q67" i="15" s="1"/>
  <c r="H73" i="15"/>
  <c r="H76" i="15"/>
  <c r="H81" i="15"/>
  <c r="T81" i="15" s="1"/>
  <c r="H95" i="15"/>
  <c r="V95" i="15" s="1"/>
  <c r="H191" i="15"/>
  <c r="H197" i="15"/>
  <c r="H199" i="15"/>
  <c r="Q199" i="15" s="1"/>
  <c r="H202" i="15"/>
  <c r="R202" i="15" s="1"/>
  <c r="H203" i="15"/>
  <c r="S203" i="15" s="1"/>
  <c r="H206" i="15"/>
  <c r="H208" i="15"/>
  <c r="V208" i="15" s="1"/>
  <c r="H216" i="15"/>
  <c r="H218" i="15"/>
  <c r="H224" i="15"/>
  <c r="H226" i="15"/>
  <c r="H267" i="15"/>
  <c r="H276" i="15"/>
  <c r="R276" i="15" s="1"/>
  <c r="H296" i="15"/>
  <c r="H299" i="15"/>
  <c r="H301" i="15"/>
  <c r="H309" i="15"/>
  <c r="H311" i="15"/>
  <c r="H313" i="15"/>
  <c r="H316" i="15"/>
  <c r="H318" i="15"/>
  <c r="H320" i="15"/>
  <c r="H331" i="15"/>
  <c r="S331" i="15" s="1"/>
  <c r="H333" i="15"/>
  <c r="T333" i="15" s="1"/>
  <c r="H335" i="15"/>
  <c r="V335" i="15" s="1"/>
  <c r="H339" i="15"/>
  <c r="H341" i="15"/>
  <c r="H343" i="15"/>
  <c r="H345" i="15"/>
  <c r="H347" i="15"/>
  <c r="H349" i="15"/>
  <c r="H351" i="15"/>
  <c r="S351" i="15" s="1"/>
  <c r="H353" i="15"/>
  <c r="P353" i="15" s="1"/>
  <c r="H362" i="15"/>
  <c r="V362" i="15" s="1"/>
  <c r="H364" i="15"/>
  <c r="H367" i="15"/>
  <c r="O367" i="15" s="1"/>
  <c r="H380" i="15"/>
  <c r="S380" i="15" s="1"/>
  <c r="H387" i="15"/>
  <c r="H389" i="15"/>
  <c r="H391" i="15"/>
  <c r="S391" i="15" s="1"/>
  <c r="H397" i="15"/>
  <c r="U397" i="15" s="1"/>
  <c r="H403" i="15"/>
  <c r="H405" i="15"/>
  <c r="V405" i="15" s="1"/>
  <c r="H417" i="15"/>
  <c r="U417" i="15" s="1"/>
  <c r="H419" i="15"/>
  <c r="O419" i="15" s="1"/>
  <c r="H431" i="15"/>
  <c r="H433" i="15"/>
  <c r="S433" i="15" s="1"/>
  <c r="H439" i="15"/>
  <c r="U439" i="15" s="1"/>
  <c r="H441" i="15"/>
  <c r="T441" i="15" s="1"/>
  <c r="J370" i="2"/>
  <c r="J372" i="2" s="1"/>
  <c r="K369" i="2"/>
  <c r="S110" i="2"/>
  <c r="S112" i="2" s="1"/>
  <c r="T109" i="2"/>
  <c r="U238" i="2"/>
  <c r="S242" i="2"/>
  <c r="S244" i="2" s="1"/>
  <c r="O369" i="2"/>
  <c r="M376" i="2"/>
  <c r="M378" i="2" s="1"/>
  <c r="Q58" i="2"/>
  <c r="Q442" i="2"/>
  <c r="H449" i="15"/>
  <c r="V449" i="15" s="1"/>
  <c r="S32" i="2"/>
  <c r="M33" i="2"/>
  <c r="S33" i="2"/>
  <c r="J75" i="2"/>
  <c r="J77" i="2" s="1"/>
  <c r="J138" i="2"/>
  <c r="J140" i="2" s="1"/>
  <c r="J162" i="2"/>
  <c r="J164" i="2" s="1"/>
  <c r="J205" i="2"/>
  <c r="J207" i="2" s="1"/>
  <c r="J288" i="2"/>
  <c r="J290" i="2" s="1"/>
  <c r="L369" i="2"/>
  <c r="P64" i="2"/>
  <c r="P97" i="2"/>
  <c r="P99" i="2" s="1"/>
  <c r="S119" i="2"/>
  <c r="S121" i="2" s="1"/>
  <c r="P125" i="2"/>
  <c r="P127" i="2" s="1"/>
  <c r="U168" i="2"/>
  <c r="U56" i="2" s="1"/>
  <c r="S169" i="2"/>
  <c r="S171" i="2" s="1"/>
  <c r="P172" i="2"/>
  <c r="P174" i="2" s="1"/>
  <c r="R168" i="2"/>
  <c r="T293" i="2"/>
  <c r="S392" i="2"/>
  <c r="M436" i="2"/>
  <c r="M438" i="2" s="1"/>
  <c r="N434" i="2"/>
  <c r="N428" i="2" s="1"/>
  <c r="I144" i="15"/>
  <c r="I172" i="15"/>
  <c r="U183" i="2"/>
  <c r="P187" i="2"/>
  <c r="P189" i="2" s="1"/>
  <c r="Q183" i="2"/>
  <c r="M407" i="2"/>
  <c r="M409" i="2" s="1"/>
  <c r="O406" i="2"/>
  <c r="U59" i="2"/>
  <c r="S59" i="2" s="1"/>
  <c r="J75" i="15"/>
  <c r="J78" i="15"/>
  <c r="J85" i="15"/>
  <c r="J88" i="15"/>
  <c r="J100" i="15"/>
  <c r="J103" i="15"/>
  <c r="J110" i="15"/>
  <c r="J125" i="15"/>
  <c r="J128" i="15"/>
  <c r="J138" i="15"/>
  <c r="J141" i="15"/>
  <c r="J131" i="2"/>
  <c r="J133" i="2" s="1"/>
  <c r="J255" i="2"/>
  <c r="J257" i="2" s="1"/>
  <c r="J282" i="2"/>
  <c r="J284" i="2" s="1"/>
  <c r="J57" i="2"/>
  <c r="J314" i="2"/>
  <c r="K355" i="2"/>
  <c r="J359" i="2"/>
  <c r="J361" i="2" s="1"/>
  <c r="J373" i="2"/>
  <c r="J375" i="2" s="1"/>
  <c r="M85" i="2"/>
  <c r="M87" i="2" s="1"/>
  <c r="M91" i="2"/>
  <c r="M93" i="2" s="1"/>
  <c r="T134" i="2"/>
  <c r="R134" i="2"/>
  <c r="P141" i="2"/>
  <c r="P143" i="2" s="1"/>
  <c r="S144" i="2"/>
  <c r="S146" i="2" s="1"/>
  <c r="O355" i="2"/>
  <c r="T399" i="2"/>
  <c r="S399" i="2" s="1"/>
  <c r="S400" i="2"/>
  <c r="S402" i="2" s="1"/>
  <c r="U58" i="2"/>
  <c r="S58" i="2" s="1"/>
  <c r="S444" i="2"/>
  <c r="S446" i="2" s="1"/>
  <c r="U442" i="2"/>
  <c r="S442" i="2" s="1"/>
  <c r="I239" i="15"/>
  <c r="I252" i="15"/>
  <c r="I258" i="15"/>
  <c r="I321" i="15"/>
  <c r="H348" i="15"/>
  <c r="H350" i="15"/>
  <c r="H352" i="15"/>
  <c r="H354" i="15"/>
  <c r="V354" i="15" s="1"/>
  <c r="H363" i="15"/>
  <c r="O363" i="15" s="1"/>
  <c r="H365" i="15"/>
  <c r="H371" i="15"/>
  <c r="I373" i="15"/>
  <c r="H379" i="15"/>
  <c r="H381" i="15"/>
  <c r="R381" i="15" s="1"/>
  <c r="H390" i="15"/>
  <c r="R390" i="15" s="1"/>
  <c r="I393" i="15"/>
  <c r="I392" i="15" s="1"/>
  <c r="H396" i="15"/>
  <c r="H398" i="15"/>
  <c r="Q398" i="15" s="1"/>
  <c r="H404" i="15"/>
  <c r="S404" i="15" s="1"/>
  <c r="H411" i="15"/>
  <c r="H414" i="15"/>
  <c r="H416" i="15"/>
  <c r="H418" i="15"/>
  <c r="Q418" i="15" s="1"/>
  <c r="H423" i="15"/>
  <c r="H425" i="15"/>
  <c r="S425" i="15" s="1"/>
  <c r="H435" i="15"/>
  <c r="R435" i="15" s="1"/>
  <c r="H440" i="15"/>
  <c r="P440" i="15" s="1"/>
  <c r="H443" i="15"/>
  <c r="V443" i="15" s="1"/>
  <c r="H448" i="15"/>
  <c r="T448" i="15" s="1"/>
  <c r="H450" i="15"/>
  <c r="H369" i="2"/>
  <c r="J22" i="2"/>
  <c r="J34" i="2"/>
  <c r="J88" i="2"/>
  <c r="J90" i="2" s="1"/>
  <c r="J122" i="2"/>
  <c r="J124" i="2" s="1"/>
  <c r="J144" i="2"/>
  <c r="J146" i="2" s="1"/>
  <c r="J169" i="2"/>
  <c r="J171" i="2" s="1"/>
  <c r="J193" i="2"/>
  <c r="J195" i="2" s="1"/>
  <c r="J196" i="2"/>
  <c r="J198" i="2" s="1"/>
  <c r="J215" i="2"/>
  <c r="J275" i="2"/>
  <c r="J279" i="2"/>
  <c r="J281" i="2" s="1"/>
  <c r="J302" i="2"/>
  <c r="J407" i="2"/>
  <c r="J409" i="2" s="1"/>
  <c r="J422" i="2"/>
  <c r="J424" i="2" s="1"/>
  <c r="M69" i="2"/>
  <c r="S78" i="2"/>
  <c r="S80" i="2" s="1"/>
  <c r="M97" i="2"/>
  <c r="M99" i="2" s="1"/>
  <c r="S97" i="2"/>
  <c r="S99" i="2" s="1"/>
  <c r="P100" i="2"/>
  <c r="P102" i="2" s="1"/>
  <c r="S103" i="2"/>
  <c r="S105" i="2" s="1"/>
  <c r="M106" i="2"/>
  <c r="M108" i="2" s="1"/>
  <c r="M125" i="2"/>
  <c r="M127" i="2" s="1"/>
  <c r="S125" i="2"/>
  <c r="S127" i="2" s="1"/>
  <c r="P128" i="2"/>
  <c r="P130" i="2" s="1"/>
  <c r="S131" i="2"/>
  <c r="S133" i="2" s="1"/>
  <c r="P282" i="2"/>
  <c r="P284" i="2" s="1"/>
  <c r="P57" i="2"/>
  <c r="R293" i="2"/>
  <c r="T355" i="2"/>
  <c r="S355" i="2" s="1"/>
  <c r="R355" i="2"/>
  <c r="J153" i="15"/>
  <c r="J223" i="15"/>
  <c r="J229" i="15"/>
  <c r="J266" i="15"/>
  <c r="J269" i="15"/>
  <c r="J321" i="15"/>
  <c r="J356" i="15"/>
  <c r="M22" i="2"/>
  <c r="M28" i="2"/>
  <c r="M46" i="2" s="1"/>
  <c r="P35" i="2"/>
  <c r="J85" i="2"/>
  <c r="J87" i="2" s="1"/>
  <c r="J135" i="2"/>
  <c r="J137" i="2" s="1"/>
  <c r="J150" i="2"/>
  <c r="J152" i="2" s="1"/>
  <c r="J211" i="2"/>
  <c r="J266" i="2"/>
  <c r="J268" i="2" s="1"/>
  <c r="K428" i="2"/>
  <c r="J58" i="2"/>
  <c r="J59" i="2"/>
  <c r="P69" i="2"/>
  <c r="S69" i="2"/>
  <c r="S75" i="2"/>
  <c r="S77" i="2" s="1"/>
  <c r="P78" i="2"/>
  <c r="P80" i="2" s="1"/>
  <c r="M100" i="2"/>
  <c r="M102" i="2" s="1"/>
  <c r="S106" i="2"/>
  <c r="S108" i="2" s="1"/>
  <c r="S113" i="2"/>
  <c r="S115" i="2" s="1"/>
  <c r="M128" i="2"/>
  <c r="M130" i="2" s="1"/>
  <c r="P131" i="2"/>
  <c r="P133" i="2" s="1"/>
  <c r="M144" i="2"/>
  <c r="M146" i="2" s="1"/>
  <c r="R214" i="2"/>
  <c r="R248" i="2"/>
  <c r="R382" i="2"/>
  <c r="P382" i="2" s="1"/>
  <c r="R406" i="2"/>
  <c r="U428" i="2"/>
  <c r="N442" i="2"/>
  <c r="N58" i="2"/>
  <c r="M58" i="2" s="1"/>
  <c r="M159" i="2"/>
  <c r="M161" i="2" s="1"/>
  <c r="S159" i="2"/>
  <c r="S161" i="2" s="1"/>
  <c r="M162" i="2"/>
  <c r="M164" i="2" s="1"/>
  <c r="P165" i="2"/>
  <c r="P167" i="2" s="1"/>
  <c r="M172" i="2"/>
  <c r="M174" i="2" s="1"/>
  <c r="S172" i="2"/>
  <c r="S174" i="2" s="1"/>
  <c r="M190" i="2"/>
  <c r="M192" i="2" s="1"/>
  <c r="S190" i="2"/>
  <c r="S192" i="2" s="1"/>
  <c r="M196" i="2"/>
  <c r="M198" i="2" s="1"/>
  <c r="S196" i="2"/>
  <c r="S198" i="2" s="1"/>
  <c r="R238" i="2"/>
  <c r="P252" i="2"/>
  <c r="P254" i="2" s="1"/>
  <c r="U248" i="2"/>
  <c r="P255" i="2"/>
  <c r="P257" i="2" s="1"/>
  <c r="M282" i="2"/>
  <c r="M284" i="2" s="1"/>
  <c r="M57" i="2"/>
  <c r="S57" i="2"/>
  <c r="P314" i="2"/>
  <c r="M330" i="2"/>
  <c r="S330" i="2"/>
  <c r="P359" i="2"/>
  <c r="P361" i="2" s="1"/>
  <c r="S376" i="2"/>
  <c r="S378" i="2" s="1"/>
  <c r="S383" i="2"/>
  <c r="S385" i="2" s="1"/>
  <c r="P386" i="2"/>
  <c r="P388" i="2" s="1"/>
  <c r="S426" i="2"/>
  <c r="S429" i="2"/>
  <c r="P436" i="2"/>
  <c r="P438" i="2" s="1"/>
  <c r="P444" i="2"/>
  <c r="P446" i="2" s="1"/>
  <c r="R58" i="2"/>
  <c r="M472" i="2"/>
  <c r="M147" i="2"/>
  <c r="M149" i="2" s="1"/>
  <c r="S147" i="2"/>
  <c r="S149" i="2" s="1"/>
  <c r="M150" i="2"/>
  <c r="M152" i="2" s="1"/>
  <c r="P153" i="2"/>
  <c r="P155" i="2" s="1"/>
  <c r="S156" i="2"/>
  <c r="S158" i="2" s="1"/>
  <c r="O168" i="2"/>
  <c r="O56" i="2" s="1"/>
  <c r="R175" i="2"/>
  <c r="P179" i="2"/>
  <c r="P181" i="2" s="1"/>
  <c r="O183" i="2"/>
  <c r="M193" i="2"/>
  <c r="M195" i="2" s="1"/>
  <c r="M205" i="2"/>
  <c r="M207" i="2" s="1"/>
  <c r="S205" i="2"/>
  <c r="S207" i="2" s="1"/>
  <c r="P219" i="2"/>
  <c r="M223" i="2"/>
  <c r="S223" i="2"/>
  <c r="P232" i="2"/>
  <c r="P234" i="2" s="1"/>
  <c r="U228" i="2"/>
  <c r="P235" i="2"/>
  <c r="P237" i="2" s="1"/>
  <c r="M245" i="2"/>
  <c r="M247" i="2" s="1"/>
  <c r="S245" i="2"/>
  <c r="S247" i="2" s="1"/>
  <c r="P266" i="2"/>
  <c r="P268" i="2" s="1"/>
  <c r="P269" i="2"/>
  <c r="P271" i="2" s="1"/>
  <c r="P272" i="2"/>
  <c r="P274" i="2" s="1"/>
  <c r="M279" i="2"/>
  <c r="M281" i="2" s="1"/>
  <c r="S279" i="2"/>
  <c r="S281" i="2" s="1"/>
  <c r="M285" i="2"/>
  <c r="M287" i="2" s="1"/>
  <c r="S285" i="2"/>
  <c r="S287" i="2" s="1"/>
  <c r="P288" i="2"/>
  <c r="P290" i="2" s="1"/>
  <c r="P302" i="2"/>
  <c r="M307" i="2"/>
  <c r="S307" i="2"/>
  <c r="M321" i="2"/>
  <c r="S321" i="2"/>
  <c r="M373" i="2"/>
  <c r="M375" i="2" s="1"/>
  <c r="S386" i="2"/>
  <c r="S388" i="2" s="1"/>
  <c r="S393" i="2"/>
  <c r="S395" i="2" s="1"/>
  <c r="M410" i="2"/>
  <c r="M412" i="2" s="1"/>
  <c r="M413" i="2"/>
  <c r="M415" i="2" s="1"/>
  <c r="P426" i="2"/>
  <c r="P59" i="2"/>
  <c r="I82" i="15"/>
  <c r="H86" i="15"/>
  <c r="H89" i="15"/>
  <c r="I91" i="15"/>
  <c r="H101" i="15"/>
  <c r="H96" i="2"/>
  <c r="I110" i="15"/>
  <c r="I113" i="15"/>
  <c r="I116" i="15"/>
  <c r="I125" i="15"/>
  <c r="I128" i="15"/>
  <c r="H109" i="2"/>
  <c r="I131" i="15"/>
  <c r="H139" i="15"/>
  <c r="H154" i="15"/>
  <c r="H134" i="2"/>
  <c r="I159" i="15"/>
  <c r="I162" i="15"/>
  <c r="I165" i="15"/>
  <c r="I179" i="15"/>
  <c r="H175" i="2"/>
  <c r="H183" i="2"/>
  <c r="H214" i="2"/>
  <c r="H228" i="2"/>
  <c r="H238" i="2"/>
  <c r="H248" i="2"/>
  <c r="H260" i="15"/>
  <c r="H262" i="15"/>
  <c r="S262" i="15" s="1"/>
  <c r="H264" i="15"/>
  <c r="V264" i="15" s="1"/>
  <c r="H273" i="15"/>
  <c r="H278" i="15"/>
  <c r="R278" i="15" s="1"/>
  <c r="H291" i="15"/>
  <c r="S291" i="15" s="1"/>
  <c r="H292" i="15"/>
  <c r="Q292" i="15" s="1"/>
  <c r="J302" i="15"/>
  <c r="H304" i="15"/>
  <c r="H306" i="15"/>
  <c r="H293" i="2"/>
  <c r="H328" i="15"/>
  <c r="P328" i="15" s="1"/>
  <c r="H355" i="2"/>
  <c r="H382" i="2"/>
  <c r="H406" i="2"/>
  <c r="H421" i="2"/>
  <c r="H420" i="2" s="1"/>
  <c r="H445" i="15"/>
  <c r="H447" i="15"/>
  <c r="R447" i="15" s="1"/>
  <c r="N46" i="2"/>
  <c r="P135" i="2"/>
  <c r="Q134" i="2"/>
  <c r="S176" i="2"/>
  <c r="T175" i="2"/>
  <c r="S184" i="2"/>
  <c r="T183" i="2"/>
  <c r="S215" i="2"/>
  <c r="T214" i="2"/>
  <c r="M229" i="2"/>
  <c r="M231" i="2" s="1"/>
  <c r="N228" i="2"/>
  <c r="M239" i="2"/>
  <c r="M241" i="2" s="1"/>
  <c r="N238" i="2"/>
  <c r="M249" i="2"/>
  <c r="M251" i="2" s="1"/>
  <c r="N248" i="2"/>
  <c r="P294" i="2"/>
  <c r="Q293" i="2"/>
  <c r="U293" i="2"/>
  <c r="P321" i="2"/>
  <c r="P356" i="2"/>
  <c r="P358" i="2" s="1"/>
  <c r="Q355" i="2"/>
  <c r="T406" i="2"/>
  <c r="S413" i="2"/>
  <c r="S415" i="2" s="1"/>
  <c r="R421" i="2"/>
  <c r="P422" i="2"/>
  <c r="P424" i="2" s="1"/>
  <c r="P27" i="2"/>
  <c r="P45" i="2" s="1"/>
  <c r="S28" i="2"/>
  <c r="S46" i="2" s="1"/>
  <c r="M29" i="2"/>
  <c r="M47" i="2" s="1"/>
  <c r="M41" i="2"/>
  <c r="P91" i="2"/>
  <c r="P93" i="2" s="1"/>
  <c r="S100" i="2"/>
  <c r="S102" i="2" s="1"/>
  <c r="P119" i="2"/>
  <c r="P121" i="2" s="1"/>
  <c r="S128" i="2"/>
  <c r="S130" i="2" s="1"/>
  <c r="N134" i="2"/>
  <c r="M135" i="2"/>
  <c r="T168" i="2"/>
  <c r="P169" i="2"/>
  <c r="Q168" i="2"/>
  <c r="P176" i="2"/>
  <c r="P184" i="2"/>
  <c r="P215" i="2"/>
  <c r="Q228" i="2"/>
  <c r="S229" i="2"/>
  <c r="S231" i="2" s="1"/>
  <c r="T228" i="2"/>
  <c r="Q238" i="2"/>
  <c r="S239" i="2"/>
  <c r="S241" i="2" s="1"/>
  <c r="T238" i="2"/>
  <c r="Q248" i="2"/>
  <c r="S249" i="2"/>
  <c r="S251" i="2" s="1"/>
  <c r="T248" i="2"/>
  <c r="N293" i="2"/>
  <c r="M356" i="2"/>
  <c r="M358" i="2" s="1"/>
  <c r="R399" i="2"/>
  <c r="P399" i="2" s="1"/>
  <c r="P400" i="2"/>
  <c r="P402" i="2" s="1"/>
  <c r="R442" i="2"/>
  <c r="S29" i="2"/>
  <c r="S47" i="2" s="1"/>
  <c r="S64" i="2"/>
  <c r="M72" i="2"/>
  <c r="R96" i="2"/>
  <c r="M110" i="2"/>
  <c r="N109" i="2"/>
  <c r="R109" i="2"/>
  <c r="S135" i="2"/>
  <c r="M169" i="2"/>
  <c r="M179" i="2"/>
  <c r="M181" i="2" s="1"/>
  <c r="M187" i="2"/>
  <c r="M189" i="2" s="1"/>
  <c r="P229" i="2"/>
  <c r="P231" i="2" s="1"/>
  <c r="P239" i="2"/>
  <c r="P241" i="2" s="1"/>
  <c r="P249" i="2"/>
  <c r="P251" i="2" s="1"/>
  <c r="M275" i="2"/>
  <c r="M34" i="2"/>
  <c r="S34" i="2"/>
  <c r="P41" i="2"/>
  <c r="S88" i="2"/>
  <c r="S90" i="2" s="1"/>
  <c r="N96" i="2"/>
  <c r="T96" i="2"/>
  <c r="O96" i="2"/>
  <c r="P103" i="2"/>
  <c r="P105" i="2" s="1"/>
  <c r="S116" i="2"/>
  <c r="S118" i="2" s="1"/>
  <c r="M176" i="2"/>
  <c r="N175" i="2"/>
  <c r="M184" i="2"/>
  <c r="N183" i="2"/>
  <c r="M215" i="2"/>
  <c r="N214" i="2"/>
  <c r="O293" i="2"/>
  <c r="M370" i="2"/>
  <c r="M372" i="2" s="1"/>
  <c r="N369" i="2"/>
  <c r="S373" i="2"/>
  <c r="S375" i="2" s="1"/>
  <c r="T369" i="2"/>
  <c r="Q369" i="2"/>
  <c r="P376" i="2"/>
  <c r="P378" i="2" s="1"/>
  <c r="U406" i="2"/>
  <c r="S407" i="2"/>
  <c r="S409" i="2" s="1"/>
  <c r="R369" i="2"/>
  <c r="P370" i="2"/>
  <c r="P372" i="2" s="1"/>
  <c r="M400" i="2"/>
  <c r="M402" i="2" s="1"/>
  <c r="N399" i="2"/>
  <c r="M399" i="2" s="1"/>
  <c r="P407" i="2"/>
  <c r="P409" i="2" s="1"/>
  <c r="Q406" i="2"/>
  <c r="M422" i="2"/>
  <c r="M424" i="2" s="1"/>
  <c r="N421" i="2"/>
  <c r="O428" i="2"/>
  <c r="M429" i="2"/>
  <c r="R434" i="2"/>
  <c r="O382" i="2"/>
  <c r="M382" i="2" s="1"/>
  <c r="M383" i="2"/>
  <c r="M385" i="2" s="1"/>
  <c r="O392" i="2"/>
  <c r="M392" i="2" s="1"/>
  <c r="M393" i="2"/>
  <c r="M395" i="2" s="1"/>
  <c r="M444" i="2"/>
  <c r="M446" i="2" s="1"/>
  <c r="J78" i="2"/>
  <c r="J80" i="2" s="1"/>
  <c r="K96" i="2"/>
  <c r="J103" i="2"/>
  <c r="J105" i="2" s="1"/>
  <c r="L96" i="2"/>
  <c r="L109" i="2"/>
  <c r="J110" i="2"/>
  <c r="J112" i="2" s="1"/>
  <c r="J116" i="2"/>
  <c r="J118" i="2" s="1"/>
  <c r="J147" i="2"/>
  <c r="J149" i="2" s="1"/>
  <c r="K134" i="2"/>
  <c r="J159" i="2"/>
  <c r="J161" i="2" s="1"/>
  <c r="K168" i="2"/>
  <c r="J172" i="2"/>
  <c r="J174" i="2" s="1"/>
  <c r="J190" i="2"/>
  <c r="J192" i="2" s="1"/>
  <c r="K183" i="2"/>
  <c r="J219" i="2"/>
  <c r="K228" i="2"/>
  <c r="J223" i="2"/>
  <c r="K238" i="2"/>
  <c r="J252" i="2"/>
  <c r="J254" i="2" s="1"/>
  <c r="J269" i="2"/>
  <c r="J271" i="2" s="1"/>
  <c r="J366" i="2"/>
  <c r="K382" i="2"/>
  <c r="J383" i="2"/>
  <c r="J385" i="2" s="1"/>
  <c r="J386" i="2"/>
  <c r="J388" i="2" s="1"/>
  <c r="J392" i="2"/>
  <c r="J393" i="2"/>
  <c r="J395" i="2" s="1"/>
  <c r="J400" i="2"/>
  <c r="J402" i="2" s="1"/>
  <c r="K406" i="2"/>
  <c r="J436" i="2"/>
  <c r="J438" i="2" s="1"/>
  <c r="J28" i="2"/>
  <c r="J46" i="2" s="1"/>
  <c r="S27" i="2"/>
  <c r="S45" i="2" s="1"/>
  <c r="P32" i="2"/>
  <c r="M32" i="2"/>
  <c r="J33" i="2"/>
  <c r="P33" i="2"/>
  <c r="P28" i="2"/>
  <c r="P46" i="2" s="1"/>
  <c r="Q46" i="2"/>
  <c r="U46" i="2"/>
  <c r="U45" i="2"/>
  <c r="J184" i="2"/>
  <c r="L183" i="2"/>
  <c r="M27" i="2"/>
  <c r="M45" i="2" s="1"/>
  <c r="J64" i="2"/>
  <c r="K109" i="2"/>
  <c r="J141" i="2"/>
  <c r="J143" i="2" s="1"/>
  <c r="L134" i="2"/>
  <c r="K45" i="2"/>
  <c r="J72" i="2"/>
  <c r="L442" i="2"/>
  <c r="J444" i="2"/>
  <c r="J446" i="2" s="1"/>
  <c r="P29" i="2"/>
  <c r="P47" i="2" s="1"/>
  <c r="Q45" i="2"/>
  <c r="J69" i="2"/>
  <c r="J97" i="2"/>
  <c r="J294" i="2"/>
  <c r="L293" i="2"/>
  <c r="L355" i="2"/>
  <c r="J356" i="2"/>
  <c r="J358" i="2" s="1"/>
  <c r="L214" i="2"/>
  <c r="P34" i="2"/>
  <c r="J176" i="2"/>
  <c r="L175" i="2"/>
  <c r="J229" i="2"/>
  <c r="J231" i="2" s="1"/>
  <c r="L228" i="2"/>
  <c r="K293" i="2"/>
  <c r="J307" i="2"/>
  <c r="L382" i="2"/>
  <c r="L399" i="2"/>
  <c r="J399" i="2" s="1"/>
  <c r="L420" i="2"/>
  <c r="J420" i="2" s="1"/>
  <c r="L434" i="2"/>
  <c r="I288" i="15"/>
  <c r="I302" i="15"/>
  <c r="I429" i="15"/>
  <c r="H429" i="15" s="1"/>
  <c r="H430" i="15"/>
  <c r="V430" i="15" s="1"/>
  <c r="H92" i="15"/>
  <c r="I275" i="15"/>
  <c r="I135" i="15"/>
  <c r="H136" i="15"/>
  <c r="H157" i="15"/>
  <c r="I156" i="15"/>
  <c r="I176" i="15"/>
  <c r="H177" i="15"/>
  <c r="I223" i="15"/>
  <c r="H225" i="15"/>
  <c r="I235" i="15"/>
  <c r="H236" i="15"/>
  <c r="I249" i="15"/>
  <c r="H250" i="15"/>
  <c r="H286" i="15"/>
  <c r="I285" i="15"/>
  <c r="I298" i="15"/>
  <c r="H300" i="15"/>
  <c r="H322" i="15"/>
  <c r="I75" i="15"/>
  <c r="H117" i="15"/>
  <c r="H126" i="15"/>
  <c r="I150" i="15"/>
  <c r="I215" i="15"/>
  <c r="I97" i="15"/>
  <c r="H98" i="15"/>
  <c r="H104" i="15"/>
  <c r="I103" i="15"/>
  <c r="I122" i="15"/>
  <c r="H123" i="15"/>
  <c r="I141" i="15"/>
  <c r="H142" i="15"/>
  <c r="I147" i="15"/>
  <c r="H148" i="15"/>
  <c r="I169" i="15"/>
  <c r="H170" i="15"/>
  <c r="I229" i="15"/>
  <c r="H230" i="15"/>
  <c r="I242" i="15"/>
  <c r="H243" i="15"/>
  <c r="I255" i="15"/>
  <c r="H256" i="15"/>
  <c r="H377" i="15"/>
  <c r="I376" i="15"/>
  <c r="H408" i="15"/>
  <c r="I407" i="15"/>
  <c r="H83" i="15"/>
  <c r="I307" i="15"/>
  <c r="I272" i="15"/>
  <c r="I64" i="15"/>
  <c r="H79" i="15"/>
  <c r="I78" i="15"/>
  <c r="I106" i="15"/>
  <c r="I184" i="15"/>
  <c r="H188" i="15"/>
  <c r="I187" i="15"/>
  <c r="I205" i="15"/>
  <c r="I211" i="15"/>
  <c r="I219" i="15"/>
  <c r="H219" i="15" s="1"/>
  <c r="O219" i="15" s="1"/>
  <c r="H221" i="15"/>
  <c r="I269" i="15"/>
  <c r="H270" i="15"/>
  <c r="I356" i="15"/>
  <c r="H360" i="15"/>
  <c r="I359" i="15"/>
  <c r="I370" i="15"/>
  <c r="I383" i="15"/>
  <c r="H384" i="15"/>
  <c r="I400" i="15"/>
  <c r="I399" i="15" s="1"/>
  <c r="I413" i="15"/>
  <c r="I422" i="15"/>
  <c r="I426" i="15"/>
  <c r="H426" i="15" s="1"/>
  <c r="H427" i="15"/>
  <c r="I436" i="15"/>
  <c r="H323" i="15"/>
  <c r="I444" i="15"/>
  <c r="I442" i="15" s="1"/>
  <c r="H437" i="15"/>
  <c r="I410" i="15"/>
  <c r="H401" i="15"/>
  <c r="H394" i="15"/>
  <c r="I386" i="15"/>
  <c r="H374" i="15"/>
  <c r="I366" i="15"/>
  <c r="H366" i="15" s="1"/>
  <c r="V366" i="15" s="1"/>
  <c r="H357" i="15"/>
  <c r="I324" i="15"/>
  <c r="I314" i="15"/>
  <c r="H305" i="15"/>
  <c r="I294" i="15"/>
  <c r="H289" i="15"/>
  <c r="I282" i="15"/>
  <c r="I279" i="15"/>
  <c r="I266" i="15"/>
  <c r="H259" i="15"/>
  <c r="H253" i="15"/>
  <c r="I245" i="15"/>
  <c r="H240" i="15"/>
  <c r="I232" i="15"/>
  <c r="H212" i="15"/>
  <c r="R212" i="15" s="1"/>
  <c r="I196" i="15"/>
  <c r="I190" i="15"/>
  <c r="H185" i="15"/>
  <c r="H180" i="15"/>
  <c r="H173" i="15"/>
  <c r="H166" i="15"/>
  <c r="H163" i="15"/>
  <c r="H160" i="15"/>
  <c r="I153" i="15"/>
  <c r="H145" i="15"/>
  <c r="I138" i="15"/>
  <c r="H132" i="15"/>
  <c r="H129" i="15"/>
  <c r="I119" i="15"/>
  <c r="H114" i="15"/>
  <c r="H111" i="15"/>
  <c r="I100" i="15"/>
  <c r="I88" i="15"/>
  <c r="I85" i="15"/>
  <c r="I72" i="15"/>
  <c r="H65" i="15"/>
  <c r="V65" i="15" s="1"/>
  <c r="H193" i="15"/>
  <c r="P276" i="15"/>
  <c r="K56" i="2" l="1"/>
  <c r="H56" i="2"/>
  <c r="R329" i="15"/>
  <c r="Q56" i="2"/>
  <c r="T56" i="2"/>
  <c r="S56" i="2" s="1"/>
  <c r="S293" i="2"/>
  <c r="R56" i="2"/>
  <c r="L56" i="2"/>
  <c r="J56" i="2" s="1"/>
  <c r="S434" i="2"/>
  <c r="N56" i="2"/>
  <c r="M56" i="2" s="1"/>
  <c r="Q362" i="15"/>
  <c r="S329" i="15"/>
  <c r="J428" i="15"/>
  <c r="P203" i="15"/>
  <c r="R203" i="15"/>
  <c r="P68" i="15"/>
  <c r="H436" i="15"/>
  <c r="R436" i="15" s="1"/>
  <c r="J355" i="15"/>
  <c r="Q333" i="15"/>
  <c r="U68" i="15"/>
  <c r="H272" i="15"/>
  <c r="O272" i="15" s="1"/>
  <c r="H392" i="15"/>
  <c r="O392" i="15" s="1"/>
  <c r="O335" i="15"/>
  <c r="H279" i="15"/>
  <c r="S279" i="15" s="1"/>
  <c r="H187" i="15"/>
  <c r="O187" i="15" s="1"/>
  <c r="U94" i="15"/>
  <c r="J40" i="2"/>
  <c r="P442" i="2"/>
  <c r="M248" i="2"/>
  <c r="T447" i="15"/>
  <c r="M238" i="2"/>
  <c r="S421" i="2"/>
  <c r="P40" i="2"/>
  <c r="M355" i="2"/>
  <c r="K368" i="2"/>
  <c r="S278" i="15"/>
  <c r="J238" i="15"/>
  <c r="P405" i="15"/>
  <c r="H245" i="15"/>
  <c r="U245" i="15" s="1"/>
  <c r="V278" i="15"/>
  <c r="H330" i="15"/>
  <c r="P330" i="15" s="1"/>
  <c r="H399" i="15"/>
  <c r="S399" i="15" s="1"/>
  <c r="J382" i="15"/>
  <c r="U278" i="15"/>
  <c r="V209" i="15"/>
  <c r="P335" i="15"/>
  <c r="T278" i="15"/>
  <c r="O209" i="15"/>
  <c r="Q390" i="15"/>
  <c r="H359" i="15"/>
  <c r="H361" i="15" s="1"/>
  <c r="H239" i="15"/>
  <c r="U239" i="15" s="1"/>
  <c r="R440" i="15"/>
  <c r="V433" i="15"/>
  <c r="Q182" i="15"/>
  <c r="S94" i="15"/>
  <c r="O265" i="15"/>
  <c r="V447" i="15"/>
  <c r="O329" i="15"/>
  <c r="V418" i="15"/>
  <c r="V333" i="15"/>
  <c r="H307" i="15"/>
  <c r="Q307" i="15" s="1"/>
  <c r="H373" i="15"/>
  <c r="Q373" i="15" s="1"/>
  <c r="R449" i="15"/>
  <c r="R404" i="15"/>
  <c r="U328" i="15"/>
  <c r="V448" i="15"/>
  <c r="H386" i="15"/>
  <c r="S386" i="15" s="1"/>
  <c r="H252" i="15"/>
  <c r="S252" i="15" s="1"/>
  <c r="T433" i="15"/>
  <c r="P209" i="15"/>
  <c r="Q405" i="15"/>
  <c r="S265" i="15"/>
  <c r="O433" i="15"/>
  <c r="P471" i="15"/>
  <c r="H298" i="15"/>
  <c r="O298" i="15" s="1"/>
  <c r="H144" i="15"/>
  <c r="T144" i="15" s="1"/>
  <c r="Q335" i="15"/>
  <c r="O94" i="15"/>
  <c r="T265" i="15"/>
  <c r="S182" i="15"/>
  <c r="U405" i="15"/>
  <c r="H407" i="15"/>
  <c r="H409" i="15" s="1"/>
  <c r="H288" i="15"/>
  <c r="H290" i="15" s="1"/>
  <c r="H321" i="15"/>
  <c r="U321" i="15" s="1"/>
  <c r="U182" i="15"/>
  <c r="P94" i="15"/>
  <c r="P265" i="15"/>
  <c r="Q433" i="15"/>
  <c r="Q209" i="15"/>
  <c r="R335" i="15"/>
  <c r="U335" i="15"/>
  <c r="O405" i="15"/>
  <c r="U265" i="15"/>
  <c r="H119" i="15"/>
  <c r="Q119" i="15" s="1"/>
  <c r="U443" i="15"/>
  <c r="U433" i="15"/>
  <c r="U209" i="15"/>
  <c r="Q94" i="15"/>
  <c r="S335" i="15"/>
  <c r="T182" i="15"/>
  <c r="R405" i="15"/>
  <c r="O182" i="15"/>
  <c r="V265" i="15"/>
  <c r="H196" i="15"/>
  <c r="U196" i="15" s="1"/>
  <c r="H147" i="15"/>
  <c r="Q147" i="15" s="1"/>
  <c r="H97" i="15"/>
  <c r="S97" i="15" s="1"/>
  <c r="S168" i="2"/>
  <c r="M40" i="2"/>
  <c r="J369" i="15"/>
  <c r="J248" i="15"/>
  <c r="S367" i="15"/>
  <c r="H269" i="15"/>
  <c r="U269" i="15" s="1"/>
  <c r="U227" i="2"/>
  <c r="U52" i="2" s="1"/>
  <c r="S455" i="15"/>
  <c r="T328" i="15"/>
  <c r="R213" i="15"/>
  <c r="P417" i="15"/>
  <c r="Q328" i="15"/>
  <c r="J214" i="15"/>
  <c r="J369" i="2"/>
  <c r="M406" i="2"/>
  <c r="J248" i="2"/>
  <c r="S450" i="15"/>
  <c r="R450" i="15"/>
  <c r="O365" i="15"/>
  <c r="T365" i="15"/>
  <c r="S435" i="15"/>
  <c r="P202" i="15"/>
  <c r="Q447" i="15"/>
  <c r="P447" i="15"/>
  <c r="S447" i="15"/>
  <c r="U447" i="15"/>
  <c r="O447" i="15"/>
  <c r="M434" i="2"/>
  <c r="S248" i="2"/>
  <c r="J406" i="15"/>
  <c r="H179" i="15"/>
  <c r="P179" i="15" s="1"/>
  <c r="O262" i="15"/>
  <c r="H153" i="15"/>
  <c r="Q153" i="15" s="1"/>
  <c r="R262" i="15"/>
  <c r="H314" i="15"/>
  <c r="R314" i="15" s="1"/>
  <c r="H410" i="15"/>
  <c r="H412" i="15" s="1"/>
  <c r="O449" i="15"/>
  <c r="H376" i="15"/>
  <c r="T376" i="15" s="1"/>
  <c r="H215" i="15"/>
  <c r="R215" i="15" s="1"/>
  <c r="U368" i="2"/>
  <c r="P293" i="2"/>
  <c r="R265" i="15"/>
  <c r="P433" i="15"/>
  <c r="O354" i="15"/>
  <c r="S328" i="15"/>
  <c r="T209" i="15"/>
  <c r="P199" i="15"/>
  <c r="V94" i="15"/>
  <c r="T335" i="15"/>
  <c r="P182" i="15"/>
  <c r="T405" i="15"/>
  <c r="U219" i="15"/>
  <c r="T94" i="15"/>
  <c r="V182" i="15"/>
  <c r="R209" i="15"/>
  <c r="S405" i="15"/>
  <c r="H200" i="15"/>
  <c r="P200" i="15" s="1"/>
  <c r="H324" i="15"/>
  <c r="P324" i="15" s="1"/>
  <c r="R433" i="15"/>
  <c r="H370" i="15"/>
  <c r="V370" i="15" s="1"/>
  <c r="H64" i="15"/>
  <c r="Q64" i="15" s="1"/>
  <c r="H249" i="15"/>
  <c r="O249" i="15" s="1"/>
  <c r="P248" i="2"/>
  <c r="H162" i="15"/>
  <c r="R162" i="15" s="1"/>
  <c r="M442" i="2"/>
  <c r="H258" i="15"/>
  <c r="R258" i="15" s="1"/>
  <c r="O227" i="2"/>
  <c r="O52" i="2" s="1"/>
  <c r="O351" i="15"/>
  <c r="T418" i="15"/>
  <c r="Q331" i="15"/>
  <c r="V213" i="15"/>
  <c r="S81" i="15"/>
  <c r="U213" i="15"/>
  <c r="P351" i="15"/>
  <c r="S208" i="15"/>
  <c r="H242" i="15"/>
  <c r="T242" i="15" s="1"/>
  <c r="H141" i="15"/>
  <c r="S141" i="15" s="1"/>
  <c r="H302" i="15"/>
  <c r="T302" i="15" s="1"/>
  <c r="P214" i="2"/>
  <c r="P355" i="2"/>
  <c r="H227" i="2"/>
  <c r="H210" i="2" s="1"/>
  <c r="M96" i="2"/>
  <c r="J134" i="15"/>
  <c r="J96" i="15"/>
  <c r="S428" i="2"/>
  <c r="S390" i="15"/>
  <c r="T65" i="15"/>
  <c r="P208" i="15"/>
  <c r="T449" i="15"/>
  <c r="V440" i="15"/>
  <c r="V277" i="15"/>
  <c r="U199" i="15"/>
  <c r="U449" i="15"/>
  <c r="U208" i="15"/>
  <c r="U65" i="15"/>
  <c r="P331" i="15"/>
  <c r="O439" i="15"/>
  <c r="S332" i="15"/>
  <c r="U201" i="15"/>
  <c r="Q367" i="15"/>
  <c r="O201" i="15"/>
  <c r="U332" i="15"/>
  <c r="U391" i="15"/>
  <c r="H383" i="15"/>
  <c r="H385" i="15" s="1"/>
  <c r="J134" i="2"/>
  <c r="H110" i="15"/>
  <c r="O110" i="15" s="1"/>
  <c r="H368" i="2"/>
  <c r="Q449" i="15"/>
  <c r="T439" i="15"/>
  <c r="O333" i="15"/>
  <c r="Q435" i="15"/>
  <c r="R333" i="15"/>
  <c r="R277" i="15"/>
  <c r="P443" i="15"/>
  <c r="O263" i="15"/>
  <c r="T354" i="15"/>
  <c r="O328" i="15"/>
  <c r="T203" i="15"/>
  <c r="T199" i="15"/>
  <c r="P278" i="15"/>
  <c r="S201" i="15"/>
  <c r="R68" i="15"/>
  <c r="T417" i="15"/>
  <c r="O203" i="15"/>
  <c r="O278" i="15"/>
  <c r="S449" i="15"/>
  <c r="V332" i="15"/>
  <c r="P367" i="15"/>
  <c r="H190" i="15"/>
  <c r="U190" i="15" s="1"/>
  <c r="U263" i="15"/>
  <c r="V328" i="15"/>
  <c r="P435" i="15"/>
  <c r="V329" i="15"/>
  <c r="I168" i="15"/>
  <c r="H150" i="15"/>
  <c r="T150" i="15" s="1"/>
  <c r="J355" i="2"/>
  <c r="M214" i="2"/>
  <c r="O71" i="2"/>
  <c r="M428" i="2"/>
  <c r="Q71" i="2"/>
  <c r="R227" i="2"/>
  <c r="R210" i="2" s="1"/>
  <c r="S40" i="2"/>
  <c r="V439" i="15"/>
  <c r="O331" i="15"/>
  <c r="R367" i="15"/>
  <c r="Q278" i="15"/>
  <c r="R208" i="15"/>
  <c r="O443" i="15"/>
  <c r="R263" i="15"/>
  <c r="R354" i="15"/>
  <c r="O332" i="15"/>
  <c r="R328" i="15"/>
  <c r="V276" i="15"/>
  <c r="V199" i="15"/>
  <c r="Q201" i="15"/>
  <c r="P213" i="15"/>
  <c r="U81" i="15"/>
  <c r="Q391" i="15"/>
  <c r="O208" i="15"/>
  <c r="V351" i="15"/>
  <c r="T391" i="15"/>
  <c r="R199" i="15"/>
  <c r="H294" i="15"/>
  <c r="U294" i="15" s="1"/>
  <c r="U331" i="15"/>
  <c r="R439" i="15"/>
  <c r="P449" i="15"/>
  <c r="H413" i="15"/>
  <c r="U413" i="15" s="1"/>
  <c r="J382" i="2"/>
  <c r="J442" i="2"/>
  <c r="S238" i="2"/>
  <c r="S96" i="2"/>
  <c r="J183" i="15"/>
  <c r="J168" i="15"/>
  <c r="H285" i="15"/>
  <c r="T285" i="15" s="1"/>
  <c r="H82" i="15"/>
  <c r="V82" i="15" s="1"/>
  <c r="J175" i="15"/>
  <c r="S363" i="15"/>
  <c r="U419" i="15"/>
  <c r="S202" i="15"/>
  <c r="H156" i="15"/>
  <c r="U156" i="15" s="1"/>
  <c r="Q425" i="15"/>
  <c r="R443" i="15"/>
  <c r="Q443" i="15"/>
  <c r="S439" i="15"/>
  <c r="O391" i="15"/>
  <c r="T443" i="15"/>
  <c r="S443" i="15"/>
  <c r="H393" i="15"/>
  <c r="Q393" i="15" s="1"/>
  <c r="U277" i="15"/>
  <c r="Q208" i="15"/>
  <c r="P419" i="15"/>
  <c r="S354" i="15"/>
  <c r="Q332" i="15"/>
  <c r="P332" i="15"/>
  <c r="V219" i="15"/>
  <c r="O199" i="15"/>
  <c r="P81" i="15"/>
  <c r="T219" i="15"/>
  <c r="V81" i="15"/>
  <c r="P201" i="15"/>
  <c r="V417" i="15"/>
  <c r="T351" i="15"/>
  <c r="Q291" i="15"/>
  <c r="O213" i="15"/>
  <c r="O81" i="15"/>
  <c r="T213" i="15"/>
  <c r="O417" i="15"/>
  <c r="Q417" i="15"/>
  <c r="U353" i="15"/>
  <c r="S441" i="15"/>
  <c r="U367" i="15"/>
  <c r="S277" i="15"/>
  <c r="T367" i="15"/>
  <c r="O277" i="15"/>
  <c r="O65" i="15"/>
  <c r="V367" i="15"/>
  <c r="P277" i="15"/>
  <c r="V391" i="15"/>
  <c r="H72" i="15"/>
  <c r="R72" i="15" s="1"/>
  <c r="H211" i="15"/>
  <c r="O211" i="15" s="1"/>
  <c r="H266" i="15"/>
  <c r="T266" i="15" s="1"/>
  <c r="H282" i="15"/>
  <c r="Q282" i="15" s="1"/>
  <c r="V331" i="15"/>
  <c r="Q439" i="15"/>
  <c r="H205" i="15"/>
  <c r="T205" i="15" s="1"/>
  <c r="H106" i="15"/>
  <c r="H108" i="15" s="1"/>
  <c r="H69" i="15"/>
  <c r="S397" i="15"/>
  <c r="Q65" i="15"/>
  <c r="T363" i="15"/>
  <c r="S65" i="15"/>
  <c r="P65" i="15"/>
  <c r="Q380" i="15"/>
  <c r="Q441" i="15"/>
  <c r="P439" i="15"/>
  <c r="R391" i="15"/>
  <c r="R351" i="15"/>
  <c r="R331" i="15"/>
  <c r="Q354" i="15"/>
  <c r="P354" i="15"/>
  <c r="R332" i="15"/>
  <c r="H275" i="15"/>
  <c r="T275" i="15" s="1"/>
  <c r="S199" i="15"/>
  <c r="R65" i="15"/>
  <c r="T331" i="15"/>
  <c r="V201" i="15"/>
  <c r="T201" i="15"/>
  <c r="S417" i="15"/>
  <c r="Q213" i="15"/>
  <c r="P95" i="15"/>
  <c r="R81" i="15"/>
  <c r="R417" i="15"/>
  <c r="Q81" i="15"/>
  <c r="Q351" i="15"/>
  <c r="T208" i="15"/>
  <c r="U351" i="15"/>
  <c r="P391" i="15"/>
  <c r="Q277" i="15"/>
  <c r="U354" i="15"/>
  <c r="H442" i="15"/>
  <c r="V442" i="15" s="1"/>
  <c r="H122" i="15"/>
  <c r="O122" i="15" s="1"/>
  <c r="H165" i="15"/>
  <c r="T165" i="15" s="1"/>
  <c r="H172" i="15"/>
  <c r="H174" i="15" s="1"/>
  <c r="H159" i="15"/>
  <c r="T159" i="15" s="1"/>
  <c r="H116" i="15"/>
  <c r="T116" i="15" s="1"/>
  <c r="U380" i="15"/>
  <c r="T380" i="15"/>
  <c r="V380" i="15"/>
  <c r="R380" i="15"/>
  <c r="P380" i="15"/>
  <c r="O425" i="15"/>
  <c r="P327" i="15"/>
  <c r="Q66" i="15"/>
  <c r="P66" i="15"/>
  <c r="S353" i="15"/>
  <c r="T95" i="15"/>
  <c r="O327" i="15"/>
  <c r="V419" i="15"/>
  <c r="R327" i="15"/>
  <c r="R292" i="15"/>
  <c r="U425" i="15"/>
  <c r="H78" i="15"/>
  <c r="Q78" i="15" s="1"/>
  <c r="O448" i="15"/>
  <c r="O380" i="15"/>
  <c r="S430" i="15"/>
  <c r="V363" i="15"/>
  <c r="S448" i="15"/>
  <c r="O450" i="15"/>
  <c r="T450" i="15"/>
  <c r="P450" i="15"/>
  <c r="O398" i="15"/>
  <c r="P398" i="15"/>
  <c r="S398" i="15"/>
  <c r="U398" i="15"/>
  <c r="U381" i="15"/>
  <c r="S381" i="15"/>
  <c r="P381" i="15"/>
  <c r="Q381" i="15"/>
  <c r="Q365" i="15"/>
  <c r="U365" i="15"/>
  <c r="P362" i="15"/>
  <c r="U362" i="15"/>
  <c r="S362" i="15"/>
  <c r="T362" i="15"/>
  <c r="O362" i="15"/>
  <c r="R362" i="15"/>
  <c r="S333" i="15"/>
  <c r="U333" i="15"/>
  <c r="P333" i="15"/>
  <c r="S276" i="15"/>
  <c r="Q276" i="15"/>
  <c r="T276" i="15"/>
  <c r="O276" i="15"/>
  <c r="U276" i="15"/>
  <c r="U203" i="15"/>
  <c r="V203" i="15"/>
  <c r="Q203" i="15"/>
  <c r="Q329" i="15"/>
  <c r="T329" i="15"/>
  <c r="U329" i="15"/>
  <c r="V263" i="15"/>
  <c r="P263" i="15"/>
  <c r="Q263" i="15"/>
  <c r="T263" i="15"/>
  <c r="V68" i="15"/>
  <c r="Q68" i="15"/>
  <c r="O68" i="15"/>
  <c r="S68" i="15"/>
  <c r="P448" i="15"/>
  <c r="Q448" i="15"/>
  <c r="U448" i="15"/>
  <c r="P425" i="15"/>
  <c r="R425" i="15"/>
  <c r="P363" i="15"/>
  <c r="U363" i="15"/>
  <c r="R363" i="15"/>
  <c r="V441" i="15"/>
  <c r="U441" i="15"/>
  <c r="O441" i="15"/>
  <c r="T419" i="15"/>
  <c r="R419" i="15"/>
  <c r="S419" i="15"/>
  <c r="Q397" i="15"/>
  <c r="R397" i="15"/>
  <c r="V397" i="15"/>
  <c r="T397" i="15"/>
  <c r="Q353" i="15"/>
  <c r="R353" i="15"/>
  <c r="V353" i="15"/>
  <c r="T353" i="15"/>
  <c r="V202" i="15"/>
  <c r="O202" i="15"/>
  <c r="Q202" i="15"/>
  <c r="U202" i="15"/>
  <c r="S95" i="15"/>
  <c r="U95" i="15"/>
  <c r="O95" i="15"/>
  <c r="Q95" i="15"/>
  <c r="R95" i="15"/>
  <c r="P67" i="15"/>
  <c r="R67" i="15"/>
  <c r="O67" i="15"/>
  <c r="T67" i="15"/>
  <c r="V334" i="15"/>
  <c r="Q334" i="15"/>
  <c r="T334" i="15"/>
  <c r="S334" i="15"/>
  <c r="U334" i="15"/>
  <c r="Q327" i="15"/>
  <c r="S327" i="15"/>
  <c r="T327" i="15"/>
  <c r="U66" i="15"/>
  <c r="O66" i="15"/>
  <c r="T66" i="15"/>
  <c r="V66" i="15"/>
  <c r="R441" i="15"/>
  <c r="R448" i="15"/>
  <c r="R334" i="15"/>
  <c r="V327" i="15"/>
  <c r="S66" i="15"/>
  <c r="P397" i="15"/>
  <c r="O334" i="15"/>
  <c r="S67" i="15"/>
  <c r="O353" i="15"/>
  <c r="V67" i="15"/>
  <c r="Q363" i="15"/>
  <c r="T425" i="15"/>
  <c r="T202" i="15"/>
  <c r="O397" i="15"/>
  <c r="U67" i="15"/>
  <c r="Q419" i="15"/>
  <c r="H232" i="15"/>
  <c r="V232" i="15" s="1"/>
  <c r="P441" i="15"/>
  <c r="V427" i="15"/>
  <c r="P427" i="15"/>
  <c r="V425" i="15"/>
  <c r="P291" i="15"/>
  <c r="T291" i="15"/>
  <c r="O291" i="15"/>
  <c r="V291" i="15"/>
  <c r="T262" i="15"/>
  <c r="Q262" i="15"/>
  <c r="H85" i="15"/>
  <c r="T85" i="15" s="1"/>
  <c r="H422" i="15"/>
  <c r="H424" i="15" s="1"/>
  <c r="H131" i="15"/>
  <c r="H133" i="15" s="1"/>
  <c r="H229" i="15"/>
  <c r="R229" i="15" s="1"/>
  <c r="H138" i="15"/>
  <c r="H140" i="15" s="1"/>
  <c r="H184" i="15"/>
  <c r="U184" i="15" s="1"/>
  <c r="H103" i="15"/>
  <c r="V103" i="15" s="1"/>
  <c r="H235" i="15"/>
  <c r="T235" i="15" s="1"/>
  <c r="I175" i="15"/>
  <c r="H135" i="15"/>
  <c r="U135" i="15" s="1"/>
  <c r="H113" i="15"/>
  <c r="Q113" i="15" s="1"/>
  <c r="H91" i="15"/>
  <c r="S91" i="15" s="1"/>
  <c r="J293" i="15"/>
  <c r="H125" i="15"/>
  <c r="R125" i="15" s="1"/>
  <c r="T292" i="15"/>
  <c r="T264" i="15"/>
  <c r="U427" i="15"/>
  <c r="S440" i="15"/>
  <c r="R418" i="15"/>
  <c r="H100" i="15"/>
  <c r="T100" i="15" s="1"/>
  <c r="O381" i="15"/>
  <c r="Q450" i="15"/>
  <c r="U435" i="15"/>
  <c r="U404" i="15"/>
  <c r="T435" i="15"/>
  <c r="O292" i="15"/>
  <c r="S418" i="15"/>
  <c r="V390" i="15"/>
  <c r="T390" i="15"/>
  <c r="O264" i="15"/>
  <c r="V398" i="15"/>
  <c r="P262" i="15"/>
  <c r="O404" i="15"/>
  <c r="R291" i="15"/>
  <c r="R398" i="15"/>
  <c r="T398" i="15"/>
  <c r="R264" i="15"/>
  <c r="T404" i="15"/>
  <c r="V381" i="15"/>
  <c r="J228" i="15"/>
  <c r="J109" i="15"/>
  <c r="U440" i="15"/>
  <c r="V365" i="15"/>
  <c r="U418" i="15"/>
  <c r="U262" i="15"/>
  <c r="P292" i="15"/>
  <c r="H356" i="15"/>
  <c r="V356" i="15" s="1"/>
  <c r="U291" i="15"/>
  <c r="H223" i="15"/>
  <c r="R223" i="15" s="1"/>
  <c r="K227" i="2"/>
  <c r="K210" i="2" s="1"/>
  <c r="P406" i="2"/>
  <c r="P109" i="2"/>
  <c r="T452" i="2"/>
  <c r="O427" i="15"/>
  <c r="O418" i="15"/>
  <c r="P390" i="15"/>
  <c r="U292" i="15"/>
  <c r="P404" i="15"/>
  <c r="H75" i="15"/>
  <c r="H77" i="15" s="1"/>
  <c r="R71" i="2"/>
  <c r="H128" i="15"/>
  <c r="O440" i="15"/>
  <c r="V450" i="15"/>
  <c r="U450" i="15"/>
  <c r="V435" i="15"/>
  <c r="Q404" i="15"/>
  <c r="R365" i="15"/>
  <c r="S292" i="15"/>
  <c r="P418" i="15"/>
  <c r="O390" i="15"/>
  <c r="U390" i="15"/>
  <c r="V262" i="15"/>
  <c r="Q264" i="15"/>
  <c r="T427" i="15"/>
  <c r="V292" i="15"/>
  <c r="T440" i="15"/>
  <c r="V404" i="15"/>
  <c r="Q440" i="15"/>
  <c r="S365" i="15"/>
  <c r="P365" i="15"/>
  <c r="H88" i="15"/>
  <c r="P88" i="15" s="1"/>
  <c r="T381" i="15"/>
  <c r="O435" i="15"/>
  <c r="J168" i="2"/>
  <c r="N71" i="2"/>
  <c r="P238" i="2"/>
  <c r="S214" i="2"/>
  <c r="U71" i="2"/>
  <c r="R452" i="2"/>
  <c r="R451" i="2" s="1"/>
  <c r="P58" i="2"/>
  <c r="H71" i="2"/>
  <c r="H176" i="15"/>
  <c r="Q176" i="15" s="1"/>
  <c r="U212" i="15"/>
  <c r="O212" i="15"/>
  <c r="P212" i="15"/>
  <c r="S212" i="15"/>
  <c r="S264" i="15"/>
  <c r="P264" i="15"/>
  <c r="U264" i="15"/>
  <c r="I421" i="15"/>
  <c r="M369" i="2"/>
  <c r="N368" i="2"/>
  <c r="M178" i="2"/>
  <c r="M175" i="2"/>
  <c r="M293" i="2"/>
  <c r="P171" i="2"/>
  <c r="P168" i="2"/>
  <c r="S186" i="2"/>
  <c r="S183" i="2"/>
  <c r="P137" i="2"/>
  <c r="P134" i="2"/>
  <c r="S109" i="2"/>
  <c r="R368" i="2"/>
  <c r="P369" i="2"/>
  <c r="Q368" i="2"/>
  <c r="T71" i="2"/>
  <c r="M168" i="2"/>
  <c r="M171" i="2"/>
  <c r="M112" i="2"/>
  <c r="M109" i="2"/>
  <c r="O368" i="2"/>
  <c r="P228" i="2"/>
  <c r="Q227" i="2"/>
  <c r="Q210" i="2" s="1"/>
  <c r="P183" i="2"/>
  <c r="P186" i="2"/>
  <c r="R420" i="2"/>
  <c r="P420" i="2" s="1"/>
  <c r="P421" i="2"/>
  <c r="M421" i="2"/>
  <c r="N420" i="2"/>
  <c r="M420" i="2" s="1"/>
  <c r="S369" i="2"/>
  <c r="T368" i="2"/>
  <c r="M186" i="2"/>
  <c r="M183" i="2"/>
  <c r="S134" i="2"/>
  <c r="S137" i="2"/>
  <c r="P175" i="2"/>
  <c r="P178" i="2"/>
  <c r="M134" i="2"/>
  <c r="M137" i="2"/>
  <c r="S178" i="2"/>
  <c r="S175" i="2"/>
  <c r="P434" i="2"/>
  <c r="R428" i="2"/>
  <c r="P428" i="2" s="1"/>
  <c r="M74" i="2"/>
  <c r="S228" i="2"/>
  <c r="T227" i="2"/>
  <c r="T210" i="2" s="1"/>
  <c r="S406" i="2"/>
  <c r="M228" i="2"/>
  <c r="N227" i="2"/>
  <c r="N210" i="2" s="1"/>
  <c r="P96" i="2"/>
  <c r="J109" i="2"/>
  <c r="K71" i="2"/>
  <c r="J214" i="2"/>
  <c r="J238" i="2"/>
  <c r="J406" i="2"/>
  <c r="J178" i="2"/>
  <c r="J175" i="2"/>
  <c r="J99" i="2"/>
  <c r="J96" i="2"/>
  <c r="L71" i="2"/>
  <c r="J434" i="2"/>
  <c r="L428" i="2"/>
  <c r="J428" i="2" s="1"/>
  <c r="J293" i="2"/>
  <c r="L227" i="2"/>
  <c r="L52" i="2" s="1"/>
  <c r="J228" i="2"/>
  <c r="J74" i="2"/>
  <c r="L368" i="2"/>
  <c r="J368" i="2" s="1"/>
  <c r="J183" i="2"/>
  <c r="J186" i="2"/>
  <c r="S219" i="15"/>
  <c r="P219" i="15"/>
  <c r="H400" i="15"/>
  <c r="H402" i="15" s="1"/>
  <c r="I355" i="15"/>
  <c r="S427" i="15"/>
  <c r="R427" i="15"/>
  <c r="I248" i="15"/>
  <c r="Q212" i="15"/>
  <c r="T430" i="15"/>
  <c r="O471" i="15"/>
  <c r="Q455" i="15"/>
  <c r="U430" i="15"/>
  <c r="I369" i="15"/>
  <c r="R455" i="15"/>
  <c r="R430" i="15"/>
  <c r="P430" i="15"/>
  <c r="H169" i="15"/>
  <c r="Q427" i="15"/>
  <c r="Q430" i="15"/>
  <c r="I406" i="15"/>
  <c r="I96" i="15"/>
  <c r="O455" i="15"/>
  <c r="O430" i="15"/>
  <c r="H432" i="15"/>
  <c r="H255" i="15"/>
  <c r="T255" i="15" s="1"/>
  <c r="U471" i="15"/>
  <c r="V455" i="15"/>
  <c r="I238" i="15"/>
  <c r="S471" i="15"/>
  <c r="H444" i="15"/>
  <c r="O444" i="15" s="1"/>
  <c r="U462" i="15"/>
  <c r="I382" i="15"/>
  <c r="I434" i="15"/>
  <c r="T471" i="15"/>
  <c r="U455" i="15"/>
  <c r="I293" i="15"/>
  <c r="R187" i="15"/>
  <c r="I214" i="15"/>
  <c r="I134" i="15"/>
  <c r="I183" i="15"/>
  <c r="U366" i="15"/>
  <c r="P366" i="15"/>
  <c r="T366" i="15"/>
  <c r="S366" i="15"/>
  <c r="R366" i="15"/>
  <c r="I228" i="15"/>
  <c r="V212" i="15"/>
  <c r="T212" i="15"/>
  <c r="I109" i="15"/>
  <c r="R219" i="15"/>
  <c r="H195" i="15"/>
  <c r="T193" i="15"/>
  <c r="P193" i="15"/>
  <c r="S193" i="15"/>
  <c r="O193" i="15"/>
  <c r="Q193" i="15"/>
  <c r="U193" i="15"/>
  <c r="V193" i="15"/>
  <c r="R193" i="15"/>
  <c r="O366" i="15"/>
  <c r="U429" i="15"/>
  <c r="Q429" i="15"/>
  <c r="T429" i="15"/>
  <c r="P429" i="15"/>
  <c r="V429" i="15"/>
  <c r="S429" i="15"/>
  <c r="R429" i="15"/>
  <c r="O429" i="15"/>
  <c r="T465" i="15"/>
  <c r="P465" i="15"/>
  <c r="S465" i="15"/>
  <c r="O465" i="15"/>
  <c r="R465" i="15"/>
  <c r="Q465" i="15"/>
  <c r="V465" i="15"/>
  <c r="U465" i="15"/>
  <c r="Q219" i="15"/>
  <c r="Q366" i="15"/>
  <c r="S468" i="15"/>
  <c r="O468" i="15"/>
  <c r="V468" i="15"/>
  <c r="R468" i="15"/>
  <c r="U468" i="15"/>
  <c r="T468" i="15"/>
  <c r="Q468" i="15"/>
  <c r="P468" i="15"/>
  <c r="T426" i="15"/>
  <c r="P426" i="15"/>
  <c r="S426" i="15"/>
  <c r="O426" i="15"/>
  <c r="Q426" i="15"/>
  <c r="V426" i="15"/>
  <c r="U426" i="15"/>
  <c r="R426" i="15"/>
  <c r="V436" i="15"/>
  <c r="Q436" i="15"/>
  <c r="T455" i="15"/>
  <c r="U458" i="15"/>
  <c r="Q458" i="15"/>
  <c r="T458" i="15"/>
  <c r="P458" i="15"/>
  <c r="V458" i="15"/>
  <c r="S458" i="15"/>
  <c r="O458" i="15"/>
  <c r="R458" i="15"/>
  <c r="P455" i="15"/>
  <c r="P249" i="15" l="1"/>
  <c r="Q187" i="15"/>
  <c r="H438" i="15"/>
  <c r="O436" i="15"/>
  <c r="U187" i="15"/>
  <c r="M227" i="2"/>
  <c r="U436" i="15"/>
  <c r="T436" i="15"/>
  <c r="S436" i="15"/>
  <c r="P272" i="15"/>
  <c r="H189" i="15"/>
  <c r="S187" i="15"/>
  <c r="P436" i="15"/>
  <c r="Q272" i="15"/>
  <c r="P187" i="15"/>
  <c r="P210" i="2"/>
  <c r="T272" i="15"/>
  <c r="V272" i="15"/>
  <c r="U272" i="15"/>
  <c r="S272" i="15"/>
  <c r="P56" i="2"/>
  <c r="S392" i="15"/>
  <c r="V399" i="15"/>
  <c r="Q279" i="15"/>
  <c r="P279" i="15"/>
  <c r="H281" i="15"/>
  <c r="T279" i="15"/>
  <c r="O399" i="15"/>
  <c r="Q392" i="15"/>
  <c r="H355" i="15"/>
  <c r="V355" i="15" s="1"/>
  <c r="Q399" i="15"/>
  <c r="P392" i="15"/>
  <c r="T359" i="15"/>
  <c r="R392" i="15"/>
  <c r="H378" i="15"/>
  <c r="S144" i="15"/>
  <c r="S249" i="15"/>
  <c r="V249" i="15"/>
  <c r="R279" i="15"/>
  <c r="U258" i="15"/>
  <c r="U249" i="15"/>
  <c r="O279" i="15"/>
  <c r="U279" i="15"/>
  <c r="H146" i="15"/>
  <c r="H251" i="15"/>
  <c r="T249" i="15"/>
  <c r="V279" i="15"/>
  <c r="T386" i="15"/>
  <c r="R399" i="15"/>
  <c r="U399" i="15"/>
  <c r="U392" i="15"/>
  <c r="V392" i="15"/>
  <c r="S75" i="15"/>
  <c r="T399" i="15"/>
  <c r="R359" i="15"/>
  <c r="T392" i="15"/>
  <c r="R272" i="15"/>
  <c r="H274" i="15"/>
  <c r="T187" i="15"/>
  <c r="R298" i="15"/>
  <c r="V187" i="15"/>
  <c r="U386" i="15"/>
  <c r="V298" i="15"/>
  <c r="U298" i="15"/>
  <c r="V386" i="15"/>
  <c r="Q298" i="15"/>
  <c r="S298" i="15"/>
  <c r="P386" i="15"/>
  <c r="H238" i="15"/>
  <c r="P238" i="15" s="1"/>
  <c r="P298" i="15"/>
  <c r="T298" i="15"/>
  <c r="T330" i="15"/>
  <c r="U330" i="15"/>
  <c r="R330" i="15"/>
  <c r="O330" i="15"/>
  <c r="V330" i="15"/>
  <c r="S330" i="15"/>
  <c r="Q330" i="15"/>
  <c r="R239" i="15"/>
  <c r="T239" i="15"/>
  <c r="H382" i="15"/>
  <c r="P382" i="15" s="1"/>
  <c r="P245" i="15"/>
  <c r="O82" i="15"/>
  <c r="V245" i="15"/>
  <c r="R82" i="15"/>
  <c r="H74" i="15"/>
  <c r="U210" i="2"/>
  <c r="U70" i="2" s="1"/>
  <c r="U63" i="2" s="1"/>
  <c r="P82" i="15"/>
  <c r="O245" i="15"/>
  <c r="U242" i="15"/>
  <c r="U97" i="15"/>
  <c r="P162" i="15"/>
  <c r="S162" i="15"/>
  <c r="Q52" i="2"/>
  <c r="V162" i="15"/>
  <c r="T162" i="15"/>
  <c r="R52" i="2"/>
  <c r="R51" i="2" s="1"/>
  <c r="N52" i="2"/>
  <c r="M52" i="2" s="1"/>
  <c r="S242" i="15"/>
  <c r="H244" i="15"/>
  <c r="H99" i="15"/>
  <c r="H248" i="15"/>
  <c r="U248" i="15" s="1"/>
  <c r="T52" i="2"/>
  <c r="S52" i="2" s="1"/>
  <c r="K52" i="2"/>
  <c r="J52" i="2" s="1"/>
  <c r="O215" i="15"/>
  <c r="V106" i="15"/>
  <c r="U215" i="15"/>
  <c r="V376" i="15"/>
  <c r="Q242" i="15"/>
  <c r="O288" i="15"/>
  <c r="R249" i="15"/>
  <c r="T245" i="15"/>
  <c r="H247" i="15"/>
  <c r="P106" i="15"/>
  <c r="R106" i="15"/>
  <c r="S245" i="15"/>
  <c r="J368" i="15"/>
  <c r="R275" i="15"/>
  <c r="V97" i="15"/>
  <c r="R97" i="15"/>
  <c r="Q321" i="15"/>
  <c r="O376" i="15"/>
  <c r="O242" i="15"/>
  <c r="U159" i="15"/>
  <c r="V239" i="15"/>
  <c r="U442" i="15"/>
  <c r="Q245" i="15"/>
  <c r="U78" i="15"/>
  <c r="R245" i="15"/>
  <c r="O97" i="15"/>
  <c r="Q249" i="15"/>
  <c r="Q314" i="15"/>
  <c r="T97" i="15"/>
  <c r="P97" i="15"/>
  <c r="O162" i="15"/>
  <c r="O144" i="15"/>
  <c r="S359" i="15"/>
  <c r="Q359" i="15"/>
  <c r="Q407" i="15"/>
  <c r="U64" i="15"/>
  <c r="Q162" i="15"/>
  <c r="P407" i="15"/>
  <c r="T110" i="15"/>
  <c r="V144" i="15"/>
  <c r="O359" i="15"/>
  <c r="U359" i="15"/>
  <c r="O200" i="15"/>
  <c r="S407" i="15"/>
  <c r="O64" i="15"/>
  <c r="S269" i="15"/>
  <c r="V119" i="15"/>
  <c r="H164" i="15"/>
  <c r="U162" i="15"/>
  <c r="T64" i="15"/>
  <c r="U144" i="15"/>
  <c r="R407" i="15"/>
  <c r="Q110" i="15"/>
  <c r="R144" i="15"/>
  <c r="P144" i="15"/>
  <c r="P359" i="15"/>
  <c r="S72" i="15"/>
  <c r="O156" i="15"/>
  <c r="T252" i="15"/>
  <c r="V307" i="15"/>
  <c r="H241" i="15"/>
  <c r="H406" i="15"/>
  <c r="Q406" i="15" s="1"/>
  <c r="T78" i="15"/>
  <c r="V407" i="15"/>
  <c r="T294" i="15"/>
  <c r="Q144" i="15"/>
  <c r="O258" i="15"/>
  <c r="R413" i="15"/>
  <c r="T410" i="15"/>
  <c r="V359" i="15"/>
  <c r="T407" i="15"/>
  <c r="U407" i="15"/>
  <c r="S85" i="15"/>
  <c r="O407" i="15"/>
  <c r="Q410" i="15"/>
  <c r="Q88" i="15"/>
  <c r="V269" i="15"/>
  <c r="Q269" i="15"/>
  <c r="V165" i="15"/>
  <c r="P196" i="15"/>
  <c r="Q97" i="15"/>
  <c r="R252" i="15"/>
  <c r="V285" i="15"/>
  <c r="O294" i="15"/>
  <c r="R307" i="15"/>
  <c r="S239" i="15"/>
  <c r="P147" i="15"/>
  <c r="P239" i="15"/>
  <c r="Q413" i="15"/>
  <c r="R153" i="15"/>
  <c r="Q239" i="15"/>
  <c r="Q266" i="15"/>
  <c r="H90" i="15"/>
  <c r="O239" i="15"/>
  <c r="O307" i="15"/>
  <c r="Q376" i="15"/>
  <c r="S376" i="15"/>
  <c r="V321" i="15"/>
  <c r="R373" i="15"/>
  <c r="T269" i="15"/>
  <c r="P252" i="15"/>
  <c r="O252" i="15"/>
  <c r="H254" i="15"/>
  <c r="V252" i="15"/>
  <c r="V294" i="15"/>
  <c r="O413" i="15"/>
  <c r="O119" i="15"/>
  <c r="S196" i="15"/>
  <c r="O159" i="15"/>
  <c r="S258" i="15"/>
  <c r="T82" i="15"/>
  <c r="S307" i="15"/>
  <c r="P258" i="15"/>
  <c r="T307" i="15"/>
  <c r="H121" i="15"/>
  <c r="P119" i="15"/>
  <c r="R119" i="15"/>
  <c r="U82" i="15"/>
  <c r="V91" i="15"/>
  <c r="Q252" i="15"/>
  <c r="U252" i="15"/>
  <c r="H375" i="15"/>
  <c r="S373" i="15"/>
  <c r="S190" i="15"/>
  <c r="T258" i="15"/>
  <c r="Q82" i="15"/>
  <c r="H261" i="15"/>
  <c r="U119" i="15"/>
  <c r="H84" i="15"/>
  <c r="O269" i="15"/>
  <c r="P269" i="15"/>
  <c r="O321" i="15"/>
  <c r="P373" i="15"/>
  <c r="U373" i="15"/>
  <c r="Q386" i="15"/>
  <c r="O386" i="15"/>
  <c r="H388" i="15"/>
  <c r="R376" i="15"/>
  <c r="P376" i="15"/>
  <c r="O383" i="15"/>
  <c r="S119" i="15"/>
  <c r="P307" i="15"/>
  <c r="R386" i="15"/>
  <c r="R116" i="15"/>
  <c r="U376" i="15"/>
  <c r="Q383" i="15"/>
  <c r="R294" i="15"/>
  <c r="Q179" i="15"/>
  <c r="T413" i="15"/>
  <c r="O355" i="15"/>
  <c r="U288" i="15"/>
  <c r="H161" i="15"/>
  <c r="S82" i="15"/>
  <c r="H198" i="15"/>
  <c r="U307" i="15"/>
  <c r="Q196" i="15"/>
  <c r="V258" i="15"/>
  <c r="T119" i="15"/>
  <c r="H271" i="15"/>
  <c r="Q258" i="15"/>
  <c r="R269" i="15"/>
  <c r="S321" i="15"/>
  <c r="T321" i="15"/>
  <c r="R321" i="15"/>
  <c r="P321" i="15"/>
  <c r="O373" i="15"/>
  <c r="T373" i="15"/>
  <c r="V373" i="15"/>
  <c r="O147" i="15"/>
  <c r="R147" i="15"/>
  <c r="S176" i="15"/>
  <c r="V288" i="15"/>
  <c r="S288" i="15"/>
  <c r="S147" i="15"/>
  <c r="P165" i="15"/>
  <c r="T215" i="15"/>
  <c r="T442" i="15"/>
  <c r="R324" i="15"/>
  <c r="V176" i="15"/>
  <c r="S294" i="15"/>
  <c r="Q294" i="15"/>
  <c r="P288" i="15"/>
  <c r="T288" i="15"/>
  <c r="V196" i="15"/>
  <c r="S442" i="15"/>
  <c r="H80" i="15"/>
  <c r="V78" i="15"/>
  <c r="V147" i="15"/>
  <c r="Q471" i="15"/>
  <c r="U147" i="15"/>
  <c r="P150" i="15"/>
  <c r="H287" i="15"/>
  <c r="O275" i="15"/>
  <c r="T190" i="15"/>
  <c r="T179" i="15"/>
  <c r="R288" i="15"/>
  <c r="P410" i="15"/>
  <c r="T147" i="15"/>
  <c r="P78" i="15"/>
  <c r="U150" i="15"/>
  <c r="H70" i="2"/>
  <c r="H149" i="15"/>
  <c r="T324" i="15"/>
  <c r="U176" i="15"/>
  <c r="Q200" i="15"/>
  <c r="P294" i="15"/>
  <c r="S211" i="15"/>
  <c r="Q288" i="15"/>
  <c r="O196" i="15"/>
  <c r="P442" i="15"/>
  <c r="P314" i="15"/>
  <c r="T196" i="15"/>
  <c r="V471" i="15"/>
  <c r="R196" i="15"/>
  <c r="R471" i="15"/>
  <c r="T153" i="15"/>
  <c r="H369" i="15"/>
  <c r="U369" i="15" s="1"/>
  <c r="J227" i="15"/>
  <c r="J210" i="15" s="1"/>
  <c r="U165" i="15"/>
  <c r="H118" i="15"/>
  <c r="R285" i="15"/>
  <c r="V190" i="15"/>
  <c r="H192" i="15"/>
  <c r="Q302" i="15"/>
  <c r="O72" i="15"/>
  <c r="Q72" i="15"/>
  <c r="Q150" i="15"/>
  <c r="V150" i="15"/>
  <c r="S113" i="15"/>
  <c r="V64" i="15"/>
  <c r="O285" i="15"/>
  <c r="R190" i="15"/>
  <c r="Q190" i="15"/>
  <c r="O223" i="15"/>
  <c r="V72" i="15"/>
  <c r="P64" i="15"/>
  <c r="R150" i="15"/>
  <c r="S368" i="2"/>
  <c r="O150" i="15"/>
  <c r="U113" i="15"/>
  <c r="P285" i="15"/>
  <c r="O190" i="15"/>
  <c r="P190" i="15"/>
  <c r="Q138" i="15"/>
  <c r="R64" i="15"/>
  <c r="S150" i="15"/>
  <c r="H152" i="15"/>
  <c r="S64" i="15"/>
  <c r="S370" i="15"/>
  <c r="R110" i="15"/>
  <c r="H326" i="15"/>
  <c r="V275" i="15"/>
  <c r="P383" i="15"/>
  <c r="U179" i="15"/>
  <c r="H181" i="15"/>
  <c r="S159" i="15"/>
  <c r="P153" i="15"/>
  <c r="O153" i="15"/>
  <c r="V410" i="15"/>
  <c r="T370" i="15"/>
  <c r="H137" i="15"/>
  <c r="J227" i="2"/>
  <c r="Q370" i="15"/>
  <c r="V314" i="15"/>
  <c r="O314" i="15"/>
  <c r="S110" i="15"/>
  <c r="U110" i="15"/>
  <c r="V110" i="15"/>
  <c r="U324" i="15"/>
  <c r="S324" i="15"/>
  <c r="Q275" i="15"/>
  <c r="P275" i="15"/>
  <c r="T176" i="15"/>
  <c r="H231" i="15"/>
  <c r="R383" i="15"/>
  <c r="T383" i="15"/>
  <c r="P370" i="15"/>
  <c r="V242" i="15"/>
  <c r="P242" i="15"/>
  <c r="V179" i="15"/>
  <c r="S179" i="15"/>
  <c r="S393" i="15"/>
  <c r="Q172" i="15"/>
  <c r="R159" i="15"/>
  <c r="P159" i="15"/>
  <c r="S200" i="15"/>
  <c r="V156" i="15"/>
  <c r="V153" i="15"/>
  <c r="U410" i="15"/>
  <c r="R200" i="15"/>
  <c r="H155" i="15"/>
  <c r="O75" i="15"/>
  <c r="U314" i="15"/>
  <c r="S215" i="15"/>
  <c r="V200" i="15"/>
  <c r="R410" i="15"/>
  <c r="S153" i="15"/>
  <c r="T200" i="15"/>
  <c r="T314" i="15"/>
  <c r="P135" i="15"/>
  <c r="P215" i="15"/>
  <c r="O210" i="2"/>
  <c r="O70" i="2" s="1"/>
  <c r="O63" i="2" s="1"/>
  <c r="P110" i="15"/>
  <c r="O356" i="15"/>
  <c r="V324" i="15"/>
  <c r="O324" i="15"/>
  <c r="O370" i="15"/>
  <c r="U275" i="15"/>
  <c r="S383" i="15"/>
  <c r="U383" i="15"/>
  <c r="O179" i="15"/>
  <c r="S184" i="15"/>
  <c r="V159" i="15"/>
  <c r="S410" i="15"/>
  <c r="H372" i="15"/>
  <c r="R85" i="15"/>
  <c r="U153" i="15"/>
  <c r="V141" i="15"/>
  <c r="H112" i="15"/>
  <c r="Q324" i="15"/>
  <c r="S275" i="15"/>
  <c r="H178" i="15"/>
  <c r="V229" i="15"/>
  <c r="V383" i="15"/>
  <c r="R242" i="15"/>
  <c r="V215" i="15"/>
  <c r="R179" i="15"/>
  <c r="U211" i="15"/>
  <c r="U393" i="15"/>
  <c r="Q159" i="15"/>
  <c r="U200" i="15"/>
  <c r="T72" i="15"/>
  <c r="U72" i="15"/>
  <c r="T184" i="15"/>
  <c r="O410" i="15"/>
  <c r="R156" i="15"/>
  <c r="U370" i="15"/>
  <c r="P72" i="15"/>
  <c r="R370" i="15"/>
  <c r="S314" i="15"/>
  <c r="O131" i="15"/>
  <c r="P91" i="15"/>
  <c r="Q215" i="15"/>
  <c r="O393" i="15"/>
  <c r="U141" i="15"/>
  <c r="R122" i="15"/>
  <c r="S227" i="2"/>
  <c r="O141" i="15"/>
  <c r="Q116" i="15"/>
  <c r="Q100" i="15"/>
  <c r="P393" i="15"/>
  <c r="H293" i="15"/>
  <c r="V293" i="15" s="1"/>
  <c r="R282" i="15"/>
  <c r="R141" i="15"/>
  <c r="P141" i="15"/>
  <c r="H143" i="15"/>
  <c r="H284" i="15"/>
  <c r="U51" i="2"/>
  <c r="V302" i="15"/>
  <c r="S302" i="15"/>
  <c r="U302" i="15"/>
  <c r="P302" i="15"/>
  <c r="O302" i="15"/>
  <c r="R302" i="15"/>
  <c r="U116" i="15"/>
  <c r="S116" i="15"/>
  <c r="V116" i="15"/>
  <c r="P116" i="15"/>
  <c r="H395" i="15"/>
  <c r="H158" i="15"/>
  <c r="T156" i="15"/>
  <c r="P156" i="15"/>
  <c r="P282" i="15"/>
  <c r="T141" i="15"/>
  <c r="P122" i="15"/>
  <c r="Q141" i="15"/>
  <c r="S71" i="2"/>
  <c r="T131" i="15"/>
  <c r="U282" i="15"/>
  <c r="S282" i="15"/>
  <c r="P71" i="2"/>
  <c r="H207" i="15"/>
  <c r="O116" i="15"/>
  <c r="Q285" i="15"/>
  <c r="U285" i="15"/>
  <c r="O184" i="15"/>
  <c r="T229" i="15"/>
  <c r="R211" i="15"/>
  <c r="V393" i="15"/>
  <c r="T393" i="15"/>
  <c r="V413" i="15"/>
  <c r="H415" i="15"/>
  <c r="O172" i="15"/>
  <c r="R355" i="15"/>
  <c r="S156" i="15"/>
  <c r="H237" i="15"/>
  <c r="O235" i="15"/>
  <c r="O282" i="15"/>
  <c r="U85" i="15"/>
  <c r="V122" i="15"/>
  <c r="S122" i="15"/>
  <c r="O88" i="15"/>
  <c r="R88" i="15"/>
  <c r="S131" i="15"/>
  <c r="P85" i="15"/>
  <c r="Q91" i="15"/>
  <c r="S285" i="15"/>
  <c r="O229" i="15"/>
  <c r="Q211" i="15"/>
  <c r="R393" i="15"/>
  <c r="S413" i="15"/>
  <c r="P413" i="15"/>
  <c r="O125" i="15"/>
  <c r="Q156" i="15"/>
  <c r="R184" i="15"/>
  <c r="Q205" i="15"/>
  <c r="T232" i="15"/>
  <c r="V85" i="15"/>
  <c r="S205" i="15"/>
  <c r="V184" i="15"/>
  <c r="U205" i="15"/>
  <c r="Q85" i="15"/>
  <c r="Q122" i="15"/>
  <c r="V282" i="15"/>
  <c r="V135" i="15"/>
  <c r="P235" i="15"/>
  <c r="H452" i="2"/>
  <c r="H451" i="2" s="1"/>
  <c r="P205" i="15"/>
  <c r="S135" i="15"/>
  <c r="H93" i="15"/>
  <c r="J71" i="15"/>
  <c r="T282" i="15"/>
  <c r="U235" i="15"/>
  <c r="S356" i="15"/>
  <c r="S172" i="15"/>
  <c r="U172" i="15"/>
  <c r="S235" i="15"/>
  <c r="P100" i="15"/>
  <c r="O400" i="15"/>
  <c r="S266" i="15"/>
  <c r="Q165" i="15"/>
  <c r="T211" i="15"/>
  <c r="V211" i="15"/>
  <c r="V172" i="15"/>
  <c r="T172" i="15"/>
  <c r="O138" i="15"/>
  <c r="R235" i="15"/>
  <c r="Q442" i="15"/>
  <c r="R442" i="15"/>
  <c r="V266" i="15"/>
  <c r="V205" i="15"/>
  <c r="P138" i="15"/>
  <c r="P356" i="15"/>
  <c r="T106" i="15"/>
  <c r="Q106" i="15"/>
  <c r="Q235" i="15"/>
  <c r="H268" i="15"/>
  <c r="U106" i="15"/>
  <c r="U122" i="15"/>
  <c r="T122" i="15"/>
  <c r="H124" i="15"/>
  <c r="O100" i="15"/>
  <c r="P172" i="15"/>
  <c r="V235" i="15"/>
  <c r="S106" i="15"/>
  <c r="O165" i="15"/>
  <c r="R165" i="15"/>
  <c r="R100" i="15"/>
  <c r="H102" i="15"/>
  <c r="T356" i="15"/>
  <c r="O442" i="15"/>
  <c r="P211" i="15"/>
  <c r="R205" i="15"/>
  <c r="R172" i="15"/>
  <c r="H96" i="15"/>
  <c r="R96" i="15" s="1"/>
  <c r="P266" i="15"/>
  <c r="T75" i="15"/>
  <c r="O205" i="15"/>
  <c r="U266" i="15"/>
  <c r="H168" i="15"/>
  <c r="U168" i="15" s="1"/>
  <c r="Q75" i="15"/>
  <c r="R266" i="15"/>
  <c r="P75" i="15"/>
  <c r="O106" i="15"/>
  <c r="H358" i="15"/>
  <c r="O266" i="15"/>
  <c r="U91" i="15"/>
  <c r="S165" i="15"/>
  <c r="R91" i="15"/>
  <c r="H167" i="15"/>
  <c r="V113" i="15"/>
  <c r="R113" i="15"/>
  <c r="T113" i="15"/>
  <c r="T422" i="15"/>
  <c r="R103" i="15"/>
  <c r="H234" i="15"/>
  <c r="Q232" i="15"/>
  <c r="P444" i="15"/>
  <c r="R422" i="15"/>
  <c r="O422" i="15"/>
  <c r="U422" i="15"/>
  <c r="V138" i="15"/>
  <c r="T138" i="15"/>
  <c r="O232" i="15"/>
  <c r="H115" i="15"/>
  <c r="O113" i="15"/>
  <c r="H109" i="15"/>
  <c r="U109" i="15" s="1"/>
  <c r="H134" i="15"/>
  <c r="V134" i="15" s="1"/>
  <c r="H183" i="15"/>
  <c r="V183" i="15" s="1"/>
  <c r="R176" i="15"/>
  <c r="H175" i="15"/>
  <c r="S175" i="15" s="1"/>
  <c r="U229" i="15"/>
  <c r="P229" i="15"/>
  <c r="S229" i="15"/>
  <c r="P422" i="15"/>
  <c r="V125" i="15"/>
  <c r="U125" i="15"/>
  <c r="T125" i="15"/>
  <c r="S138" i="15"/>
  <c r="U138" i="15"/>
  <c r="T103" i="15"/>
  <c r="Q125" i="15"/>
  <c r="P184" i="15"/>
  <c r="S232" i="15"/>
  <c r="P232" i="15"/>
  <c r="U103" i="15"/>
  <c r="Q184" i="15"/>
  <c r="H214" i="15"/>
  <c r="S214" i="15" s="1"/>
  <c r="S103" i="15"/>
  <c r="R138" i="15"/>
  <c r="R135" i="15"/>
  <c r="T135" i="15"/>
  <c r="V131" i="15"/>
  <c r="Q131" i="15"/>
  <c r="R131" i="15"/>
  <c r="P131" i="15"/>
  <c r="U131" i="15"/>
  <c r="S78" i="15"/>
  <c r="R78" i="15"/>
  <c r="V255" i="15"/>
  <c r="O176" i="15"/>
  <c r="P176" i="15"/>
  <c r="Q229" i="15"/>
  <c r="S125" i="15"/>
  <c r="P125" i="15"/>
  <c r="Q103" i="15"/>
  <c r="H186" i="15"/>
  <c r="U232" i="15"/>
  <c r="H127" i="15"/>
  <c r="R75" i="15"/>
  <c r="R232" i="15"/>
  <c r="S422" i="15"/>
  <c r="O103" i="15"/>
  <c r="Q422" i="15"/>
  <c r="H87" i="15"/>
  <c r="P103" i="15"/>
  <c r="O78" i="15"/>
  <c r="V422" i="15"/>
  <c r="H105" i="15"/>
  <c r="V88" i="15"/>
  <c r="O85" i="15"/>
  <c r="O135" i="15"/>
  <c r="Q135" i="15"/>
  <c r="P113" i="15"/>
  <c r="O91" i="15"/>
  <c r="T91" i="15"/>
  <c r="R356" i="15"/>
  <c r="U356" i="15"/>
  <c r="U452" i="2"/>
  <c r="U451" i="2" s="1"/>
  <c r="S100" i="15"/>
  <c r="U100" i="15"/>
  <c r="Q356" i="15"/>
  <c r="S169" i="15"/>
  <c r="S400" i="15"/>
  <c r="S444" i="15"/>
  <c r="K452" i="2"/>
  <c r="K451" i="2" s="1"/>
  <c r="M71" i="2"/>
  <c r="R70" i="2"/>
  <c r="R63" i="2" s="1"/>
  <c r="R474" i="2" s="1"/>
  <c r="R128" i="15"/>
  <c r="H130" i="15"/>
  <c r="U128" i="15"/>
  <c r="P128" i="15"/>
  <c r="O128" i="15"/>
  <c r="S128" i="15"/>
  <c r="T128" i="15"/>
  <c r="Q128" i="15"/>
  <c r="V128" i="15"/>
  <c r="O452" i="2"/>
  <c r="O451" i="2" s="1"/>
  <c r="M368" i="2"/>
  <c r="Q70" i="2"/>
  <c r="Q63" i="2" s="1"/>
  <c r="T223" i="15"/>
  <c r="U223" i="15"/>
  <c r="P223" i="15"/>
  <c r="Q223" i="15"/>
  <c r="V223" i="15"/>
  <c r="S223" i="15"/>
  <c r="V100" i="15"/>
  <c r="P400" i="15"/>
  <c r="P227" i="2"/>
  <c r="U88" i="15"/>
  <c r="T88" i="15"/>
  <c r="S88" i="15"/>
  <c r="U75" i="15"/>
  <c r="V75" i="15"/>
  <c r="R248" i="15"/>
  <c r="I368" i="15"/>
  <c r="I420" i="15"/>
  <c r="H420" i="15" s="1"/>
  <c r="H421" i="15"/>
  <c r="T421" i="15" s="1"/>
  <c r="N70" i="2"/>
  <c r="N63" i="2" s="1"/>
  <c r="O51" i="2"/>
  <c r="T70" i="2"/>
  <c r="T63" i="2" s="1"/>
  <c r="T451" i="2"/>
  <c r="Q452" i="2"/>
  <c r="N452" i="2"/>
  <c r="P368" i="2"/>
  <c r="K70" i="2"/>
  <c r="K63" i="2" s="1"/>
  <c r="J71" i="2"/>
  <c r="L210" i="2"/>
  <c r="L70" i="2" s="1"/>
  <c r="L63" i="2" s="1"/>
  <c r="L51" i="2"/>
  <c r="L452" i="2"/>
  <c r="T400" i="15"/>
  <c r="O169" i="15"/>
  <c r="R444" i="15"/>
  <c r="H446" i="15"/>
  <c r="V400" i="15"/>
  <c r="U400" i="15"/>
  <c r="R400" i="15"/>
  <c r="H257" i="15"/>
  <c r="Q400" i="15"/>
  <c r="I71" i="15"/>
  <c r="Q255" i="15"/>
  <c r="R255" i="15"/>
  <c r="P255" i="15"/>
  <c r="U255" i="15"/>
  <c r="H171" i="15"/>
  <c r="R169" i="15"/>
  <c r="U169" i="15"/>
  <c r="Q169" i="15"/>
  <c r="P169" i="15"/>
  <c r="V169" i="15"/>
  <c r="T169" i="15"/>
  <c r="O255" i="15"/>
  <c r="S255" i="15"/>
  <c r="I227" i="15"/>
  <c r="I210" i="15" s="1"/>
  <c r="I428" i="15"/>
  <c r="H428" i="15" s="1"/>
  <c r="P428" i="15" s="1"/>
  <c r="H434" i="15"/>
  <c r="S462" i="15"/>
  <c r="T462" i="15"/>
  <c r="R462" i="15"/>
  <c r="Q462" i="15"/>
  <c r="O462" i="15"/>
  <c r="V462" i="15"/>
  <c r="P462" i="15"/>
  <c r="R461" i="15"/>
  <c r="U444" i="15"/>
  <c r="V444" i="15"/>
  <c r="Q444" i="15"/>
  <c r="T444" i="15"/>
  <c r="H228" i="15"/>
  <c r="Q228" i="15" s="1"/>
  <c r="P399" i="15"/>
  <c r="S210" i="2" l="1"/>
  <c r="P355" i="15"/>
  <c r="T355" i="15"/>
  <c r="Q355" i="15"/>
  <c r="U355" i="15"/>
  <c r="S355" i="15"/>
  <c r="V248" i="15"/>
  <c r="T248" i="15"/>
  <c r="P248" i="15"/>
  <c r="V382" i="15"/>
  <c r="V238" i="15"/>
  <c r="R382" i="15"/>
  <c r="Q248" i="15"/>
  <c r="S248" i="15"/>
  <c r="O248" i="15"/>
  <c r="Q238" i="15"/>
  <c r="S238" i="15"/>
  <c r="R238" i="15"/>
  <c r="T382" i="15"/>
  <c r="T238" i="15"/>
  <c r="U238" i="15"/>
  <c r="O238" i="15"/>
  <c r="Q382" i="15"/>
  <c r="S382" i="15"/>
  <c r="U382" i="15"/>
  <c r="O382" i="15"/>
  <c r="R293" i="15"/>
  <c r="T406" i="15"/>
  <c r="O369" i="15"/>
  <c r="V406" i="15"/>
  <c r="O406" i="15"/>
  <c r="U474" i="2"/>
  <c r="P52" i="2"/>
  <c r="R406" i="15"/>
  <c r="P406" i="15"/>
  <c r="U406" i="15"/>
  <c r="H368" i="15"/>
  <c r="T368" i="15" s="1"/>
  <c r="P369" i="15"/>
  <c r="S406" i="15"/>
  <c r="R175" i="15"/>
  <c r="Q96" i="15"/>
  <c r="T175" i="15"/>
  <c r="P175" i="15"/>
  <c r="O96" i="15"/>
  <c r="P109" i="15"/>
  <c r="V175" i="15"/>
  <c r="R369" i="15"/>
  <c r="Q369" i="15"/>
  <c r="V369" i="15"/>
  <c r="T369" i="15"/>
  <c r="U293" i="15"/>
  <c r="S369" i="15"/>
  <c r="S70" i="2"/>
  <c r="S63" i="2" s="1"/>
  <c r="O293" i="15"/>
  <c r="P293" i="15"/>
  <c r="Q293" i="15"/>
  <c r="T293" i="15"/>
  <c r="R168" i="15"/>
  <c r="S293" i="15"/>
  <c r="S168" i="15"/>
  <c r="O474" i="2"/>
  <c r="P183" i="15"/>
  <c r="M210" i="2"/>
  <c r="M70" i="2" s="1"/>
  <c r="M63" i="2" s="1"/>
  <c r="O183" i="15"/>
  <c r="U214" i="15"/>
  <c r="U96" i="15"/>
  <c r="T109" i="15"/>
  <c r="V96" i="15"/>
  <c r="S96" i="15"/>
  <c r="O134" i="15"/>
  <c r="K474" i="2"/>
  <c r="S451" i="2"/>
  <c r="R134" i="15"/>
  <c r="K51" i="2"/>
  <c r="P70" i="2"/>
  <c r="P63" i="2" s="1"/>
  <c r="P168" i="15"/>
  <c r="Q183" i="15"/>
  <c r="O109" i="15"/>
  <c r="T168" i="15"/>
  <c r="U183" i="15"/>
  <c r="R109" i="15"/>
  <c r="T474" i="2"/>
  <c r="P134" i="15"/>
  <c r="O168" i="15"/>
  <c r="Q168" i="15"/>
  <c r="S183" i="15"/>
  <c r="R183" i="15"/>
  <c r="V109" i="15"/>
  <c r="Q109" i="15"/>
  <c r="T134" i="15"/>
  <c r="Q134" i="15"/>
  <c r="U134" i="15"/>
  <c r="H71" i="15"/>
  <c r="S71" i="15" s="1"/>
  <c r="V168" i="15"/>
  <c r="T183" i="15"/>
  <c r="S109" i="15"/>
  <c r="P96" i="15"/>
  <c r="T96" i="15"/>
  <c r="R214" i="15"/>
  <c r="V214" i="15"/>
  <c r="P214" i="15"/>
  <c r="T214" i="15"/>
  <c r="Q175" i="15"/>
  <c r="O175" i="15"/>
  <c r="Q214" i="15"/>
  <c r="U175" i="15"/>
  <c r="S134" i="15"/>
  <c r="O214" i="15"/>
  <c r="S452" i="2"/>
  <c r="U228" i="15"/>
  <c r="I70" i="15"/>
  <c r="I63" i="15" s="1"/>
  <c r="I474" i="15" s="1"/>
  <c r="Q421" i="15"/>
  <c r="V421" i="15"/>
  <c r="U421" i="15"/>
  <c r="R421" i="15"/>
  <c r="O421" i="15"/>
  <c r="S421" i="15"/>
  <c r="O420" i="15"/>
  <c r="R420" i="15"/>
  <c r="Q420" i="15"/>
  <c r="P420" i="15"/>
  <c r="V420" i="15"/>
  <c r="T420" i="15"/>
  <c r="U420" i="15"/>
  <c r="S420" i="15"/>
  <c r="P421" i="15"/>
  <c r="U428" i="15"/>
  <c r="Q428" i="15"/>
  <c r="S428" i="15"/>
  <c r="R428" i="15"/>
  <c r="V428" i="15"/>
  <c r="S453" i="15"/>
  <c r="M452" i="2"/>
  <c r="N451" i="2"/>
  <c r="M451" i="2" s="1"/>
  <c r="P452" i="2"/>
  <c r="Q451" i="2"/>
  <c r="J210" i="2"/>
  <c r="J70" i="2" s="1"/>
  <c r="J63" i="2" s="1"/>
  <c r="J51" i="2"/>
  <c r="N51" i="2"/>
  <c r="M51" i="2"/>
  <c r="J452" i="2"/>
  <c r="L451" i="2"/>
  <c r="J451" i="2" s="1"/>
  <c r="T51" i="2"/>
  <c r="S51" i="2"/>
  <c r="P51" i="2"/>
  <c r="Q51" i="2"/>
  <c r="S461" i="15"/>
  <c r="U461" i="15"/>
  <c r="O461" i="15"/>
  <c r="P461" i="15"/>
  <c r="T428" i="15"/>
  <c r="O428" i="15"/>
  <c r="T434" i="15"/>
  <c r="R434" i="15"/>
  <c r="Q434" i="15"/>
  <c r="P434" i="15"/>
  <c r="S434" i="15"/>
  <c r="V434" i="15"/>
  <c r="O434" i="15"/>
  <c r="U434" i="15"/>
  <c r="T461" i="15"/>
  <c r="Q461" i="15"/>
  <c r="V461" i="15"/>
  <c r="P228" i="15"/>
  <c r="T228" i="15"/>
  <c r="V228" i="15"/>
  <c r="O228" i="15"/>
  <c r="R228" i="15"/>
  <c r="S228" i="15"/>
  <c r="H227" i="15"/>
  <c r="U227" i="15" s="1"/>
  <c r="J70" i="15"/>
  <c r="J63" i="15" s="1"/>
  <c r="J474" i="15" s="1"/>
  <c r="H210" i="15"/>
  <c r="S368" i="15" l="1"/>
  <c r="U368" i="15"/>
  <c r="P368" i="15"/>
  <c r="V368" i="15"/>
  <c r="V71" i="15"/>
  <c r="M474" i="2"/>
  <c r="O368" i="15"/>
  <c r="Q368" i="15"/>
  <c r="R368" i="15"/>
  <c r="O71" i="15"/>
  <c r="S474" i="2"/>
  <c r="T71" i="15"/>
  <c r="U71" i="15"/>
  <c r="N474" i="2"/>
  <c r="R71" i="15"/>
  <c r="P71" i="15"/>
  <c r="H70" i="15"/>
  <c r="V70" i="15" s="1"/>
  <c r="Q71" i="15"/>
  <c r="Q453" i="15"/>
  <c r="P453" i="15"/>
  <c r="R453" i="15"/>
  <c r="T453" i="15"/>
  <c r="U453" i="15"/>
  <c r="O453" i="15"/>
  <c r="V453" i="15"/>
  <c r="P451" i="2"/>
  <c r="P474" i="2" s="1"/>
  <c r="Q474" i="2"/>
  <c r="J474" i="2"/>
  <c r="L474" i="2"/>
  <c r="Q227" i="15"/>
  <c r="P454" i="15"/>
  <c r="O454" i="15"/>
  <c r="U454" i="15"/>
  <c r="S454" i="15"/>
  <c r="Q454" i="15"/>
  <c r="R454" i="15"/>
  <c r="T454" i="15"/>
  <c r="V454" i="15"/>
  <c r="R227" i="15"/>
  <c r="V227" i="15"/>
  <c r="O227" i="15"/>
  <c r="P227" i="15"/>
  <c r="S227" i="15"/>
  <c r="T227" i="15"/>
  <c r="S210" i="15"/>
  <c r="P210" i="15"/>
  <c r="V210" i="15"/>
  <c r="T210" i="15"/>
  <c r="R210" i="15"/>
  <c r="O210" i="15"/>
  <c r="Q210" i="15"/>
  <c r="U210" i="15"/>
  <c r="S452" i="15"/>
  <c r="O452" i="15"/>
  <c r="V452" i="15"/>
  <c r="R452" i="15"/>
  <c r="Q452" i="15"/>
  <c r="P452" i="15"/>
  <c r="U452" i="15"/>
  <c r="T452" i="15"/>
  <c r="V451" i="15"/>
  <c r="R451" i="15"/>
  <c r="U451" i="15"/>
  <c r="Q451" i="15"/>
  <c r="P451" i="15"/>
  <c r="O451" i="15"/>
  <c r="T451" i="15"/>
  <c r="S451" i="15"/>
  <c r="H63" i="15" l="1"/>
  <c r="H474" i="15" s="1"/>
  <c r="Q474" i="15" s="1"/>
  <c r="R70" i="15"/>
  <c r="T70" i="15"/>
  <c r="O70" i="15"/>
  <c r="Q70" i="15"/>
  <c r="S70" i="15"/>
  <c r="P70" i="15"/>
  <c r="U70" i="15"/>
  <c r="T63" i="15" l="1"/>
  <c r="Q63" i="15"/>
  <c r="V63" i="15"/>
  <c r="R474" i="15"/>
  <c r="S63" i="15"/>
  <c r="U63" i="15"/>
  <c r="U474" i="15"/>
  <c r="P474" i="15"/>
  <c r="R63" i="15"/>
  <c r="S474" i="15"/>
  <c r="T474" i="15"/>
  <c r="V474" i="15"/>
  <c r="P63" i="15"/>
  <c r="O63" i="15"/>
  <c r="O474" i="15"/>
  <c r="J27" i="15"/>
  <c r="G464" i="2" l="1"/>
  <c r="G445" i="2"/>
  <c r="G439" i="2"/>
  <c r="G437" i="2"/>
  <c r="G435" i="2"/>
  <c r="G423" i="2"/>
  <c r="G431" i="2"/>
  <c r="G430" i="2"/>
  <c r="G432" i="2" s="1"/>
  <c r="G414" i="2"/>
  <c r="G411" i="2"/>
  <c r="G408" i="2"/>
  <c r="G401" i="2"/>
  <c r="G394" i="2"/>
  <c r="G387" i="2"/>
  <c r="G384" i="2"/>
  <c r="G377" i="2"/>
  <c r="G374" i="2"/>
  <c r="G371" i="2"/>
  <c r="G362" i="2"/>
  <c r="G360" i="2"/>
  <c r="G357" i="2"/>
  <c r="G329" i="2"/>
  <c r="G328" i="2"/>
  <c r="G327" i="2"/>
  <c r="G325" i="2"/>
  <c r="G323" i="2"/>
  <c r="G322" i="2"/>
  <c r="G320" i="2"/>
  <c r="G319" i="2"/>
  <c r="G318" i="2"/>
  <c r="G317" i="2"/>
  <c r="G316" i="2"/>
  <c r="G315" i="2"/>
  <c r="G313" i="2"/>
  <c r="G312" i="2"/>
  <c r="G311" i="2"/>
  <c r="G310" i="2"/>
  <c r="G309" i="2"/>
  <c r="G308" i="2"/>
  <c r="G306" i="2"/>
  <c r="G305" i="2"/>
  <c r="G304" i="2"/>
  <c r="G303" i="2"/>
  <c r="G301" i="2"/>
  <c r="G300" i="2"/>
  <c r="G299" i="2"/>
  <c r="G297" i="2"/>
  <c r="G296" i="2"/>
  <c r="G295" i="2"/>
  <c r="G292" i="2"/>
  <c r="G291" i="2"/>
  <c r="G289" i="2"/>
  <c r="G286" i="2"/>
  <c r="G283" i="2"/>
  <c r="G280" i="2"/>
  <c r="G278" i="2"/>
  <c r="G277" i="2"/>
  <c r="G276" i="2"/>
  <c r="G273" i="2"/>
  <c r="G270" i="2"/>
  <c r="G267" i="2"/>
  <c r="G265" i="2"/>
  <c r="G264" i="2"/>
  <c r="G263" i="2"/>
  <c r="G262" i="2"/>
  <c r="G260" i="2"/>
  <c r="G259" i="2"/>
  <c r="G256" i="2"/>
  <c r="G253" i="2"/>
  <c r="G250" i="2"/>
  <c r="G246" i="2"/>
  <c r="G243" i="2"/>
  <c r="G240" i="2"/>
  <c r="G236" i="2"/>
  <c r="G233" i="2"/>
  <c r="G230" i="2"/>
  <c r="G226" i="2"/>
  <c r="G225" i="2"/>
  <c r="G224" i="2"/>
  <c r="G222" i="2"/>
  <c r="G221" i="2"/>
  <c r="G220" i="2"/>
  <c r="G218" i="2"/>
  <c r="G217" i="2"/>
  <c r="G216" i="2"/>
  <c r="G213" i="2"/>
  <c r="G212" i="2"/>
  <c r="G199" i="2"/>
  <c r="G197" i="2"/>
  <c r="G194" i="2"/>
  <c r="G191" i="2"/>
  <c r="G188" i="2"/>
  <c r="G185" i="2"/>
  <c r="G182" i="2"/>
  <c r="G180" i="2"/>
  <c r="G177" i="2"/>
  <c r="G173" i="2"/>
  <c r="G170" i="2"/>
  <c r="G166" i="2"/>
  <c r="G163" i="2"/>
  <c r="G160" i="2"/>
  <c r="G157" i="2"/>
  <c r="G154" i="2"/>
  <c r="G151" i="2"/>
  <c r="G148" i="2"/>
  <c r="G145" i="2"/>
  <c r="G142" i="2"/>
  <c r="G139" i="2"/>
  <c r="G136" i="2"/>
  <c r="G132" i="2"/>
  <c r="G129" i="2"/>
  <c r="G126" i="2"/>
  <c r="G123" i="2"/>
  <c r="G120" i="2"/>
  <c r="G117" i="2"/>
  <c r="G114" i="2"/>
  <c r="G111" i="2"/>
  <c r="G107" i="2"/>
  <c r="G104" i="2"/>
  <c r="G101" i="2"/>
  <c r="G98" i="2"/>
  <c r="G95" i="2"/>
  <c r="G94" i="2"/>
  <c r="G92" i="2"/>
  <c r="G89" i="2"/>
  <c r="G86" i="2"/>
  <c r="G83" i="2"/>
  <c r="G81" i="2"/>
  <c r="G79" i="2"/>
  <c r="G76" i="2"/>
  <c r="G73" i="2"/>
  <c r="G275" i="2" l="1"/>
  <c r="G211" i="2"/>
  <c r="H61" i="2"/>
  <c r="G473" i="2"/>
  <c r="G471" i="2"/>
  <c r="G470" i="2"/>
  <c r="G468" i="2"/>
  <c r="G467" i="2"/>
  <c r="G465" i="2"/>
  <c r="G458" i="2"/>
  <c r="G455" i="2"/>
  <c r="G450" i="2"/>
  <c r="G449" i="2"/>
  <c r="G448" i="2"/>
  <c r="G447" i="2"/>
  <c r="G443" i="2"/>
  <c r="G441" i="2"/>
  <c r="G440" i="2"/>
  <c r="G433" i="2"/>
  <c r="G427" i="2"/>
  <c r="G425" i="2"/>
  <c r="G419" i="2"/>
  <c r="G418" i="2"/>
  <c r="G417" i="2"/>
  <c r="G416" i="2"/>
  <c r="G405" i="2"/>
  <c r="G404" i="2"/>
  <c r="G403" i="2"/>
  <c r="G398" i="2"/>
  <c r="G397" i="2"/>
  <c r="G396" i="2"/>
  <c r="G391" i="2"/>
  <c r="G390" i="2"/>
  <c r="G389" i="2"/>
  <c r="G381" i="2"/>
  <c r="G380" i="2"/>
  <c r="G379" i="2"/>
  <c r="G367" i="2"/>
  <c r="G365" i="2"/>
  <c r="G364" i="2"/>
  <c r="G363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209" i="2"/>
  <c r="G208" i="2"/>
  <c r="G206" i="2"/>
  <c r="G204" i="2"/>
  <c r="G203" i="2"/>
  <c r="G202" i="2"/>
  <c r="G201" i="2"/>
  <c r="I61" i="15" l="1"/>
  <c r="G55" i="2"/>
  <c r="H55" i="15" s="1"/>
  <c r="G54" i="2"/>
  <c r="H54" i="15" s="1"/>
  <c r="G53" i="2"/>
  <c r="H53" i="15" s="1"/>
  <c r="I113" i="2"/>
  <c r="U53" i="15" l="1"/>
  <c r="Q53" i="15"/>
  <c r="O53" i="15"/>
  <c r="S53" i="15"/>
  <c r="R53" i="15"/>
  <c r="P53" i="15"/>
  <c r="V53" i="15"/>
  <c r="T53" i="15"/>
  <c r="T54" i="15"/>
  <c r="R54" i="15"/>
  <c r="S54" i="15"/>
  <c r="Q54" i="15"/>
  <c r="O54" i="15"/>
  <c r="V54" i="15"/>
  <c r="P54" i="15"/>
  <c r="U54" i="15"/>
  <c r="O55" i="15"/>
  <c r="U55" i="15"/>
  <c r="V55" i="15"/>
  <c r="P55" i="15"/>
  <c r="T55" i="15"/>
  <c r="S55" i="15"/>
  <c r="R55" i="15"/>
  <c r="Q55" i="15"/>
  <c r="O30" i="13"/>
  <c r="O29" i="13"/>
  <c r="O28" i="13"/>
  <c r="O26" i="13"/>
  <c r="O27" i="13"/>
  <c r="O25" i="13"/>
  <c r="O24" i="13"/>
  <c r="O23" i="13"/>
  <c r="O22" i="13"/>
  <c r="O21" i="13"/>
  <c r="O20" i="13"/>
  <c r="O19" i="13"/>
  <c r="O18" i="13"/>
  <c r="O17" i="13"/>
  <c r="O16" i="13"/>
  <c r="O11" i="13"/>
  <c r="O10" i="13"/>
  <c r="O9" i="13"/>
  <c r="K12" i="13"/>
  <c r="K10" i="13"/>
  <c r="K9" i="13"/>
  <c r="K11" i="13"/>
  <c r="O15" i="13" l="1"/>
  <c r="O14" i="13"/>
  <c r="O13" i="13"/>
  <c r="O12" i="13"/>
  <c r="G25" i="13"/>
  <c r="G26" i="13"/>
  <c r="G27" i="13"/>
  <c r="G28" i="13"/>
  <c r="G29" i="13"/>
  <c r="G30" i="13"/>
  <c r="G31" i="13"/>
  <c r="G32" i="13"/>
  <c r="G24" i="13"/>
  <c r="G23" i="13"/>
  <c r="G21" i="13"/>
  <c r="G20" i="13"/>
  <c r="G19" i="13"/>
  <c r="G18" i="13"/>
  <c r="G17" i="13"/>
  <c r="G16" i="13"/>
  <c r="G15" i="13"/>
  <c r="G14" i="13"/>
  <c r="G13" i="13"/>
  <c r="G12" i="13"/>
  <c r="G10" i="13"/>
  <c r="B75" i="13"/>
  <c r="B65" i="13"/>
  <c r="I40" i="2" l="1"/>
  <c r="J40" i="15" s="1"/>
  <c r="H40" i="2"/>
  <c r="I48" i="2"/>
  <c r="J48" i="15" s="1"/>
  <c r="H49" i="2"/>
  <c r="I49" i="15" s="1"/>
  <c r="I49" i="2"/>
  <c r="J49" i="15" s="1"/>
  <c r="I61" i="2"/>
  <c r="H64" i="2"/>
  <c r="H52" i="2" s="1"/>
  <c r="G61" i="2" l="1"/>
  <c r="H61" i="15" s="1"/>
  <c r="U61" i="15" s="1"/>
  <c r="J61" i="15"/>
  <c r="I40" i="15"/>
  <c r="I330" i="2"/>
  <c r="G330" i="2" s="1"/>
  <c r="I41" i="2"/>
  <c r="J41" i="15" s="1"/>
  <c r="H41" i="2"/>
  <c r="I205" i="2"/>
  <c r="O61" i="15" l="1"/>
  <c r="R61" i="15"/>
  <c r="P61" i="15"/>
  <c r="V61" i="15"/>
  <c r="Q61" i="15"/>
  <c r="S61" i="15"/>
  <c r="T61" i="15"/>
  <c r="I41" i="15"/>
  <c r="G205" i="2"/>
  <c r="G207" i="2" s="1"/>
  <c r="AA209" i="2"/>
  <c r="AG208" i="2"/>
  <c r="Z209" i="2"/>
  <c r="AG209" i="2"/>
  <c r="AD209" i="2"/>
  <c r="AC209" i="2"/>
  <c r="H36" i="3"/>
  <c r="AE209" i="2"/>
  <c r="Z208" i="2"/>
  <c r="G41" i="2"/>
  <c r="AC208" i="2"/>
  <c r="AB209" i="2"/>
  <c r="AF208" i="2"/>
  <c r="AB208" i="2"/>
  <c r="AE208" i="2"/>
  <c r="AA208" i="2"/>
  <c r="AD208" i="2"/>
  <c r="AF209" i="2"/>
  <c r="G30" i="2"/>
  <c r="G31" i="2"/>
  <c r="G49" i="2" l="1"/>
  <c r="H49" i="15" s="1"/>
  <c r="H31" i="15"/>
  <c r="G48" i="2"/>
  <c r="H48" i="15" s="1"/>
  <c r="H30" i="15"/>
  <c r="H41" i="15"/>
  <c r="AE205" i="2"/>
  <c r="AD205" i="2"/>
  <c r="AG205" i="2"/>
  <c r="AF205" i="2"/>
  <c r="Z205" i="2"/>
  <c r="AA205" i="2"/>
  <c r="AB205" i="2"/>
  <c r="AC205" i="2"/>
  <c r="G200" i="2"/>
  <c r="J50" i="15" l="1"/>
  <c r="I22" i="2"/>
  <c r="J22" i="15" s="1"/>
  <c r="H22" i="2"/>
  <c r="I22" i="15" s="1"/>
  <c r="J33" i="15"/>
  <c r="J35" i="15"/>
  <c r="J34" i="15"/>
  <c r="J32" i="15"/>
  <c r="I50" i="15" l="1"/>
  <c r="I34" i="15"/>
  <c r="I33" i="15"/>
  <c r="I32" i="15"/>
  <c r="I35" i="15"/>
  <c r="G34" i="2"/>
  <c r="G22" i="2"/>
  <c r="G32" i="2"/>
  <c r="G33" i="2"/>
  <c r="G35" i="2"/>
  <c r="J28" i="15"/>
  <c r="I29" i="2"/>
  <c r="J29" i="15" s="1"/>
  <c r="H29" i="2"/>
  <c r="H33" i="15" l="1"/>
  <c r="I28" i="15"/>
  <c r="H32" i="15"/>
  <c r="H45" i="2"/>
  <c r="I27" i="15"/>
  <c r="I29" i="15"/>
  <c r="H35" i="15"/>
  <c r="H22" i="15"/>
  <c r="H34" i="15"/>
  <c r="H47" i="2"/>
  <c r="I46" i="2"/>
  <c r="J46" i="15" s="1"/>
  <c r="I45" i="2"/>
  <c r="J45" i="15" s="1"/>
  <c r="H46" i="2"/>
  <c r="I47" i="2"/>
  <c r="J47" i="15" s="1"/>
  <c r="G29" i="2"/>
  <c r="G27" i="2"/>
  <c r="G28" i="2"/>
  <c r="I45" i="15" l="1"/>
  <c r="I46" i="15"/>
  <c r="H28" i="15"/>
  <c r="G47" i="2"/>
  <c r="H29" i="15"/>
  <c r="I47" i="15"/>
  <c r="H27" i="15"/>
  <c r="G46" i="2"/>
  <c r="G45" i="2"/>
  <c r="G463" i="2"/>
  <c r="G65" i="2"/>
  <c r="G66" i="2"/>
  <c r="H46" i="15" l="1"/>
  <c r="H45" i="15"/>
  <c r="H47" i="15"/>
  <c r="G466" i="2"/>
  <c r="I211" i="2" l="1"/>
  <c r="AD213" i="2" l="1"/>
  <c r="Z212" i="2"/>
  <c r="AB213" i="2"/>
  <c r="AE213" i="2"/>
  <c r="AA213" i="2"/>
  <c r="AF213" i="2"/>
  <c r="AF212" i="2"/>
  <c r="AB212" i="2"/>
  <c r="AC212" i="2"/>
  <c r="AD212" i="2"/>
  <c r="AC213" i="2"/>
  <c r="AG213" i="2"/>
  <c r="AA212" i="2"/>
  <c r="AE212" i="2"/>
  <c r="Z213" i="2"/>
  <c r="AG212" i="2"/>
  <c r="AG211" i="2" l="1"/>
  <c r="AF211" i="2"/>
  <c r="AB211" i="2"/>
  <c r="AE211" i="2"/>
  <c r="AA211" i="2"/>
  <c r="AD211" i="2"/>
  <c r="Z211" i="2"/>
  <c r="AC211" i="2"/>
  <c r="I64" i="2" l="1"/>
  <c r="G67" i="2"/>
  <c r="G68" i="2"/>
  <c r="G69" i="2" l="1"/>
  <c r="G64" i="2"/>
  <c r="AB66" i="2"/>
  <c r="Z68" i="2"/>
  <c r="AE66" i="2"/>
  <c r="AB68" i="2"/>
  <c r="AG68" i="2"/>
  <c r="AF68" i="2"/>
  <c r="AC68" i="2"/>
  <c r="AA66" i="2"/>
  <c r="AE68" i="2"/>
  <c r="AA68" i="2"/>
  <c r="AD68" i="2"/>
  <c r="AE67" i="2"/>
  <c r="AA67" i="2"/>
  <c r="AG67" i="2"/>
  <c r="AC67" i="2"/>
  <c r="AF67" i="2"/>
  <c r="AB67" i="2"/>
  <c r="AD67" i="2"/>
  <c r="Z67" i="2"/>
  <c r="AD66" i="2"/>
  <c r="Z66" i="2"/>
  <c r="AG66" i="2"/>
  <c r="AC66" i="2"/>
  <c r="AF66" i="2"/>
  <c r="Z335" i="2" l="1"/>
  <c r="AD334" i="2"/>
  <c r="AC334" i="2"/>
  <c r="AD335" i="2"/>
  <c r="Z334" i="2"/>
  <c r="AG334" i="2"/>
  <c r="AG335" i="2"/>
  <c r="AC335" i="2"/>
  <c r="AF335" i="2"/>
  <c r="AB335" i="2"/>
  <c r="AF334" i="2"/>
  <c r="AB334" i="2"/>
  <c r="AE335" i="2"/>
  <c r="AA335" i="2"/>
  <c r="AE334" i="2"/>
  <c r="AA334" i="2"/>
  <c r="I59" i="2" l="1"/>
  <c r="J59" i="15" s="1"/>
  <c r="I366" i="2"/>
  <c r="I426" i="2"/>
  <c r="I472" i="2"/>
  <c r="G472" i="2" s="1"/>
  <c r="I376" i="2"/>
  <c r="I373" i="2"/>
  <c r="I370" i="2"/>
  <c r="I386" i="2"/>
  <c r="I383" i="2"/>
  <c r="I393" i="2"/>
  <c r="I392" i="2" s="1"/>
  <c r="I400" i="2"/>
  <c r="I399" i="2" s="1"/>
  <c r="I413" i="2"/>
  <c r="I410" i="2"/>
  <c r="I407" i="2"/>
  <c r="G376" i="2" l="1"/>
  <c r="G378" i="2" s="1"/>
  <c r="G426" i="2"/>
  <c r="G399" i="2"/>
  <c r="G400" i="2"/>
  <c r="G402" i="2" s="1"/>
  <c r="G410" i="2"/>
  <c r="G412" i="2" s="1"/>
  <c r="I382" i="2"/>
  <c r="I369" i="2"/>
  <c r="G383" i="2"/>
  <c r="G385" i="2" s="1"/>
  <c r="G370" i="2"/>
  <c r="G372" i="2" s="1"/>
  <c r="G407" i="2"/>
  <c r="G409" i="2" s="1"/>
  <c r="G413" i="2"/>
  <c r="G415" i="2" s="1"/>
  <c r="G393" i="2"/>
  <c r="G395" i="2" s="1"/>
  <c r="G392" i="2"/>
  <c r="G386" i="2"/>
  <c r="G388" i="2" s="1"/>
  <c r="G373" i="2"/>
  <c r="G375" i="2" s="1"/>
  <c r="G366" i="2"/>
  <c r="AG473" i="2"/>
  <c r="I406" i="2"/>
  <c r="AG367" i="2"/>
  <c r="AE367" i="2"/>
  <c r="AA367" i="2"/>
  <c r="AD473" i="2"/>
  <c r="Z367" i="2"/>
  <c r="AD367" i="2"/>
  <c r="AB367" i="2"/>
  <c r="AF367" i="2"/>
  <c r="AC367" i="2"/>
  <c r="AG427" i="2"/>
  <c r="AA427" i="2"/>
  <c r="AB427" i="2"/>
  <c r="Z427" i="2"/>
  <c r="AD427" i="2"/>
  <c r="AE427" i="2"/>
  <c r="AF427" i="2"/>
  <c r="AC427" i="2"/>
  <c r="AA473" i="2"/>
  <c r="AE473" i="2"/>
  <c r="Z473" i="2"/>
  <c r="AB473" i="2"/>
  <c r="AF473" i="2"/>
  <c r="AC473" i="2"/>
  <c r="G406" i="2" l="1"/>
  <c r="G382" i="2"/>
  <c r="G369" i="2"/>
  <c r="AD366" i="2"/>
  <c r="Z366" i="2"/>
  <c r="AF366" i="2"/>
  <c r="AG366" i="2"/>
  <c r="AC366" i="2"/>
  <c r="AB366" i="2"/>
  <c r="AE366" i="2"/>
  <c r="AA366" i="2"/>
  <c r="AF426" i="2"/>
  <c r="AB426" i="2"/>
  <c r="AE426" i="2"/>
  <c r="AA426" i="2"/>
  <c r="AD426" i="2"/>
  <c r="AG426" i="2"/>
  <c r="AC426" i="2"/>
  <c r="Z426" i="2"/>
  <c r="H59" i="2" l="1"/>
  <c r="G457" i="2"/>
  <c r="AB54" i="2"/>
  <c r="AF54" i="2"/>
  <c r="AC54" i="2"/>
  <c r="AG54" i="2"/>
  <c r="Z54" i="2"/>
  <c r="AD54" i="2"/>
  <c r="AA54" i="2"/>
  <c r="AE54" i="2"/>
  <c r="H50" i="15" l="1"/>
  <c r="G59" i="2"/>
  <c r="H59" i="15" s="1"/>
  <c r="I59" i="15"/>
  <c r="AE457" i="2"/>
  <c r="AA457" i="2"/>
  <c r="AG457" i="2"/>
  <c r="AB457" i="2"/>
  <c r="AD457" i="2"/>
  <c r="Z457" i="2"/>
  <c r="AC457" i="2"/>
  <c r="AF457" i="2"/>
  <c r="F70" i="3" l="1"/>
  <c r="F67" i="3"/>
  <c r="F61" i="3"/>
  <c r="F58" i="3"/>
  <c r="F55" i="3"/>
  <c r="F52" i="3"/>
  <c r="F41" i="3"/>
  <c r="F36" i="3"/>
  <c r="F33" i="3"/>
  <c r="F28" i="3"/>
  <c r="F11" i="3"/>
  <c r="I436" i="2" l="1"/>
  <c r="G436" i="2" l="1"/>
  <c r="G438" i="2" s="1"/>
  <c r="H58" i="2"/>
  <c r="I434" i="2"/>
  <c r="I58" i="15" l="1"/>
  <c r="G434" i="2"/>
  <c r="AC436" i="2"/>
  <c r="AE436" i="2"/>
  <c r="AD436" i="2"/>
  <c r="AF436" i="2"/>
  <c r="AA436" i="2"/>
  <c r="AG436" i="2"/>
  <c r="Z436" i="2"/>
  <c r="AB436" i="2"/>
  <c r="AB53" i="2" l="1"/>
  <c r="AF53" i="2"/>
  <c r="AC53" i="2"/>
  <c r="AG53" i="2"/>
  <c r="Z53" i="2"/>
  <c r="AD53" i="2"/>
  <c r="AA53" i="2"/>
  <c r="AE53" i="2"/>
  <c r="AC484" i="2" l="1"/>
  <c r="AB484" i="2"/>
  <c r="AA484" i="2"/>
  <c r="Z484" i="2"/>
  <c r="I469" i="2" l="1"/>
  <c r="G469" i="2" s="1"/>
  <c r="I462" i="2" l="1"/>
  <c r="I302" i="2"/>
  <c r="G302" i="2" s="1"/>
  <c r="G462" i="2" l="1"/>
  <c r="Z470" i="2"/>
  <c r="AB470" i="2"/>
  <c r="AC470" i="2"/>
  <c r="AA470" i="2"/>
  <c r="Z471" i="2"/>
  <c r="AB471" i="2"/>
  <c r="AC471" i="2"/>
  <c r="AA471" i="2"/>
  <c r="AE471" i="2"/>
  <c r="AF471" i="2"/>
  <c r="AF470" i="2"/>
  <c r="AG470" i="2"/>
  <c r="AD470" i="2"/>
  <c r="AG471" i="2"/>
  <c r="AE470" i="2"/>
  <c r="AD471" i="2"/>
  <c r="AC469" i="2" l="1"/>
  <c r="AB469" i="2"/>
  <c r="AA469" i="2"/>
  <c r="Z469" i="2"/>
  <c r="S505" i="2" l="1"/>
  <c r="P505" i="2"/>
  <c r="M505" i="2"/>
  <c r="J505" i="2"/>
  <c r="G505" i="2"/>
  <c r="S504" i="2"/>
  <c r="P504" i="2"/>
  <c r="M504" i="2"/>
  <c r="J504" i="2"/>
  <c r="G504" i="2"/>
  <c r="S503" i="2"/>
  <c r="P503" i="2"/>
  <c r="M503" i="2"/>
  <c r="J503" i="2"/>
  <c r="G503" i="2"/>
  <c r="S502" i="2"/>
  <c r="P502" i="2"/>
  <c r="M502" i="2"/>
  <c r="J502" i="2"/>
  <c r="G502" i="2"/>
  <c r="S501" i="2"/>
  <c r="P501" i="2"/>
  <c r="M501" i="2"/>
  <c r="J501" i="2"/>
  <c r="G501" i="2"/>
  <c r="S500" i="2"/>
  <c r="P500" i="2"/>
  <c r="M500" i="2"/>
  <c r="J500" i="2"/>
  <c r="G500" i="2"/>
  <c r="S499" i="2"/>
  <c r="P499" i="2"/>
  <c r="M499" i="2"/>
  <c r="J499" i="2"/>
  <c r="G499" i="2"/>
  <c r="S498" i="2"/>
  <c r="P498" i="2"/>
  <c r="M498" i="2"/>
  <c r="J498" i="2"/>
  <c r="G498" i="2"/>
  <c r="S497" i="2"/>
  <c r="P497" i="2"/>
  <c r="M497" i="2"/>
  <c r="J497" i="2"/>
  <c r="G497" i="2"/>
  <c r="S496" i="2"/>
  <c r="P496" i="2"/>
  <c r="M496" i="2"/>
  <c r="J496" i="2"/>
  <c r="G496" i="2"/>
  <c r="S495" i="2"/>
  <c r="P495" i="2"/>
  <c r="M495" i="2"/>
  <c r="J495" i="2"/>
  <c r="G495" i="2"/>
  <c r="U494" i="2"/>
  <c r="R494" i="2"/>
  <c r="O494" i="2"/>
  <c r="L494" i="2"/>
  <c r="I494" i="2"/>
  <c r="S493" i="2"/>
  <c r="P493" i="2"/>
  <c r="M493" i="2"/>
  <c r="J493" i="2"/>
  <c r="G493" i="2"/>
  <c r="S492" i="2"/>
  <c r="P492" i="2"/>
  <c r="M492" i="2"/>
  <c r="J492" i="2"/>
  <c r="G492" i="2"/>
  <c r="S491" i="2"/>
  <c r="P491" i="2"/>
  <c r="M491" i="2"/>
  <c r="J491" i="2"/>
  <c r="G491" i="2"/>
  <c r="S490" i="2"/>
  <c r="P490" i="2"/>
  <c r="M490" i="2"/>
  <c r="J490" i="2"/>
  <c r="G490" i="2"/>
  <c r="S489" i="2"/>
  <c r="P489" i="2"/>
  <c r="M489" i="2"/>
  <c r="J489" i="2"/>
  <c r="G489" i="2"/>
  <c r="S488" i="2"/>
  <c r="P488" i="2"/>
  <c r="M488" i="2"/>
  <c r="J488" i="2"/>
  <c r="G488" i="2"/>
  <c r="S487" i="2"/>
  <c r="P487" i="2"/>
  <c r="M487" i="2"/>
  <c r="J487" i="2"/>
  <c r="G487" i="2"/>
  <c r="S486" i="2"/>
  <c r="P486" i="2"/>
  <c r="M486" i="2"/>
  <c r="J486" i="2"/>
  <c r="G486" i="2"/>
  <c r="S485" i="2"/>
  <c r="P485" i="2"/>
  <c r="M485" i="2"/>
  <c r="J485" i="2"/>
  <c r="G485" i="2"/>
  <c r="U483" i="2"/>
  <c r="R483" i="2"/>
  <c r="R480" i="2" s="1"/>
  <c r="O483" i="2"/>
  <c r="O480" i="2" s="1"/>
  <c r="L483" i="2"/>
  <c r="I483" i="2"/>
  <c r="S482" i="2"/>
  <c r="P482" i="2"/>
  <c r="M482" i="2"/>
  <c r="J482" i="2"/>
  <c r="G482" i="2"/>
  <c r="I444" i="2"/>
  <c r="G444" i="2" s="1"/>
  <c r="G446" i="2" s="1"/>
  <c r="I429" i="2"/>
  <c r="I422" i="2"/>
  <c r="I359" i="2"/>
  <c r="G359" i="2" s="1"/>
  <c r="G361" i="2" s="1"/>
  <c r="I356" i="2"/>
  <c r="I324" i="2"/>
  <c r="I321" i="2"/>
  <c r="G321" i="2" s="1"/>
  <c r="I314" i="2"/>
  <c r="G314" i="2" s="1"/>
  <c r="I307" i="2"/>
  <c r="G307" i="2" s="1"/>
  <c r="I298" i="2"/>
  <c r="G298" i="2" s="1"/>
  <c r="I294" i="2"/>
  <c r="G294" i="2" s="1"/>
  <c r="I288" i="2"/>
  <c r="I285" i="2"/>
  <c r="I282" i="2"/>
  <c r="I57" i="2" s="1"/>
  <c r="I279" i="2"/>
  <c r="I275" i="2"/>
  <c r="I272" i="2"/>
  <c r="I269" i="2"/>
  <c r="I266" i="2"/>
  <c r="I258" i="2"/>
  <c r="G258" i="2" s="1"/>
  <c r="G261" i="2" s="1"/>
  <c r="I255" i="2"/>
  <c r="G255" i="2" s="1"/>
  <c r="G257" i="2" s="1"/>
  <c r="I252" i="2"/>
  <c r="I249" i="2"/>
  <c r="G249" i="2" s="1"/>
  <c r="G251" i="2" s="1"/>
  <c r="I245" i="2"/>
  <c r="I242" i="2"/>
  <c r="G242" i="2" s="1"/>
  <c r="G244" i="2" s="1"/>
  <c r="I239" i="2"/>
  <c r="I235" i="2"/>
  <c r="G235" i="2" s="1"/>
  <c r="G237" i="2" s="1"/>
  <c r="I232" i="2"/>
  <c r="I229" i="2"/>
  <c r="I223" i="2"/>
  <c r="I219" i="2"/>
  <c r="G219" i="2" s="1"/>
  <c r="I215" i="2"/>
  <c r="G215" i="2" s="1"/>
  <c r="I196" i="2"/>
  <c r="I193" i="2"/>
  <c r="I190" i="2"/>
  <c r="I187" i="2"/>
  <c r="I184" i="2"/>
  <c r="I179" i="2"/>
  <c r="I176" i="2"/>
  <c r="I172" i="2"/>
  <c r="I169" i="2"/>
  <c r="I165" i="2"/>
  <c r="I162" i="2"/>
  <c r="G162" i="2" s="1"/>
  <c r="G164" i="2" s="1"/>
  <c r="I159" i="2"/>
  <c r="G159" i="2" s="1"/>
  <c r="G161" i="2" s="1"/>
  <c r="I156" i="2"/>
  <c r="I153" i="2"/>
  <c r="G153" i="2" s="1"/>
  <c r="G155" i="2" s="1"/>
  <c r="I150" i="2"/>
  <c r="I147" i="2"/>
  <c r="G147" i="2" s="1"/>
  <c r="G149" i="2" s="1"/>
  <c r="I144" i="2"/>
  <c r="I141" i="2"/>
  <c r="G141" i="2" s="1"/>
  <c r="G143" i="2" s="1"/>
  <c r="I138" i="2"/>
  <c r="I135" i="2"/>
  <c r="I131" i="2"/>
  <c r="I128" i="2"/>
  <c r="G128" i="2" s="1"/>
  <c r="G130" i="2" s="1"/>
  <c r="I125" i="2"/>
  <c r="I122" i="2"/>
  <c r="G122" i="2" s="1"/>
  <c r="G124" i="2" s="1"/>
  <c r="I119" i="2"/>
  <c r="I116" i="2"/>
  <c r="G116" i="2" s="1"/>
  <c r="G118" i="2" s="1"/>
  <c r="G113" i="2"/>
  <c r="G115" i="2" s="1"/>
  <c r="I110" i="2"/>
  <c r="I106" i="2"/>
  <c r="I103" i="2"/>
  <c r="I100" i="2"/>
  <c r="I97" i="2"/>
  <c r="I91" i="2"/>
  <c r="I88" i="2"/>
  <c r="I85" i="2"/>
  <c r="I82" i="2"/>
  <c r="I78" i="2"/>
  <c r="I75" i="2"/>
  <c r="I72" i="2"/>
  <c r="G75" i="2" l="1"/>
  <c r="G77" i="2" s="1"/>
  <c r="G82" i="2"/>
  <c r="G84" i="2" s="1"/>
  <c r="G88" i="2"/>
  <c r="G90" i="2" s="1"/>
  <c r="G97" i="2"/>
  <c r="G169" i="2"/>
  <c r="G171" i="2" s="1"/>
  <c r="G176" i="2"/>
  <c r="G178" i="2" s="1"/>
  <c r="G269" i="2"/>
  <c r="G271" i="2" s="1"/>
  <c r="G282" i="2"/>
  <c r="G284" i="2" s="1"/>
  <c r="G288" i="2"/>
  <c r="G290" i="2" s="1"/>
  <c r="G324" i="2"/>
  <c r="G326" i="2" s="1"/>
  <c r="G78" i="2"/>
  <c r="G80" i="2" s="1"/>
  <c r="G85" i="2"/>
  <c r="G87" i="2" s="1"/>
  <c r="G91" i="2"/>
  <c r="G93" i="2" s="1"/>
  <c r="G100" i="2"/>
  <c r="G102" i="2" s="1"/>
  <c r="G106" i="2"/>
  <c r="G108" i="2" s="1"/>
  <c r="G165" i="2"/>
  <c r="G167" i="2" s="1"/>
  <c r="G172" i="2"/>
  <c r="G174" i="2" s="1"/>
  <c r="G179" i="2"/>
  <c r="G181" i="2" s="1"/>
  <c r="G187" i="2"/>
  <c r="G189" i="2" s="1"/>
  <c r="G193" i="2"/>
  <c r="G195" i="2" s="1"/>
  <c r="G266" i="2"/>
  <c r="G268" i="2" s="1"/>
  <c r="G272" i="2"/>
  <c r="G274" i="2" s="1"/>
  <c r="G279" i="2"/>
  <c r="G281" i="2" s="1"/>
  <c r="G285" i="2"/>
  <c r="G287" i="2" s="1"/>
  <c r="G119" i="2"/>
  <c r="G121" i="2" s="1"/>
  <c r="G125" i="2"/>
  <c r="G127" i="2" s="1"/>
  <c r="G131" i="2"/>
  <c r="G133" i="2" s="1"/>
  <c r="G138" i="2"/>
  <c r="G140" i="2" s="1"/>
  <c r="G144" i="2"/>
  <c r="G146" i="2" s="1"/>
  <c r="G150" i="2"/>
  <c r="G152" i="2" s="1"/>
  <c r="G156" i="2"/>
  <c r="G158" i="2" s="1"/>
  <c r="G223" i="2"/>
  <c r="G214" i="2" s="1"/>
  <c r="G232" i="2"/>
  <c r="G234" i="2" s="1"/>
  <c r="G239" i="2"/>
  <c r="G241" i="2" s="1"/>
  <c r="G245" i="2"/>
  <c r="G247" i="2" s="1"/>
  <c r="G252" i="2"/>
  <c r="G254" i="2" s="1"/>
  <c r="G422" i="2"/>
  <c r="G424" i="2" s="1"/>
  <c r="G72" i="2"/>
  <c r="G356" i="2"/>
  <c r="G358" i="2" s="1"/>
  <c r="G135" i="2"/>
  <c r="G229" i="2"/>
  <c r="G231" i="2" s="1"/>
  <c r="G103" i="2"/>
  <c r="G105" i="2" s="1"/>
  <c r="G110" i="2"/>
  <c r="G184" i="2"/>
  <c r="G190" i="2"/>
  <c r="G192" i="2" s="1"/>
  <c r="G196" i="2"/>
  <c r="G198" i="2" s="1"/>
  <c r="G429" i="2"/>
  <c r="I355" i="2"/>
  <c r="J57" i="15"/>
  <c r="I442" i="2"/>
  <c r="G442" i="2" s="1"/>
  <c r="I58" i="2"/>
  <c r="J58" i="15" s="1"/>
  <c r="AA332" i="2"/>
  <c r="AE332" i="2"/>
  <c r="AD332" i="2"/>
  <c r="AB332" i="2"/>
  <c r="AF332" i="2"/>
  <c r="AC332" i="2"/>
  <c r="AG332" i="2"/>
  <c r="Z332" i="2"/>
  <c r="I183" i="2"/>
  <c r="AA333" i="2"/>
  <c r="AE333" i="2"/>
  <c r="AB333" i="2"/>
  <c r="AF333" i="2"/>
  <c r="AC333" i="2"/>
  <c r="AG333" i="2"/>
  <c r="Z333" i="2"/>
  <c r="AD333" i="2"/>
  <c r="H51" i="3"/>
  <c r="J51" i="3" s="1"/>
  <c r="H44" i="3"/>
  <c r="J44" i="3" s="1"/>
  <c r="H57" i="3"/>
  <c r="J57" i="3" s="1"/>
  <c r="H63" i="3"/>
  <c r="J63" i="3" s="1"/>
  <c r="H69" i="3"/>
  <c r="J69" i="3" s="1"/>
  <c r="H33" i="3"/>
  <c r="J33" i="3" s="1"/>
  <c r="H41" i="3"/>
  <c r="J41" i="3" s="1"/>
  <c r="H54" i="3"/>
  <c r="J54" i="3" s="1"/>
  <c r="H60" i="3"/>
  <c r="J60" i="3" s="1"/>
  <c r="J36" i="3"/>
  <c r="H66" i="3"/>
  <c r="J66" i="3" s="1"/>
  <c r="I168" i="2"/>
  <c r="I248" i="2"/>
  <c r="AA94" i="2"/>
  <c r="AC94" i="2"/>
  <c r="AB94" i="2"/>
  <c r="Z94" i="2"/>
  <c r="Z203" i="2"/>
  <c r="AB203" i="2"/>
  <c r="AC203" i="2"/>
  <c r="AA203" i="2"/>
  <c r="Z404" i="2"/>
  <c r="AB404" i="2"/>
  <c r="AC404" i="2"/>
  <c r="AA404" i="2"/>
  <c r="Z419" i="2"/>
  <c r="AB419" i="2"/>
  <c r="AC419" i="2"/>
  <c r="AA419" i="2"/>
  <c r="Z262" i="2"/>
  <c r="AB262" i="2"/>
  <c r="AC262" i="2"/>
  <c r="AA262" i="2"/>
  <c r="AG265" i="2"/>
  <c r="Z265" i="2"/>
  <c r="AB265" i="2"/>
  <c r="AC265" i="2"/>
  <c r="AA265" i="2"/>
  <c r="AG277" i="2"/>
  <c r="Z277" i="2"/>
  <c r="AB277" i="2"/>
  <c r="AC277" i="2"/>
  <c r="AA277" i="2"/>
  <c r="AG329" i="2"/>
  <c r="Z329" i="2"/>
  <c r="AB329" i="2"/>
  <c r="AC329" i="2"/>
  <c r="AA329" i="2"/>
  <c r="AF354" i="2"/>
  <c r="Z354" i="2"/>
  <c r="AB354" i="2"/>
  <c r="AC354" i="2"/>
  <c r="AA354" i="2"/>
  <c r="AG380" i="2"/>
  <c r="Z380" i="2"/>
  <c r="AB380" i="2"/>
  <c r="AC380" i="2"/>
  <c r="AA380" i="2"/>
  <c r="Z397" i="2"/>
  <c r="AB397" i="2"/>
  <c r="AC397" i="2"/>
  <c r="AA397" i="2"/>
  <c r="Z417" i="2"/>
  <c r="AB417" i="2"/>
  <c r="AC417" i="2"/>
  <c r="AA417" i="2"/>
  <c r="Z435" i="2"/>
  <c r="AB435" i="2"/>
  <c r="AC435" i="2"/>
  <c r="AA435" i="2"/>
  <c r="AG443" i="2"/>
  <c r="Z443" i="2"/>
  <c r="AB443" i="2"/>
  <c r="AC443" i="2"/>
  <c r="AA443" i="2"/>
  <c r="AD450" i="2"/>
  <c r="Z450" i="2"/>
  <c r="AB450" i="2"/>
  <c r="AC450" i="2"/>
  <c r="AA450" i="2"/>
  <c r="AB465" i="2"/>
  <c r="Z465" i="2"/>
  <c r="AA465" i="2"/>
  <c r="AC465" i="2"/>
  <c r="AG488" i="2"/>
  <c r="AC488" i="2"/>
  <c r="AA488" i="2"/>
  <c r="AB488" i="2"/>
  <c r="Z488" i="2"/>
  <c r="AC492" i="2"/>
  <c r="AA492" i="2"/>
  <c r="AB492" i="2"/>
  <c r="Z492" i="2"/>
  <c r="AC496" i="2"/>
  <c r="AA496" i="2"/>
  <c r="AB496" i="2"/>
  <c r="Z496" i="2"/>
  <c r="AC500" i="2"/>
  <c r="AA500" i="2"/>
  <c r="AB500" i="2"/>
  <c r="Z500" i="2"/>
  <c r="AE504" i="2"/>
  <c r="AC504" i="2"/>
  <c r="AA504" i="2"/>
  <c r="AB504" i="2"/>
  <c r="Z504" i="2"/>
  <c r="AG291" i="2"/>
  <c r="Z291" i="2"/>
  <c r="AB291" i="2"/>
  <c r="AC291" i="2"/>
  <c r="AA291" i="2"/>
  <c r="AE327" i="2"/>
  <c r="Z327" i="2"/>
  <c r="AB327" i="2"/>
  <c r="AC327" i="2"/>
  <c r="AA327" i="2"/>
  <c r="Z351" i="2"/>
  <c r="AB351" i="2"/>
  <c r="AC351" i="2"/>
  <c r="AA351" i="2"/>
  <c r="AG363" i="2"/>
  <c r="Z363" i="2"/>
  <c r="AB363" i="2"/>
  <c r="AC363" i="2"/>
  <c r="AA363" i="2"/>
  <c r="AG390" i="2"/>
  <c r="Z390" i="2"/>
  <c r="AB390" i="2"/>
  <c r="AC390" i="2"/>
  <c r="AA390" i="2"/>
  <c r="Z430" i="2"/>
  <c r="AB430" i="2"/>
  <c r="AC430" i="2"/>
  <c r="AA430" i="2"/>
  <c r="Z440" i="2"/>
  <c r="AB440" i="2"/>
  <c r="AC440" i="2"/>
  <c r="AA440" i="2"/>
  <c r="AD448" i="2"/>
  <c r="Z448" i="2"/>
  <c r="AB448" i="2"/>
  <c r="AC448" i="2"/>
  <c r="AA448" i="2"/>
  <c r="AB464" i="2"/>
  <c r="Z464" i="2"/>
  <c r="AA464" i="2"/>
  <c r="AC464" i="2"/>
  <c r="Z468" i="2"/>
  <c r="AB468" i="2"/>
  <c r="AC468" i="2"/>
  <c r="AA468" i="2"/>
  <c r="AC486" i="2"/>
  <c r="AA486" i="2"/>
  <c r="AB486" i="2"/>
  <c r="Z486" i="2"/>
  <c r="AD490" i="2"/>
  <c r="AC490" i="2"/>
  <c r="AA490" i="2"/>
  <c r="AB490" i="2"/>
  <c r="Z490" i="2"/>
  <c r="AC498" i="2"/>
  <c r="AA498" i="2"/>
  <c r="AB498" i="2"/>
  <c r="Z498" i="2"/>
  <c r="AC502" i="2"/>
  <c r="AA502" i="2"/>
  <c r="AB502" i="2"/>
  <c r="Z502" i="2"/>
  <c r="AA95" i="2"/>
  <c r="AC95" i="2"/>
  <c r="AB95" i="2"/>
  <c r="Z95" i="2"/>
  <c r="Z264" i="2"/>
  <c r="AB264" i="2"/>
  <c r="AC264" i="2"/>
  <c r="AA264" i="2"/>
  <c r="AF276" i="2"/>
  <c r="Z276" i="2"/>
  <c r="AB276" i="2"/>
  <c r="AC276" i="2"/>
  <c r="AA276" i="2"/>
  <c r="AG292" i="2"/>
  <c r="Z292" i="2"/>
  <c r="AB292" i="2"/>
  <c r="AC292" i="2"/>
  <c r="AA292" i="2"/>
  <c r="AD328" i="2"/>
  <c r="Z328" i="2"/>
  <c r="AB328" i="2"/>
  <c r="AC328" i="2"/>
  <c r="AA328" i="2"/>
  <c r="Z331" i="2"/>
  <c r="AB331" i="2"/>
  <c r="AC331" i="2"/>
  <c r="AA331" i="2"/>
  <c r="Z353" i="2"/>
  <c r="AB353" i="2"/>
  <c r="AC353" i="2"/>
  <c r="AA353" i="2"/>
  <c r="Z365" i="2"/>
  <c r="AB365" i="2"/>
  <c r="AC365" i="2"/>
  <c r="AA365" i="2"/>
  <c r="AG391" i="2"/>
  <c r="Z391" i="2"/>
  <c r="AB391" i="2"/>
  <c r="AC391" i="2"/>
  <c r="AA391" i="2"/>
  <c r="Z405" i="2"/>
  <c r="AB405" i="2"/>
  <c r="AC405" i="2"/>
  <c r="AA405" i="2"/>
  <c r="Z425" i="2"/>
  <c r="AB425" i="2"/>
  <c r="AC425" i="2"/>
  <c r="AA425" i="2"/>
  <c r="Z441" i="2"/>
  <c r="AB441" i="2"/>
  <c r="AC441" i="2"/>
  <c r="AA441" i="2"/>
  <c r="AG449" i="2"/>
  <c r="Z449" i="2"/>
  <c r="AB449" i="2"/>
  <c r="AC449" i="2"/>
  <c r="AA449" i="2"/>
  <c r="AC455" i="2"/>
  <c r="AA455" i="2"/>
  <c r="AB455" i="2"/>
  <c r="Z455" i="2"/>
  <c r="AC458" i="2"/>
  <c r="AA458" i="2"/>
  <c r="AB458" i="2"/>
  <c r="Z458" i="2"/>
  <c r="AC487" i="2"/>
  <c r="AA487" i="2"/>
  <c r="AB487" i="2"/>
  <c r="Z487" i="2"/>
  <c r="AG491" i="2"/>
  <c r="AC491" i="2"/>
  <c r="AA491" i="2"/>
  <c r="AB491" i="2"/>
  <c r="Z491" i="2"/>
  <c r="AG495" i="2"/>
  <c r="AC495" i="2"/>
  <c r="AA495" i="2"/>
  <c r="AB495" i="2"/>
  <c r="Z495" i="2"/>
  <c r="AG499" i="2"/>
  <c r="AC499" i="2"/>
  <c r="AA499" i="2"/>
  <c r="AB499" i="2"/>
  <c r="Z499" i="2"/>
  <c r="AG503" i="2"/>
  <c r="AC503" i="2"/>
  <c r="AA503" i="2"/>
  <c r="AB503" i="2"/>
  <c r="Z503" i="2"/>
  <c r="Z182" i="2"/>
  <c r="AB182" i="2"/>
  <c r="AC182" i="2"/>
  <c r="AA182" i="2"/>
  <c r="AG201" i="2"/>
  <c r="Z201" i="2"/>
  <c r="AB201" i="2"/>
  <c r="AC201" i="2"/>
  <c r="AA201" i="2"/>
  <c r="AF81" i="2"/>
  <c r="AA81" i="2"/>
  <c r="AC81" i="2"/>
  <c r="AB81" i="2"/>
  <c r="Z81" i="2"/>
  <c r="AF199" i="2"/>
  <c r="Z199" i="2"/>
  <c r="AB199" i="2"/>
  <c r="AC199" i="2"/>
  <c r="AA199" i="2"/>
  <c r="AF202" i="2"/>
  <c r="Z202" i="2"/>
  <c r="AB202" i="2"/>
  <c r="AC202" i="2"/>
  <c r="AA202" i="2"/>
  <c r="Z263" i="2"/>
  <c r="AB263" i="2"/>
  <c r="AC263" i="2"/>
  <c r="AA263" i="2"/>
  <c r="Z278" i="2"/>
  <c r="AB278" i="2"/>
  <c r="AC278" i="2"/>
  <c r="AA278" i="2"/>
  <c r="Z362" i="2"/>
  <c r="AB362" i="2"/>
  <c r="AC362" i="2"/>
  <c r="AA362" i="2"/>
  <c r="Z381" i="2"/>
  <c r="AB381" i="2"/>
  <c r="AC381" i="2"/>
  <c r="AA381" i="2"/>
  <c r="AD398" i="2"/>
  <c r="Z398" i="2"/>
  <c r="AB398" i="2"/>
  <c r="AC398" i="2"/>
  <c r="AA398" i="2"/>
  <c r="Z418" i="2"/>
  <c r="AB418" i="2"/>
  <c r="AC418" i="2"/>
  <c r="AA418" i="2"/>
  <c r="Z433" i="2"/>
  <c r="AB433" i="2"/>
  <c r="AC433" i="2"/>
  <c r="AA433" i="2"/>
  <c r="Z439" i="2"/>
  <c r="AB439" i="2"/>
  <c r="AC439" i="2"/>
  <c r="AA439" i="2"/>
  <c r="Z447" i="2"/>
  <c r="AB447" i="2"/>
  <c r="AC447" i="2"/>
  <c r="AA447" i="2"/>
  <c r="AG461" i="2"/>
  <c r="AC461" i="2"/>
  <c r="AA461" i="2"/>
  <c r="AB461" i="2"/>
  <c r="Z461" i="2"/>
  <c r="AA467" i="2"/>
  <c r="AC467" i="2"/>
  <c r="Z467" i="2"/>
  <c r="AB467" i="2"/>
  <c r="AC485" i="2"/>
  <c r="AA485" i="2"/>
  <c r="AB485" i="2"/>
  <c r="Z485" i="2"/>
  <c r="AC489" i="2"/>
  <c r="AA489" i="2"/>
  <c r="AB489" i="2"/>
  <c r="Z489" i="2"/>
  <c r="AE493" i="2"/>
  <c r="AC493" i="2"/>
  <c r="AA493" i="2"/>
  <c r="AB493" i="2"/>
  <c r="Z493" i="2"/>
  <c r="AD497" i="2"/>
  <c r="AC497" i="2"/>
  <c r="AA497" i="2"/>
  <c r="AB497" i="2"/>
  <c r="Z497" i="2"/>
  <c r="AC501" i="2"/>
  <c r="AA501" i="2"/>
  <c r="AB501" i="2"/>
  <c r="Z501" i="2"/>
  <c r="AC505" i="2"/>
  <c r="AA505" i="2"/>
  <c r="AB505" i="2"/>
  <c r="Z505" i="2"/>
  <c r="AC482" i="2"/>
  <c r="AB482" i="2"/>
  <c r="AA482" i="2"/>
  <c r="Z482" i="2"/>
  <c r="AD425" i="2"/>
  <c r="AF390" i="2"/>
  <c r="AE491" i="2"/>
  <c r="AG468" i="2"/>
  <c r="AD465" i="2"/>
  <c r="AG467" i="2"/>
  <c r="AG464" i="2"/>
  <c r="AF264" i="2"/>
  <c r="AF425" i="2"/>
  <c r="AE202" i="2"/>
  <c r="I238" i="2"/>
  <c r="AE263" i="2"/>
  <c r="AG262" i="2"/>
  <c r="AE465" i="2"/>
  <c r="AE329" i="2"/>
  <c r="AF327" i="2"/>
  <c r="I421" i="2"/>
  <c r="AF201" i="2"/>
  <c r="AF328" i="2"/>
  <c r="AE443" i="2"/>
  <c r="AE490" i="2"/>
  <c r="AF497" i="2"/>
  <c r="AF504" i="2"/>
  <c r="AD467" i="2"/>
  <c r="AE497" i="2"/>
  <c r="AE449" i="2"/>
  <c r="AD458" i="2"/>
  <c r="AG381" i="2"/>
  <c r="AF381" i="2"/>
  <c r="AE381" i="2"/>
  <c r="AD381" i="2"/>
  <c r="AG487" i="2"/>
  <c r="AE487" i="2"/>
  <c r="AD487" i="2"/>
  <c r="AE500" i="2"/>
  <c r="AF500" i="2"/>
  <c r="AE278" i="2"/>
  <c r="AF278" i="2"/>
  <c r="AE439" i="2"/>
  <c r="AF439" i="2"/>
  <c r="AE201" i="2"/>
  <c r="AG498" i="2"/>
  <c r="AE498" i="2"/>
  <c r="AD498" i="2"/>
  <c r="AF448" i="2"/>
  <c r="AF490" i="2"/>
  <c r="AF263" i="2"/>
  <c r="AD390" i="2"/>
  <c r="AE425" i="2"/>
  <c r="I428" i="2"/>
  <c r="AD443" i="2"/>
  <c r="AD449" i="2"/>
  <c r="AD491" i="2"/>
  <c r="AF493" i="2"/>
  <c r="AE291" i="2"/>
  <c r="AD329" i="2"/>
  <c r="AE354" i="2"/>
  <c r="I214" i="2"/>
  <c r="AD291" i="2"/>
  <c r="AG328" i="2"/>
  <c r="AF329" i="2"/>
  <c r="AD363" i="2"/>
  <c r="AE458" i="2"/>
  <c r="AD182" i="2"/>
  <c r="AE182" i="2"/>
  <c r="AE203" i="2"/>
  <c r="AG203" i="2"/>
  <c r="AG331" i="2"/>
  <c r="AF331" i="2"/>
  <c r="AE331" i="2"/>
  <c r="AD331" i="2"/>
  <c r="AG440" i="2"/>
  <c r="AE440" i="2"/>
  <c r="AF440" i="2"/>
  <c r="AD440" i="2"/>
  <c r="AD486" i="2"/>
  <c r="AF486" i="2"/>
  <c r="AE486" i="2"/>
  <c r="AG502" i="2"/>
  <c r="AE502" i="2"/>
  <c r="AD502" i="2"/>
  <c r="AG353" i="2"/>
  <c r="AF353" i="2"/>
  <c r="AE353" i="2"/>
  <c r="AD353" i="2"/>
  <c r="AD419" i="2"/>
  <c r="AF419" i="2"/>
  <c r="AE419" i="2"/>
  <c r="AE447" i="2"/>
  <c r="AF447" i="2"/>
  <c r="AE95" i="2"/>
  <c r="AG95" i="2"/>
  <c r="I109" i="2"/>
  <c r="I228" i="2"/>
  <c r="AG276" i="2"/>
  <c r="AE276" i="2"/>
  <c r="AD276" i="2"/>
  <c r="AG199" i="2"/>
  <c r="AE199" i="2"/>
  <c r="AD199" i="2"/>
  <c r="AD351" i="2"/>
  <c r="AG351" i="2"/>
  <c r="AD505" i="2"/>
  <c r="AF505" i="2"/>
  <c r="AE505" i="2"/>
  <c r="AF94" i="2"/>
  <c r="AE94" i="2"/>
  <c r="AG264" i="2"/>
  <c r="AE264" i="2"/>
  <c r="AD264" i="2"/>
  <c r="AG81" i="2"/>
  <c r="AE81" i="2"/>
  <c r="AD81" i="2"/>
  <c r="I96" i="2"/>
  <c r="AD397" i="2"/>
  <c r="AF397" i="2"/>
  <c r="AG397" i="2"/>
  <c r="AD362" i="2"/>
  <c r="AF362" i="2"/>
  <c r="AG441" i="2"/>
  <c r="AE441" i="2"/>
  <c r="AD455" i="2"/>
  <c r="AE455" i="2"/>
  <c r="I175" i="2"/>
  <c r="AD201" i="2"/>
  <c r="AF365" i="2"/>
  <c r="AG365" i="2"/>
  <c r="AG398" i="2"/>
  <c r="AE398" i="2"/>
  <c r="AF398" i="2"/>
  <c r="AE405" i="2"/>
  <c r="AG405" i="2"/>
  <c r="AF405" i="2"/>
  <c r="AD441" i="2"/>
  <c r="AE363" i="2"/>
  <c r="AG448" i="2"/>
  <c r="AF449" i="2"/>
  <c r="J483" i="2"/>
  <c r="AD292" i="2"/>
  <c r="AF363" i="2"/>
  <c r="AF404" i="2"/>
  <c r="AG404" i="2"/>
  <c r="AE418" i="2"/>
  <c r="AF418" i="2"/>
  <c r="AE430" i="2"/>
  <c r="AF430" i="2"/>
  <c r="L506" i="2"/>
  <c r="L480" i="2"/>
  <c r="AE485" i="2"/>
  <c r="AF485" i="2"/>
  <c r="AE489" i="2"/>
  <c r="AF489" i="2"/>
  <c r="AD501" i="2"/>
  <c r="AE501" i="2"/>
  <c r="AF501" i="2"/>
  <c r="AD482" i="2"/>
  <c r="AF482" i="2"/>
  <c r="AE482" i="2"/>
  <c r="AE496" i="2"/>
  <c r="AF496" i="2"/>
  <c r="M494" i="2"/>
  <c r="AF458" i="2"/>
  <c r="S494" i="2"/>
  <c r="P494" i="2"/>
  <c r="J494" i="2"/>
  <c r="R506" i="2"/>
  <c r="AG94" i="2"/>
  <c r="I134" i="2"/>
  <c r="AD95" i="2"/>
  <c r="AD94" i="2"/>
  <c r="AF95" i="2"/>
  <c r="AF182" i="2"/>
  <c r="AG202" i="2"/>
  <c r="AF265" i="2"/>
  <c r="AE265" i="2"/>
  <c r="AD265" i="2"/>
  <c r="AG182" i="2"/>
  <c r="AD203" i="2"/>
  <c r="I293" i="2"/>
  <c r="AD202" i="2"/>
  <c r="AF203" i="2"/>
  <c r="AF262" i="2"/>
  <c r="AE262" i="2"/>
  <c r="AD262" i="2"/>
  <c r="AF277" i="2"/>
  <c r="AE277" i="2"/>
  <c r="AD277" i="2"/>
  <c r="AG263" i="2"/>
  <c r="AG278" i="2"/>
  <c r="AF291" i="2"/>
  <c r="AE292" i="2"/>
  <c r="AG327" i="2"/>
  <c r="AE351" i="2"/>
  <c r="AG354" i="2"/>
  <c r="AG362" i="2"/>
  <c r="AD365" i="2"/>
  <c r="AF380" i="2"/>
  <c r="AE380" i="2"/>
  <c r="AD380" i="2"/>
  <c r="AD263" i="2"/>
  <c r="AD278" i="2"/>
  <c r="AF292" i="2"/>
  <c r="AE328" i="2"/>
  <c r="AF351" i="2"/>
  <c r="AE365" i="2"/>
  <c r="AF417" i="2"/>
  <c r="AE417" i="2"/>
  <c r="AD417" i="2"/>
  <c r="AG417" i="2"/>
  <c r="AF435" i="2"/>
  <c r="AE435" i="2"/>
  <c r="AD435" i="2"/>
  <c r="AG435" i="2"/>
  <c r="AD327" i="2"/>
  <c r="AD354" i="2"/>
  <c r="AE362" i="2"/>
  <c r="AF391" i="2"/>
  <c r="AE391" i="2"/>
  <c r="AD391" i="2"/>
  <c r="AF433" i="2"/>
  <c r="AE433" i="2"/>
  <c r="AD433" i="2"/>
  <c r="AG433" i="2"/>
  <c r="AE390" i="2"/>
  <c r="AE397" i="2"/>
  <c r="AD405" i="2"/>
  <c r="AD404" i="2"/>
  <c r="AE404" i="2"/>
  <c r="AF450" i="2"/>
  <c r="AG450" i="2"/>
  <c r="AE450" i="2"/>
  <c r="AG418" i="2"/>
  <c r="AG430" i="2"/>
  <c r="AG439" i="2"/>
  <c r="AG447" i="2"/>
  <c r="AF492" i="2"/>
  <c r="AE492" i="2"/>
  <c r="AD492" i="2"/>
  <c r="AG492" i="2"/>
  <c r="AD418" i="2"/>
  <c r="AG419" i="2"/>
  <c r="AG425" i="2"/>
  <c r="AD430" i="2"/>
  <c r="AD439" i="2"/>
  <c r="AF441" i="2"/>
  <c r="AF443" i="2"/>
  <c r="AD447" i="2"/>
  <c r="AE448" i="2"/>
  <c r="M483" i="2"/>
  <c r="I480" i="2"/>
  <c r="I506" i="2"/>
  <c r="U480" i="2"/>
  <c r="U506" i="2"/>
  <c r="AF455" i="2"/>
  <c r="AG458" i="2"/>
  <c r="AF499" i="2"/>
  <c r="AE499" i="2"/>
  <c r="AD499" i="2"/>
  <c r="AG455" i="2"/>
  <c r="AF461" i="2"/>
  <c r="AE461" i="2"/>
  <c r="AD461" i="2"/>
  <c r="AF464" i="2"/>
  <c r="AE464" i="2"/>
  <c r="AD464" i="2"/>
  <c r="AF468" i="2"/>
  <c r="AE468" i="2"/>
  <c r="AD468" i="2"/>
  <c r="P483" i="2"/>
  <c r="AF488" i="2"/>
  <c r="AE488" i="2"/>
  <c r="AD488" i="2"/>
  <c r="O506" i="2"/>
  <c r="S483" i="2"/>
  <c r="AF495" i="2"/>
  <c r="AE495" i="2"/>
  <c r="G494" i="2"/>
  <c r="AD495" i="2"/>
  <c r="AF503" i="2"/>
  <c r="AE503" i="2"/>
  <c r="AD503" i="2"/>
  <c r="AF465" i="2"/>
  <c r="AE467" i="2"/>
  <c r="AG485" i="2"/>
  <c r="AG489" i="2"/>
  <c r="AG493" i="2"/>
  <c r="AG496" i="2"/>
  <c r="AG500" i="2"/>
  <c r="AG504" i="2"/>
  <c r="AG465" i="2"/>
  <c r="AF467" i="2"/>
  <c r="AG482" i="2"/>
  <c r="AD485" i="2"/>
  <c r="AG486" i="2"/>
  <c r="AF487" i="2"/>
  <c r="AD489" i="2"/>
  <c r="AG490" i="2"/>
  <c r="AF491" i="2"/>
  <c r="AD493" i="2"/>
  <c r="AD496" i="2"/>
  <c r="AG497" i="2"/>
  <c r="AF498" i="2"/>
  <c r="AD500" i="2"/>
  <c r="AG501" i="2"/>
  <c r="AF502" i="2"/>
  <c r="AD504" i="2"/>
  <c r="AG505" i="2"/>
  <c r="G483" i="2"/>
  <c r="I56" i="2" l="1"/>
  <c r="J56" i="15" s="1"/>
  <c r="G40" i="2"/>
  <c r="H40" i="15" s="1"/>
  <c r="I57" i="15"/>
  <c r="G96" i="2"/>
  <c r="G168" i="2"/>
  <c r="G99" i="2"/>
  <c r="G355" i="2"/>
  <c r="G175" i="2"/>
  <c r="G248" i="2"/>
  <c r="G238" i="2"/>
  <c r="G421" i="2"/>
  <c r="G228" i="2"/>
  <c r="G293" i="2"/>
  <c r="G109" i="2"/>
  <c r="G112" i="2"/>
  <c r="G74" i="2"/>
  <c r="G183" i="2"/>
  <c r="G186" i="2"/>
  <c r="G137" i="2"/>
  <c r="G134" i="2"/>
  <c r="G428" i="2"/>
  <c r="H28" i="3"/>
  <c r="J28" i="3" s="1"/>
  <c r="G57" i="2"/>
  <c r="G58" i="2"/>
  <c r="H58" i="15" s="1"/>
  <c r="I71" i="2"/>
  <c r="AF162" i="2"/>
  <c r="H11" i="3"/>
  <c r="J11" i="3" s="1"/>
  <c r="I420" i="2"/>
  <c r="G420" i="2" s="1"/>
  <c r="AF131" i="2"/>
  <c r="AB466" i="2"/>
  <c r="AA466" i="2"/>
  <c r="AC466" i="2"/>
  <c r="Z466" i="2"/>
  <c r="AC494" i="2"/>
  <c r="AA494" i="2"/>
  <c r="AB494" i="2"/>
  <c r="Z494" i="2"/>
  <c r="Z370" i="2"/>
  <c r="AB370" i="2"/>
  <c r="AC370" i="2"/>
  <c r="AA370" i="2"/>
  <c r="Z434" i="2"/>
  <c r="AB434" i="2"/>
  <c r="AC434" i="2"/>
  <c r="AA434" i="2"/>
  <c r="AD359" i="2"/>
  <c r="Z359" i="2"/>
  <c r="AB359" i="2"/>
  <c r="AC359" i="2"/>
  <c r="AA359" i="2"/>
  <c r="AG141" i="2"/>
  <c r="Z141" i="2"/>
  <c r="AB141" i="2"/>
  <c r="AC141" i="2"/>
  <c r="AA141" i="2"/>
  <c r="AD330" i="2"/>
  <c r="Z330" i="2"/>
  <c r="AB330" i="2"/>
  <c r="AC330" i="2"/>
  <c r="AA330" i="2"/>
  <c r="AD376" i="2"/>
  <c r="Z376" i="2"/>
  <c r="AB376" i="2"/>
  <c r="AC376" i="2"/>
  <c r="AA376" i="2"/>
  <c r="AF103" i="2"/>
  <c r="Z103" i="2"/>
  <c r="AB103" i="2"/>
  <c r="AC103" i="2"/>
  <c r="AA103" i="2"/>
  <c r="AB463" i="2"/>
  <c r="Z463" i="2"/>
  <c r="AA463" i="2"/>
  <c r="AC463" i="2"/>
  <c r="Z302" i="2"/>
  <c r="AB302" i="2"/>
  <c r="AC302" i="2"/>
  <c r="AA302" i="2"/>
  <c r="Z223" i="2"/>
  <c r="AB223" i="2"/>
  <c r="AC223" i="2"/>
  <c r="AA223" i="2"/>
  <c r="Z314" i="2"/>
  <c r="AB314" i="2"/>
  <c r="AC314" i="2"/>
  <c r="AA314" i="2"/>
  <c r="AG179" i="2"/>
  <c r="Z179" i="2"/>
  <c r="AB179" i="2"/>
  <c r="AC179" i="2"/>
  <c r="AA179" i="2"/>
  <c r="AE190" i="2"/>
  <c r="Z190" i="2"/>
  <c r="AB190" i="2"/>
  <c r="AC190" i="2"/>
  <c r="AA190" i="2"/>
  <c r="AE324" i="2"/>
  <c r="Z324" i="2"/>
  <c r="AB324" i="2"/>
  <c r="AC324" i="2"/>
  <c r="AA324" i="2"/>
  <c r="AD298" i="2"/>
  <c r="Z298" i="2"/>
  <c r="AB298" i="2"/>
  <c r="AC298" i="2"/>
  <c r="AA298" i="2"/>
  <c r="Z373" i="2"/>
  <c r="AB373" i="2"/>
  <c r="AC373" i="2"/>
  <c r="AA373" i="2"/>
  <c r="AE153" i="2"/>
  <c r="Z153" i="2"/>
  <c r="AB153" i="2"/>
  <c r="AC153" i="2"/>
  <c r="AA153" i="2"/>
  <c r="AG119" i="2"/>
  <c r="Z119" i="2"/>
  <c r="AB119" i="2"/>
  <c r="AC119" i="2"/>
  <c r="AA119" i="2"/>
  <c r="AD116" i="2"/>
  <c r="Z116" i="2"/>
  <c r="AB116" i="2"/>
  <c r="AC116" i="2"/>
  <c r="AA116" i="2"/>
  <c r="Z100" i="2"/>
  <c r="AB100" i="2"/>
  <c r="AC100" i="2"/>
  <c r="AA100" i="2"/>
  <c r="AG122" i="2"/>
  <c r="Z122" i="2"/>
  <c r="AB122" i="2"/>
  <c r="AC122" i="2"/>
  <c r="AA122" i="2"/>
  <c r="AF88" i="2"/>
  <c r="AA88" i="2"/>
  <c r="AC88" i="2"/>
  <c r="AB88" i="2"/>
  <c r="Z88" i="2"/>
  <c r="Z429" i="2"/>
  <c r="AB429" i="2"/>
  <c r="AC429" i="2"/>
  <c r="AA429" i="2"/>
  <c r="AG298" i="2"/>
  <c r="Z249" i="2"/>
  <c r="AB249" i="2"/>
  <c r="AC249" i="2"/>
  <c r="AA249" i="2"/>
  <c r="Z135" i="2"/>
  <c r="AB135" i="2"/>
  <c r="AC135" i="2"/>
  <c r="AA135" i="2"/>
  <c r="Z282" i="2"/>
  <c r="AB282" i="2"/>
  <c r="AC282" i="2"/>
  <c r="AA282" i="2"/>
  <c r="AD229" i="2"/>
  <c r="Z229" i="2"/>
  <c r="AB229" i="2"/>
  <c r="AC229" i="2"/>
  <c r="AA229" i="2"/>
  <c r="Z147" i="2"/>
  <c r="AB147" i="2"/>
  <c r="AC147" i="2"/>
  <c r="AA147" i="2"/>
  <c r="AD255" i="2"/>
  <c r="Z255" i="2"/>
  <c r="AB255" i="2"/>
  <c r="AC255" i="2"/>
  <c r="AA255" i="2"/>
  <c r="AF165" i="2"/>
  <c r="Z165" i="2"/>
  <c r="AB165" i="2"/>
  <c r="AC165" i="2"/>
  <c r="AA165" i="2"/>
  <c r="AG200" i="2"/>
  <c r="Z200" i="2"/>
  <c r="AB200" i="2"/>
  <c r="AC200" i="2"/>
  <c r="AA200" i="2"/>
  <c r="Z272" i="2"/>
  <c r="AB272" i="2"/>
  <c r="AC272" i="2"/>
  <c r="AA272" i="2"/>
  <c r="AD266" i="2"/>
  <c r="Z266" i="2"/>
  <c r="AB266" i="2"/>
  <c r="AC266" i="2"/>
  <c r="AA266" i="2"/>
  <c r="Z242" i="2"/>
  <c r="AB242" i="2"/>
  <c r="AC242" i="2"/>
  <c r="AA242" i="2"/>
  <c r="AG252" i="2"/>
  <c r="Z252" i="2"/>
  <c r="AB252" i="2"/>
  <c r="AC252" i="2"/>
  <c r="AA252" i="2"/>
  <c r="Z422" i="2"/>
  <c r="AB422" i="2"/>
  <c r="AC422" i="2"/>
  <c r="AA422" i="2"/>
  <c r="AA72" i="2"/>
  <c r="AC72" i="2"/>
  <c r="AB72" i="2"/>
  <c r="Z72" i="2"/>
  <c r="AD159" i="2"/>
  <c r="Z159" i="2"/>
  <c r="AB159" i="2"/>
  <c r="AC159" i="2"/>
  <c r="AA159" i="2"/>
  <c r="AG125" i="2"/>
  <c r="Z125" i="2"/>
  <c r="AB125" i="2"/>
  <c r="AC125" i="2"/>
  <c r="AA125" i="2"/>
  <c r="AA82" i="2"/>
  <c r="AC82" i="2"/>
  <c r="AB82" i="2"/>
  <c r="Z82" i="2"/>
  <c r="AG187" i="2"/>
  <c r="Z187" i="2"/>
  <c r="AB187" i="2"/>
  <c r="AC187" i="2"/>
  <c r="AA187" i="2"/>
  <c r="AG113" i="2"/>
  <c r="Z113" i="2"/>
  <c r="AB113" i="2"/>
  <c r="AC113" i="2"/>
  <c r="AA113" i="2"/>
  <c r="AG232" i="2"/>
  <c r="Z232" i="2"/>
  <c r="AB232" i="2"/>
  <c r="AC232" i="2"/>
  <c r="AA232" i="2"/>
  <c r="Z383" i="2"/>
  <c r="AB383" i="2"/>
  <c r="AC383" i="2"/>
  <c r="AA383" i="2"/>
  <c r="Z294" i="2"/>
  <c r="AB294" i="2"/>
  <c r="AC294" i="2"/>
  <c r="AA294" i="2"/>
  <c r="AD235" i="2"/>
  <c r="Z235" i="2"/>
  <c r="AB235" i="2"/>
  <c r="AC235" i="2"/>
  <c r="AA235" i="2"/>
  <c r="AA91" i="2"/>
  <c r="AC91" i="2"/>
  <c r="AB91" i="2"/>
  <c r="Z91" i="2"/>
  <c r="AE275" i="2"/>
  <c r="Z275" i="2"/>
  <c r="AB275" i="2"/>
  <c r="AC275" i="2"/>
  <c r="AA275" i="2"/>
  <c r="AE150" i="2"/>
  <c r="Z150" i="2"/>
  <c r="AB150" i="2"/>
  <c r="AC150" i="2"/>
  <c r="AA150" i="2"/>
  <c r="AE285" i="2"/>
  <c r="Z285" i="2"/>
  <c r="AB285" i="2"/>
  <c r="AC285" i="2"/>
  <c r="AA285" i="2"/>
  <c r="Z258" i="2"/>
  <c r="AB258" i="2"/>
  <c r="AC258" i="2"/>
  <c r="AA258" i="2"/>
  <c r="Z215" i="2"/>
  <c r="AB215" i="2"/>
  <c r="AC215" i="2"/>
  <c r="AA215" i="2"/>
  <c r="AG193" i="2"/>
  <c r="Z193" i="2"/>
  <c r="AB193" i="2"/>
  <c r="AC193" i="2"/>
  <c r="AA193" i="2"/>
  <c r="AE393" i="2"/>
  <c r="Z393" i="2"/>
  <c r="AA393" i="2"/>
  <c r="AC393" i="2"/>
  <c r="AB393" i="2"/>
  <c r="AE176" i="2"/>
  <c r="Z176" i="2"/>
  <c r="AB176" i="2"/>
  <c r="AC176" i="2"/>
  <c r="AA176" i="2"/>
  <c r="AC483" i="2"/>
  <c r="AA483" i="2"/>
  <c r="AB483" i="2"/>
  <c r="Z483" i="2"/>
  <c r="Z184" i="2"/>
  <c r="AB184" i="2"/>
  <c r="AC184" i="2"/>
  <c r="AA184" i="2"/>
  <c r="AG75" i="2"/>
  <c r="AA75" i="2"/>
  <c r="AC75" i="2"/>
  <c r="AB75" i="2"/>
  <c r="Z75" i="2"/>
  <c r="AE128" i="2"/>
  <c r="Z128" i="2"/>
  <c r="AB128" i="2"/>
  <c r="AC128" i="2"/>
  <c r="AA128" i="2"/>
  <c r="AG386" i="2"/>
  <c r="Z386" i="2"/>
  <c r="AB386" i="2"/>
  <c r="AC386" i="2"/>
  <c r="AA386" i="2"/>
  <c r="Z410" i="2"/>
  <c r="AB410" i="2"/>
  <c r="AC410" i="2"/>
  <c r="AA410" i="2"/>
  <c r="AD269" i="2"/>
  <c r="Z269" i="2"/>
  <c r="AB269" i="2"/>
  <c r="AC269" i="2"/>
  <c r="AA269" i="2"/>
  <c r="AD110" i="2"/>
  <c r="Z110" i="2"/>
  <c r="AB110" i="2"/>
  <c r="AC110" i="2"/>
  <c r="AA110" i="2"/>
  <c r="AE144" i="2"/>
  <c r="Z144" i="2"/>
  <c r="AB144" i="2"/>
  <c r="AC144" i="2"/>
  <c r="AA144" i="2"/>
  <c r="AE156" i="2"/>
  <c r="Z156" i="2"/>
  <c r="AB156" i="2"/>
  <c r="AC156" i="2"/>
  <c r="AA156" i="2"/>
  <c r="AD172" i="2"/>
  <c r="Z172" i="2"/>
  <c r="AB172" i="2"/>
  <c r="AC172" i="2"/>
  <c r="AA172" i="2"/>
  <c r="Z400" i="2"/>
  <c r="AB400" i="2"/>
  <c r="AC400" i="2"/>
  <c r="AA400" i="2"/>
  <c r="Z239" i="2"/>
  <c r="AB239" i="2"/>
  <c r="AC239" i="2"/>
  <c r="AA239" i="2"/>
  <c r="Z356" i="2"/>
  <c r="AB356" i="2"/>
  <c r="AC356" i="2"/>
  <c r="AA356" i="2"/>
  <c r="Z169" i="2"/>
  <c r="AB169" i="2"/>
  <c r="AC169" i="2"/>
  <c r="AA169" i="2"/>
  <c r="AD407" i="2"/>
  <c r="Z407" i="2"/>
  <c r="AB407" i="2"/>
  <c r="AC407" i="2"/>
  <c r="AA407" i="2"/>
  <c r="AF279" i="2"/>
  <c r="Z279" i="2"/>
  <c r="AB279" i="2"/>
  <c r="AC279" i="2"/>
  <c r="AA279" i="2"/>
  <c r="AG321" i="2"/>
  <c r="Z321" i="2"/>
  <c r="AB321" i="2"/>
  <c r="AC321" i="2"/>
  <c r="AA321" i="2"/>
  <c r="Z307" i="2"/>
  <c r="AB307" i="2"/>
  <c r="AC307" i="2"/>
  <c r="AA307" i="2"/>
  <c r="Z106" i="2"/>
  <c r="AB106" i="2"/>
  <c r="AC106" i="2"/>
  <c r="AA106" i="2"/>
  <c r="AD85" i="2"/>
  <c r="AA85" i="2"/>
  <c r="AC85" i="2"/>
  <c r="AB85" i="2"/>
  <c r="Z85" i="2"/>
  <c r="AD97" i="2"/>
  <c r="AA97" i="2"/>
  <c r="AC97" i="2"/>
  <c r="AB97" i="2"/>
  <c r="Z97" i="2"/>
  <c r="AE245" i="2"/>
  <c r="Z245" i="2"/>
  <c r="AB245" i="2"/>
  <c r="AC245" i="2"/>
  <c r="AA245" i="2"/>
  <c r="AG413" i="2"/>
  <c r="Z413" i="2"/>
  <c r="AB413" i="2"/>
  <c r="AC413" i="2"/>
  <c r="AA413" i="2"/>
  <c r="Z219" i="2"/>
  <c r="AB219" i="2"/>
  <c r="AC219" i="2"/>
  <c r="AA219" i="2"/>
  <c r="AD196" i="2"/>
  <c r="Z196" i="2"/>
  <c r="AB196" i="2"/>
  <c r="AC196" i="2"/>
  <c r="AA196" i="2"/>
  <c r="AG138" i="2"/>
  <c r="Z138" i="2"/>
  <c r="AB138" i="2"/>
  <c r="AC138" i="2"/>
  <c r="AA138" i="2"/>
  <c r="AE444" i="2"/>
  <c r="Z444" i="2"/>
  <c r="AB444" i="2"/>
  <c r="AC444" i="2"/>
  <c r="AA444" i="2"/>
  <c r="AG162" i="2"/>
  <c r="Z162" i="2"/>
  <c r="AB162" i="2"/>
  <c r="AC162" i="2"/>
  <c r="AA162" i="2"/>
  <c r="AE288" i="2"/>
  <c r="Z288" i="2"/>
  <c r="AB288" i="2"/>
  <c r="AC288" i="2"/>
  <c r="AA288" i="2"/>
  <c r="AE131" i="2"/>
  <c r="Z131" i="2"/>
  <c r="AB131" i="2"/>
  <c r="AC131" i="2"/>
  <c r="AA131" i="2"/>
  <c r="AF78" i="2"/>
  <c r="AA78" i="2"/>
  <c r="AC78" i="2"/>
  <c r="AB78" i="2"/>
  <c r="Z78" i="2"/>
  <c r="AC61" i="2"/>
  <c r="AB61" i="2"/>
  <c r="AA61" i="2"/>
  <c r="Z61" i="2"/>
  <c r="AD288" i="2"/>
  <c r="AF187" i="2"/>
  <c r="AE269" i="2"/>
  <c r="AD413" i="2"/>
  <c r="AD162" i="2"/>
  <c r="AF232" i="2"/>
  <c r="AD141" i="2"/>
  <c r="AG275" i="2"/>
  <c r="I368" i="2"/>
  <c r="G368" i="2" s="1"/>
  <c r="AE162" i="2"/>
  <c r="AD113" i="2"/>
  <c r="AD88" i="2"/>
  <c r="I227" i="2"/>
  <c r="AF393" i="2"/>
  <c r="AG285" i="2"/>
  <c r="AF176" i="2"/>
  <c r="AG156" i="2"/>
  <c r="AG78" i="2"/>
  <c r="AE113" i="2"/>
  <c r="AD156" i="2"/>
  <c r="AG176" i="2"/>
  <c r="AE78" i="2"/>
  <c r="AD78" i="2"/>
  <c r="AE386" i="2"/>
  <c r="AE252" i="2"/>
  <c r="AF113" i="2"/>
  <c r="AD176" i="2"/>
  <c r="AD131" i="2"/>
  <c r="AG131" i="2"/>
  <c r="AE88" i="2"/>
  <c r="AE116" i="2"/>
  <c r="AE215" i="2"/>
  <c r="AG88" i="2"/>
  <c r="AD307" i="2"/>
  <c r="AD422" i="2"/>
  <c r="AD82" i="2"/>
  <c r="AG82" i="2"/>
  <c r="AE82" i="2"/>
  <c r="AF100" i="2"/>
  <c r="AE100" i="2"/>
  <c r="AE172" i="2"/>
  <c r="AF172" i="2"/>
  <c r="AD190" i="2"/>
  <c r="AF272" i="2"/>
  <c r="AE272" i="2"/>
  <c r="AD272" i="2"/>
  <c r="AG242" i="2"/>
  <c r="AD242" i="2"/>
  <c r="AF376" i="2"/>
  <c r="AG219" i="2"/>
  <c r="AD219" i="2"/>
  <c r="AG172" i="2"/>
  <c r="AF82" i="2"/>
  <c r="AD147" i="2"/>
  <c r="AE147" i="2"/>
  <c r="AG373" i="2"/>
  <c r="AD373" i="2"/>
  <c r="AD410" i="2"/>
  <c r="AE410" i="2"/>
  <c r="AE72" i="2"/>
  <c r="AG72" i="2"/>
  <c r="AF193" i="2"/>
  <c r="AD193" i="2"/>
  <c r="AE193" i="2"/>
  <c r="AE232" i="2"/>
  <c r="AD232" i="2"/>
  <c r="AD258" i="2"/>
  <c r="AE422" i="2"/>
  <c r="AG444" i="2"/>
  <c r="AF285" i="2"/>
  <c r="AD187" i="2"/>
  <c r="AF282" i="2"/>
  <c r="AG463" i="2"/>
  <c r="AD463" i="2"/>
  <c r="AE463" i="2"/>
  <c r="AF463" i="2"/>
  <c r="AG466" i="2"/>
  <c r="AD466" i="2"/>
  <c r="AF466" i="2"/>
  <c r="AE466" i="2"/>
  <c r="AF373" i="2"/>
  <c r="AF266" i="2"/>
  <c r="AG393" i="2"/>
  <c r="AF288" i="2"/>
  <c r="AD179" i="2"/>
  <c r="AF422" i="2"/>
  <c r="AE373" i="2"/>
  <c r="AG288" i="2"/>
  <c r="AD275" i="2"/>
  <c r="AE187" i="2"/>
  <c r="AG190" i="2"/>
  <c r="AF156" i="2"/>
  <c r="AG422" i="2"/>
  <c r="AG110" i="2"/>
  <c r="AG165" i="2"/>
  <c r="AD393" i="2"/>
  <c r="AF190" i="2"/>
  <c r="AF150" i="2"/>
  <c r="AF147" i="2"/>
  <c r="AF219" i="2"/>
  <c r="AE219" i="2"/>
  <c r="AF444" i="2"/>
  <c r="AD444" i="2"/>
  <c r="AE242" i="2"/>
  <c r="AF215" i="2"/>
  <c r="AG272" i="2"/>
  <c r="AF242" i="2"/>
  <c r="AD215" i="2"/>
  <c r="AE266" i="2"/>
  <c r="AE330" i="2"/>
  <c r="AG266" i="2"/>
  <c r="AE103" i="2"/>
  <c r="AG103" i="2"/>
  <c r="AD165" i="2"/>
  <c r="AD125" i="2"/>
  <c r="AF144" i="2"/>
  <c r="AD100" i="2"/>
  <c r="AG116" i="2"/>
  <c r="AD279" i="2"/>
  <c r="AE165" i="2"/>
  <c r="AE125" i="2"/>
  <c r="AE258" i="2"/>
  <c r="AF159" i="2"/>
  <c r="AE122" i="2"/>
  <c r="AF116" i="2"/>
  <c r="AE159" i="2"/>
  <c r="AD122" i="2"/>
  <c r="AG324" i="2"/>
  <c r="AE196" i="2"/>
  <c r="AF128" i="2"/>
  <c r="AG144" i="2"/>
  <c r="AG147" i="2"/>
  <c r="AD72" i="2"/>
  <c r="AE376" i="2"/>
  <c r="AF275" i="2"/>
  <c r="AG269" i="2"/>
  <c r="AE138" i="2"/>
  <c r="AF125" i="2"/>
  <c r="AG100" i="2"/>
  <c r="AF196" i="2"/>
  <c r="AD103" i="2"/>
  <c r="AD144" i="2"/>
  <c r="AF258" i="2"/>
  <c r="AG159" i="2"/>
  <c r="AF122" i="2"/>
  <c r="AG410" i="2"/>
  <c r="AF410" i="2"/>
  <c r="AE413" i="2"/>
  <c r="AG376" i="2"/>
  <c r="AD386" i="2"/>
  <c r="AF298" i="2"/>
  <c r="AF324" i="2"/>
  <c r="AF229" i="2"/>
  <c r="AE229" i="2"/>
  <c r="AF138" i="2"/>
  <c r="AG153" i="2"/>
  <c r="AF269" i="2"/>
  <c r="AE119" i="2"/>
  <c r="AF85" i="2"/>
  <c r="AF72" i="2"/>
  <c r="AF110" i="2"/>
  <c r="AD106" i="2"/>
  <c r="AG215" i="2"/>
  <c r="AF413" i="2"/>
  <c r="AD153" i="2"/>
  <c r="AD200" i="2"/>
  <c r="J506" i="2"/>
  <c r="AF407" i="2"/>
  <c r="AF119" i="2"/>
  <c r="AF97" i="2"/>
  <c r="AE110" i="2"/>
  <c r="J480" i="2"/>
  <c r="AG407" i="2"/>
  <c r="AF386" i="2"/>
  <c r="AG229" i="2"/>
  <c r="AD252" i="2"/>
  <c r="AD138" i="2"/>
  <c r="AG196" i="2"/>
  <c r="AF153" i="2"/>
  <c r="AD119" i="2"/>
  <c r="AE179" i="2"/>
  <c r="AD282" i="2"/>
  <c r="AF330" i="2"/>
  <c r="AD324" i="2"/>
  <c r="AD285" i="2"/>
  <c r="AE307" i="2"/>
  <c r="AG330" i="2"/>
  <c r="AD321" i="2"/>
  <c r="AD245" i="2"/>
  <c r="AF252" i="2"/>
  <c r="AG235" i="2"/>
  <c r="AG258" i="2"/>
  <c r="AG245" i="2"/>
  <c r="AG255" i="2"/>
  <c r="AE298" i="2"/>
  <c r="AF307" i="2"/>
  <c r="AE321" i="2"/>
  <c r="AF245" i="2"/>
  <c r="AF61" i="2"/>
  <c r="AG61" i="2"/>
  <c r="AE61" i="2"/>
  <c r="AD61" i="2"/>
  <c r="AG85" i="2"/>
  <c r="AE85" i="2"/>
  <c r="AE279" i="2"/>
  <c r="AE282" i="2"/>
  <c r="AF141" i="2"/>
  <c r="AE141" i="2"/>
  <c r="AE200" i="2"/>
  <c r="AF106" i="2"/>
  <c r="AF75" i="2"/>
  <c r="AE91" i="2"/>
  <c r="AG91" i="2"/>
  <c r="AG307" i="2"/>
  <c r="AF321" i="2"/>
  <c r="AF91" i="2"/>
  <c r="AE255" i="2"/>
  <c r="AE235" i="2"/>
  <c r="AG128" i="2"/>
  <c r="AD150" i="2"/>
  <c r="AF200" i="2"/>
  <c r="AF179" i="2"/>
  <c r="AG106" i="2"/>
  <c r="AD75" i="2"/>
  <c r="AG359" i="2"/>
  <c r="AF359" i="2"/>
  <c r="AE359" i="2"/>
  <c r="AG279" i="2"/>
  <c r="AE407" i="2"/>
  <c r="AG150" i="2"/>
  <c r="AF255" i="2"/>
  <c r="AF235" i="2"/>
  <c r="AD128" i="2"/>
  <c r="AD91" i="2"/>
  <c r="AG282" i="2"/>
  <c r="AE106" i="2"/>
  <c r="AE75" i="2"/>
  <c r="AG97" i="2"/>
  <c r="AE97" i="2"/>
  <c r="P506" i="2"/>
  <c r="AG135" i="2"/>
  <c r="AF135" i="2"/>
  <c r="AE135" i="2"/>
  <c r="AD135" i="2"/>
  <c r="P480" i="2"/>
  <c r="M506" i="2"/>
  <c r="M480" i="2"/>
  <c r="AE400" i="2"/>
  <c r="AG400" i="2"/>
  <c r="AF400" i="2"/>
  <c r="AD400" i="2"/>
  <c r="AE370" i="2"/>
  <c r="AD370" i="2"/>
  <c r="AG370" i="2"/>
  <c r="AF370" i="2"/>
  <c r="AF314" i="2"/>
  <c r="AD314" i="2"/>
  <c r="AG314" i="2"/>
  <c r="AE314" i="2"/>
  <c r="AE249" i="2"/>
  <c r="AD249" i="2"/>
  <c r="AG249" i="2"/>
  <c r="AF249" i="2"/>
  <c r="AE169" i="2"/>
  <c r="AD169" i="2"/>
  <c r="AG169" i="2"/>
  <c r="AF169" i="2"/>
  <c r="S506" i="2"/>
  <c r="S480" i="2"/>
  <c r="AE302" i="2"/>
  <c r="AF302" i="2"/>
  <c r="AD302" i="2"/>
  <c r="AG302" i="2"/>
  <c r="AG383" i="2"/>
  <c r="AF383" i="2"/>
  <c r="AE383" i="2"/>
  <c r="AD383" i="2"/>
  <c r="AG494" i="2"/>
  <c r="AF494" i="2"/>
  <c r="AE494" i="2"/>
  <c r="AD494" i="2"/>
  <c r="AG434" i="2"/>
  <c r="AF434" i="2"/>
  <c r="AE434" i="2"/>
  <c r="AD434" i="2"/>
  <c r="AE294" i="2"/>
  <c r="AG294" i="2"/>
  <c r="AF294" i="2"/>
  <c r="AD294" i="2"/>
  <c r="AF429" i="2"/>
  <c r="AE429" i="2"/>
  <c r="AD429" i="2"/>
  <c r="AG429" i="2"/>
  <c r="AG239" i="2"/>
  <c r="AF239" i="2"/>
  <c r="AE239" i="2"/>
  <c r="AD239" i="2"/>
  <c r="AE223" i="2"/>
  <c r="AD223" i="2"/>
  <c r="AG223" i="2"/>
  <c r="AF223" i="2"/>
  <c r="AD356" i="2"/>
  <c r="AG356" i="2"/>
  <c r="AF356" i="2"/>
  <c r="AE356" i="2"/>
  <c r="AF184" i="2"/>
  <c r="AE184" i="2"/>
  <c r="AD184" i="2"/>
  <c r="AG184" i="2"/>
  <c r="G506" i="2"/>
  <c r="AF483" i="2"/>
  <c r="AE483" i="2"/>
  <c r="AD483" i="2"/>
  <c r="AG483" i="2"/>
  <c r="G480" i="2"/>
  <c r="I52" i="2" l="1"/>
  <c r="J52" i="15" s="1"/>
  <c r="AC57" i="2"/>
  <c r="H57" i="15"/>
  <c r="I56" i="15"/>
  <c r="I52" i="15"/>
  <c r="V58" i="15"/>
  <c r="Q58" i="15"/>
  <c r="P58" i="15"/>
  <c r="S58" i="15"/>
  <c r="R58" i="15"/>
  <c r="T58" i="15"/>
  <c r="U58" i="15"/>
  <c r="O58" i="15"/>
  <c r="G71" i="2"/>
  <c r="G227" i="2"/>
  <c r="H63" i="2"/>
  <c r="AE459" i="2"/>
  <c r="G56" i="2"/>
  <c r="H56" i="15" s="1"/>
  <c r="I210" i="2"/>
  <c r="I70" i="2" s="1"/>
  <c r="I63" i="2" s="1"/>
  <c r="AE392" i="2"/>
  <c r="AB57" i="2"/>
  <c r="AF57" i="2"/>
  <c r="AE57" i="2"/>
  <c r="Z57" i="2"/>
  <c r="AG57" i="2"/>
  <c r="AD57" i="2"/>
  <c r="AA57" i="2"/>
  <c r="AE460" i="2"/>
  <c r="Z462" i="2"/>
  <c r="Z428" i="2"/>
  <c r="AB428" i="2"/>
  <c r="AC428" i="2"/>
  <c r="AA428" i="2"/>
  <c r="Z399" i="2"/>
  <c r="AB399" i="2"/>
  <c r="AC399" i="2"/>
  <c r="AA399" i="2"/>
  <c r="AE109" i="2"/>
  <c r="Z109" i="2"/>
  <c r="AB109" i="2"/>
  <c r="AC109" i="2"/>
  <c r="AA109" i="2"/>
  <c r="AD228" i="2"/>
  <c r="Z228" i="2"/>
  <c r="AB228" i="2"/>
  <c r="AC228" i="2"/>
  <c r="AA228" i="2"/>
  <c r="Z183" i="2"/>
  <c r="AB183" i="2"/>
  <c r="AC183" i="2"/>
  <c r="AA183" i="2"/>
  <c r="Z214" i="2"/>
  <c r="AB214" i="2"/>
  <c r="AC214" i="2"/>
  <c r="AA214" i="2"/>
  <c r="Z382" i="2"/>
  <c r="AB382" i="2"/>
  <c r="AC382" i="2"/>
  <c r="AA382" i="2"/>
  <c r="Z248" i="2"/>
  <c r="AB248" i="2"/>
  <c r="AC248" i="2"/>
  <c r="AA248" i="2"/>
  <c r="Z369" i="2"/>
  <c r="AB369" i="2"/>
  <c r="AC369" i="2"/>
  <c r="AA369" i="2"/>
  <c r="Z134" i="2"/>
  <c r="AB134" i="2"/>
  <c r="AC134" i="2"/>
  <c r="AA134" i="2"/>
  <c r="Z238" i="2"/>
  <c r="AB238" i="2"/>
  <c r="AC238" i="2"/>
  <c r="AA238" i="2"/>
  <c r="Z355" i="2"/>
  <c r="AB355" i="2"/>
  <c r="AC355" i="2"/>
  <c r="AA355" i="2"/>
  <c r="Z168" i="2"/>
  <c r="AB168" i="2"/>
  <c r="AC168" i="2"/>
  <c r="AA168" i="2"/>
  <c r="AE96" i="2"/>
  <c r="AA96" i="2"/>
  <c r="AC96" i="2"/>
  <c r="AB96" i="2"/>
  <c r="Z96" i="2"/>
  <c r="Z406" i="2"/>
  <c r="AB406" i="2"/>
  <c r="AC406" i="2"/>
  <c r="AA406" i="2"/>
  <c r="AD462" i="2"/>
  <c r="AA462" i="2"/>
  <c r="AC460" i="2"/>
  <c r="AA460" i="2"/>
  <c r="AB460" i="2"/>
  <c r="Z460" i="2"/>
  <c r="Z293" i="2"/>
  <c r="AB293" i="2"/>
  <c r="AC293" i="2"/>
  <c r="AA293" i="2"/>
  <c r="AE175" i="2"/>
  <c r="Z175" i="2"/>
  <c r="AB175" i="2"/>
  <c r="AC175" i="2"/>
  <c r="AA175" i="2"/>
  <c r="AG392" i="2"/>
  <c r="Z392" i="2"/>
  <c r="AB392" i="2"/>
  <c r="AC392" i="2"/>
  <c r="AA392" i="2"/>
  <c r="AE442" i="2"/>
  <c r="Z442" i="2"/>
  <c r="AB442" i="2"/>
  <c r="AC442" i="2"/>
  <c r="AA442" i="2"/>
  <c r="Z421" i="2"/>
  <c r="AB421" i="2"/>
  <c r="AC421" i="2"/>
  <c r="AA421" i="2"/>
  <c r="AA65" i="2"/>
  <c r="AC65" i="2"/>
  <c r="AB65" i="2"/>
  <c r="Z65" i="2"/>
  <c r="AG462" i="2"/>
  <c r="AC462" i="2"/>
  <c r="AF462" i="2"/>
  <c r="AB462" i="2"/>
  <c r="AC480" i="2"/>
  <c r="AB480" i="2"/>
  <c r="AA480" i="2"/>
  <c r="Z480" i="2"/>
  <c r="AE58" i="2"/>
  <c r="AC58" i="2"/>
  <c r="Z58" i="2"/>
  <c r="AB58" i="2"/>
  <c r="AA58" i="2"/>
  <c r="AE462" i="2"/>
  <c r="AF392" i="2"/>
  <c r="AD392" i="2"/>
  <c r="AF442" i="2"/>
  <c r="AD175" i="2"/>
  <c r="AD442" i="2"/>
  <c r="AE238" i="2"/>
  <c r="AG421" i="2"/>
  <c r="AF421" i="2"/>
  <c r="AF238" i="2"/>
  <c r="AD421" i="2"/>
  <c r="AG238" i="2"/>
  <c r="AE421" i="2"/>
  <c r="AG109" i="2"/>
  <c r="AG442" i="2"/>
  <c r="AD238" i="2"/>
  <c r="AF460" i="2"/>
  <c r="AG58" i="2"/>
  <c r="AG96" i="2"/>
  <c r="AF58" i="2"/>
  <c r="AD58" i="2"/>
  <c r="AF175" i="2"/>
  <c r="AG228" i="2"/>
  <c r="AD460" i="2"/>
  <c r="AG460" i="2"/>
  <c r="AG175" i="2"/>
  <c r="AD109" i="2"/>
  <c r="AE228" i="2"/>
  <c r="AF228" i="2"/>
  <c r="AD96" i="2"/>
  <c r="AF109" i="2"/>
  <c r="AF96" i="2"/>
  <c r="AD406" i="2"/>
  <c r="AE406" i="2"/>
  <c r="AG406" i="2"/>
  <c r="AF406" i="2"/>
  <c r="AD293" i="2"/>
  <c r="AG293" i="2"/>
  <c r="AF293" i="2"/>
  <c r="AE293" i="2"/>
  <c r="AE183" i="2"/>
  <c r="AD183" i="2"/>
  <c r="AG183" i="2"/>
  <c r="AF183" i="2"/>
  <c r="AD214" i="2"/>
  <c r="AE214" i="2"/>
  <c r="AG214" i="2"/>
  <c r="AF214" i="2"/>
  <c r="AD369" i="2"/>
  <c r="AG369" i="2"/>
  <c r="AF369" i="2"/>
  <c r="AE369" i="2"/>
  <c r="AF134" i="2"/>
  <c r="AE134" i="2"/>
  <c r="AD134" i="2"/>
  <c r="AG134" i="2"/>
  <c r="AE480" i="2"/>
  <c r="AD480" i="2"/>
  <c r="AG480" i="2"/>
  <c r="AF480" i="2"/>
  <c r="AG355" i="2"/>
  <c r="AF355" i="2"/>
  <c r="AE355" i="2"/>
  <c r="AD355" i="2"/>
  <c r="AD168" i="2"/>
  <c r="AG168" i="2"/>
  <c r="AF168" i="2"/>
  <c r="AE168" i="2"/>
  <c r="AE428" i="2"/>
  <c r="AD428" i="2"/>
  <c r="AG428" i="2"/>
  <c r="AF428" i="2"/>
  <c r="AF382" i="2"/>
  <c r="AE382" i="2"/>
  <c r="AD382" i="2"/>
  <c r="AG382" i="2"/>
  <c r="AD248" i="2"/>
  <c r="AG248" i="2"/>
  <c r="AF248" i="2"/>
  <c r="AE248" i="2"/>
  <c r="AD399" i="2"/>
  <c r="AF399" i="2"/>
  <c r="AE399" i="2"/>
  <c r="AG399" i="2"/>
  <c r="G52" i="2" l="1"/>
  <c r="H52" i="15" s="1"/>
  <c r="P52" i="15" s="1"/>
  <c r="V56" i="15"/>
  <c r="O56" i="15"/>
  <c r="U56" i="15"/>
  <c r="R56" i="15"/>
  <c r="T56" i="15"/>
  <c r="Q56" i="15"/>
  <c r="P56" i="15"/>
  <c r="S56" i="15"/>
  <c r="P57" i="15"/>
  <c r="Q57" i="15"/>
  <c r="U57" i="15"/>
  <c r="T57" i="15"/>
  <c r="O57" i="15"/>
  <c r="S57" i="15"/>
  <c r="V57" i="15"/>
  <c r="R57" i="15"/>
  <c r="G453" i="2"/>
  <c r="G210" i="2"/>
  <c r="AB210" i="2" s="1"/>
  <c r="AD420" i="2"/>
  <c r="AC459" i="2"/>
  <c r="AA459" i="2"/>
  <c r="AB459" i="2"/>
  <c r="Z459" i="2"/>
  <c r="Z368" i="2"/>
  <c r="AB368" i="2"/>
  <c r="AC368" i="2"/>
  <c r="AA368" i="2"/>
  <c r="Z227" i="2"/>
  <c r="AB227" i="2"/>
  <c r="AC227" i="2"/>
  <c r="AA227" i="2"/>
  <c r="AA71" i="2"/>
  <c r="AC71" i="2"/>
  <c r="AB71" i="2"/>
  <c r="Z71" i="2"/>
  <c r="Z454" i="2"/>
  <c r="AB454" i="2"/>
  <c r="AC454" i="2"/>
  <c r="AA454" i="2"/>
  <c r="Z420" i="2"/>
  <c r="AB420" i="2"/>
  <c r="AC420" i="2"/>
  <c r="AA420" i="2"/>
  <c r="AG420" i="2"/>
  <c r="AC56" i="2"/>
  <c r="AB56" i="2"/>
  <c r="AA56" i="2"/>
  <c r="Z56" i="2"/>
  <c r="AD71" i="2"/>
  <c r="AF420" i="2"/>
  <c r="AE420" i="2"/>
  <c r="AG71" i="2"/>
  <c r="AF459" i="2"/>
  <c r="AD56" i="2"/>
  <c r="AD459" i="2"/>
  <c r="AE56" i="2"/>
  <c r="AG56" i="2"/>
  <c r="AG459" i="2"/>
  <c r="AE71" i="2"/>
  <c r="AF71" i="2"/>
  <c r="AF56" i="2"/>
  <c r="AF454" i="2"/>
  <c r="AG454" i="2"/>
  <c r="AE454" i="2"/>
  <c r="AD454" i="2"/>
  <c r="AG368" i="2"/>
  <c r="AE368" i="2"/>
  <c r="AD368" i="2"/>
  <c r="AF368" i="2"/>
  <c r="AG227" i="2"/>
  <c r="AD227" i="2"/>
  <c r="AF227" i="2"/>
  <c r="AE227" i="2"/>
  <c r="O52" i="15" l="1"/>
  <c r="V52" i="15"/>
  <c r="R52" i="15"/>
  <c r="U52" i="15"/>
  <c r="S52" i="15"/>
  <c r="T52" i="15"/>
  <c r="Q52" i="15"/>
  <c r="AE210" i="2"/>
  <c r="AD210" i="2"/>
  <c r="AC210" i="2"/>
  <c r="AG210" i="2"/>
  <c r="AF210" i="2"/>
  <c r="G70" i="2"/>
  <c r="Z210" i="2"/>
  <c r="AA210" i="2"/>
  <c r="AB52" i="2"/>
  <c r="AC52" i="2"/>
  <c r="AD52" i="2"/>
  <c r="Z52" i="2"/>
  <c r="AA52" i="2"/>
  <c r="AE52" i="2"/>
  <c r="AF52" i="2"/>
  <c r="Z453" i="2"/>
  <c r="AB453" i="2"/>
  <c r="AC453" i="2"/>
  <c r="AA453" i="2"/>
  <c r="AG52" i="2"/>
  <c r="AE453" i="2"/>
  <c r="AG453" i="2"/>
  <c r="AF453" i="2"/>
  <c r="AD453" i="2"/>
  <c r="AC70" i="2" l="1"/>
  <c r="AB70" i="2"/>
  <c r="AA70" i="2"/>
  <c r="Z70" i="2"/>
  <c r="AF70" i="2"/>
  <c r="AD70" i="2"/>
  <c r="AE70" i="2"/>
  <c r="AG70" i="2"/>
  <c r="AE65" i="2" l="1"/>
  <c r="AD65" i="2"/>
  <c r="AG65" i="2"/>
  <c r="AF65" i="2"/>
  <c r="G63" i="2"/>
  <c r="AA64" i="2" l="1"/>
  <c r="AC64" i="2"/>
  <c r="AB64" i="2"/>
  <c r="Z64" i="2"/>
  <c r="AD64" i="2"/>
  <c r="AE64" i="2"/>
  <c r="AG64" i="2"/>
  <c r="AF64" i="2"/>
  <c r="AC63" i="2" l="1"/>
  <c r="AB63" i="2"/>
  <c r="AA63" i="2"/>
  <c r="Z63" i="2"/>
  <c r="AG63" i="2"/>
  <c r="AF63" i="2"/>
  <c r="AD63" i="2"/>
  <c r="AE63" i="2"/>
  <c r="AD469" i="2" l="1"/>
  <c r="AG469" i="2"/>
  <c r="AF469" i="2"/>
  <c r="AE469" i="2"/>
  <c r="AD472" i="2" l="1"/>
  <c r="Z472" i="2"/>
  <c r="AG472" i="2"/>
  <c r="AC472" i="2"/>
  <c r="AA472" i="2"/>
  <c r="AF472" i="2"/>
  <c r="AB472" i="2"/>
  <c r="AE472" i="2"/>
  <c r="K475" i="2" l="1"/>
  <c r="L475" i="2"/>
  <c r="Z55" i="2" l="1"/>
  <c r="AD55" i="2"/>
  <c r="J475" i="2"/>
  <c r="N475" i="2"/>
  <c r="O475" i="2"/>
  <c r="R475" i="2"/>
  <c r="Q475" i="2"/>
  <c r="M475" i="2" l="1"/>
  <c r="AE55" i="2"/>
  <c r="AA55" i="2"/>
  <c r="P475" i="2"/>
  <c r="AB55" i="2"/>
  <c r="AF55" i="2"/>
  <c r="T475" i="2"/>
  <c r="U475" i="2"/>
  <c r="AG55" i="2" l="1"/>
  <c r="AC55" i="2"/>
  <c r="S475" i="2" l="1"/>
  <c r="J60" i="15"/>
  <c r="J51" i="15" s="1"/>
  <c r="J475" i="15" s="1"/>
  <c r="I452" i="2" l="1"/>
  <c r="I451" i="2" s="1"/>
  <c r="I474" i="2" s="1"/>
  <c r="I60" i="15" l="1"/>
  <c r="I51" i="15" s="1"/>
  <c r="I475" i="15" s="1"/>
  <c r="G60" i="2"/>
  <c r="H51" i="2"/>
  <c r="I51" i="2"/>
  <c r="I475" i="2" s="1"/>
  <c r="G456" i="2"/>
  <c r="G51" i="2" l="1"/>
  <c r="AC51" i="2" s="1"/>
  <c r="H60" i="15"/>
  <c r="H51" i="15" s="1"/>
  <c r="H475" i="15" s="1"/>
  <c r="G452" i="2"/>
  <c r="AA456" i="2"/>
  <c r="AD456" i="2"/>
  <c r="AG456" i="2"/>
  <c r="AF456" i="2"/>
  <c r="Z456" i="2"/>
  <c r="AB456" i="2"/>
  <c r="AC456" i="2"/>
  <c r="AE456" i="2"/>
  <c r="AA51" i="2" l="1"/>
  <c r="AF51" i="2"/>
  <c r="Z51" i="2"/>
  <c r="AB51" i="2"/>
  <c r="AG51" i="2"/>
  <c r="AD51" i="2"/>
  <c r="AE51" i="2"/>
  <c r="Q51" i="15"/>
  <c r="V51" i="15"/>
  <c r="T51" i="15"/>
  <c r="U51" i="15"/>
  <c r="R51" i="15"/>
  <c r="P51" i="15"/>
  <c r="S51" i="15"/>
  <c r="O51" i="15"/>
  <c r="AB452" i="2"/>
  <c r="AD452" i="2"/>
  <c r="Z452" i="2"/>
  <c r="AG452" i="2"/>
  <c r="AA452" i="2"/>
  <c r="AC452" i="2"/>
  <c r="AE452" i="2"/>
  <c r="AF452" i="2"/>
  <c r="G451" i="2"/>
  <c r="H474" i="2"/>
  <c r="H475" i="2" s="1"/>
  <c r="AB451" i="2" l="1"/>
  <c r="AE451" i="2"/>
  <c r="G474" i="2"/>
  <c r="AG451" i="2"/>
  <c r="AC451" i="2"/>
  <c r="Z451" i="2"/>
  <c r="AD451" i="2"/>
  <c r="AA451" i="2"/>
  <c r="AF451" i="2"/>
  <c r="AC474" i="2" l="1"/>
  <c r="AF474" i="2"/>
  <c r="AA474" i="2"/>
  <c r="AB474" i="2"/>
  <c r="Z474" i="2"/>
  <c r="AG474" i="2"/>
  <c r="AD474" i="2"/>
  <c r="G475" i="2"/>
  <c r="AE47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olly</author>
  </authors>
  <commentList>
    <comment ref="D1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"Частина у КЕКВ"</t>
        </r>
        <r>
          <rPr>
            <sz val="9"/>
            <color indexed="81"/>
            <rFont val="Tahoma"/>
            <family val="2"/>
            <charset val="204"/>
          </rPr>
          <t xml:space="preserve"> - посилання на частину у КЕКВ до якої віднесено видатки згідно з ІНСТРУКЦІЄЮ щодо застосування економічної класифікації видатків бюджету,затвердженої Наказом МФУ від 12.03.2012 № 333.
Наприклад:
</t>
        </r>
        <r>
          <rPr>
            <u/>
            <sz val="9"/>
            <color indexed="81"/>
            <rFont val="Tahoma"/>
            <family val="2"/>
            <charset val="204"/>
          </rPr>
          <t>Видатки на придбання паперу</t>
        </r>
        <r>
          <rPr>
            <sz val="9"/>
            <color indexed="81"/>
            <rFont val="Tahoma"/>
            <family val="2"/>
            <charset val="204"/>
          </rPr>
          <t xml:space="preserve"> належать до частини 1) КЕКВ 2210 "придбання канцелярського, креслярського, письмового приладдя, пакувального матеріалу, </t>
        </r>
        <r>
          <rPr>
            <u/>
            <sz val="9"/>
            <color indexed="81"/>
            <rFont val="Tahoma"/>
            <family val="2"/>
            <charset val="204"/>
          </rPr>
          <t>паперу</t>
        </r>
        <r>
          <rPr>
            <sz val="9"/>
            <color indexed="81"/>
            <rFont val="Tahoma"/>
            <family val="2"/>
            <charset val="204"/>
          </rPr>
          <t>, картону, вітальних листівок, конвертів, марок для відправки службової кореспонденції тощо;"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olly</author>
  </authors>
  <commentList>
    <comment ref="D1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"Частина у КЕКВ"</t>
        </r>
        <r>
          <rPr>
            <sz val="9"/>
            <color indexed="81"/>
            <rFont val="Tahoma"/>
            <family val="2"/>
            <charset val="204"/>
          </rPr>
          <t xml:space="preserve"> - посилання на частину у КЕКВ до якої віднесено видатки згідно з ІНСТРУКЦІЄЮ щодо застосування економічної класифікації видатків бюджету,затвердженої Наказом МФУ від 12.03.2012 № 333.
Наприклад:
</t>
        </r>
        <r>
          <rPr>
            <u/>
            <sz val="9"/>
            <color indexed="81"/>
            <rFont val="Tahoma"/>
            <family val="2"/>
            <charset val="204"/>
          </rPr>
          <t>Видатки на придбання паперу</t>
        </r>
        <r>
          <rPr>
            <sz val="9"/>
            <color indexed="81"/>
            <rFont val="Tahoma"/>
            <family val="2"/>
            <charset val="204"/>
          </rPr>
          <t xml:space="preserve"> належать до частини 1) КЕКВ 2210 "придбання канцелярського, креслярського, письмового приладдя, пакувального матеріалу, </t>
        </r>
        <r>
          <rPr>
            <u/>
            <sz val="9"/>
            <color indexed="81"/>
            <rFont val="Tahoma"/>
            <family val="2"/>
            <charset val="204"/>
          </rPr>
          <t>паперу</t>
        </r>
        <r>
          <rPr>
            <sz val="9"/>
            <color indexed="81"/>
            <rFont val="Tahoma"/>
            <family val="2"/>
            <charset val="204"/>
          </rPr>
          <t>, картону, вітальних листівок, конвертів, марок для відправки службової кореспонденції тощо;"</t>
        </r>
      </text>
    </comment>
  </commentList>
</comments>
</file>

<file path=xl/sharedStrings.xml><?xml version="1.0" encoding="utf-8"?>
<sst xmlns="http://schemas.openxmlformats.org/spreadsheetml/2006/main" count="11216" uniqueCount="798">
  <si>
    <t>(код та назва програмної класифікації видатків та кредитування державного бюджету)</t>
  </si>
  <si>
    <t xml:space="preserve"> (найменування розпорядника бюджетних коштів)  </t>
  </si>
  <si>
    <t xml:space="preserve"> - інформація вноситься виключно в клітинки блакитного кольору</t>
  </si>
  <si>
    <t>№</t>
  </si>
  <si>
    <t>Част.</t>
  </si>
  <si>
    <t>Показники затрат</t>
  </si>
  <si>
    <t>Відхилення</t>
  </si>
  <si>
    <t>(%) Рівень</t>
  </si>
  <si>
    <t>страте-</t>
  </si>
  <si>
    <t>Код</t>
  </si>
  <si>
    <t xml:space="preserve">у </t>
  </si>
  <si>
    <t>Результативні показники</t>
  </si>
  <si>
    <t xml:space="preserve">Одиниця </t>
  </si>
  <si>
    <t>(кошторис+зміни)</t>
  </si>
  <si>
    <t>(касові видатки)</t>
  </si>
  <si>
    <t>(+/-)</t>
  </si>
  <si>
    <t>виконання</t>
  </si>
  <si>
    <t>гічного</t>
  </si>
  <si>
    <t>(КЕКВ)</t>
  </si>
  <si>
    <t>КЕКВ</t>
  </si>
  <si>
    <t>виміру</t>
  </si>
  <si>
    <t>Разом</t>
  </si>
  <si>
    <t>загальний</t>
  </si>
  <si>
    <t>спеціальний</t>
  </si>
  <si>
    <t>на балансі</t>
  </si>
  <si>
    <t>в оренді</t>
  </si>
  <si>
    <t>заплановано</t>
  </si>
  <si>
    <t>нормативна</t>
  </si>
  <si>
    <t>зав-ня</t>
  </si>
  <si>
    <t>фонд</t>
  </si>
  <si>
    <t>списати</t>
  </si>
  <si>
    <t>потреба</t>
  </si>
  <si>
    <t>Показники продукту</t>
  </si>
  <si>
    <t>№ 1</t>
  </si>
  <si>
    <t>×</t>
  </si>
  <si>
    <t>одиниць</t>
  </si>
  <si>
    <t>осіб</t>
  </si>
  <si>
    <t>кв. м</t>
  </si>
  <si>
    <t>Кількість ліцензійних програмних продуктів</t>
  </si>
  <si>
    <t>Показники ефективності</t>
  </si>
  <si>
    <t>Показники якості</t>
  </si>
  <si>
    <t>%</t>
  </si>
  <si>
    <t>Напрями використання бюджетних коштів за програмою ВСЬОГО</t>
  </si>
  <si>
    <t>тис. грн</t>
  </si>
  <si>
    <t>з них:</t>
  </si>
  <si>
    <t>№ з/п</t>
  </si>
  <si>
    <t>ПОТОЧНІ ВИДАТКИ</t>
  </si>
  <si>
    <t>2100</t>
  </si>
  <si>
    <t>Оплата праці і нарахування на заробітну плату</t>
  </si>
  <si>
    <t>Заробітна плата</t>
  </si>
  <si>
    <t>1.2</t>
  </si>
  <si>
    <t>2120</t>
  </si>
  <si>
    <t>Нарахування на оплату праці</t>
  </si>
  <si>
    <t>Використання товарів і послуг</t>
  </si>
  <si>
    <t>2.1</t>
  </si>
  <si>
    <t>Предмети, матеріали, обладнання та інвентар</t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</si>
  <si>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1</t>
    </r>
  </si>
  <si>
    <t>1)</t>
  </si>
  <si>
    <t xml:space="preserve"> - Придбання марок для відправки службової кореспонденції</t>
  </si>
  <si>
    <t>Кількість відправок</t>
  </si>
  <si>
    <t>кількість</t>
  </si>
  <si>
    <t>Середня вартість відправки</t>
  </si>
  <si>
    <t>грн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</si>
  <si>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</t>
    </r>
  </si>
  <si>
    <t xml:space="preserve"> - Придбання паперу</t>
  </si>
  <si>
    <t>Кількість придбаного паперу (500 аркушів у пачці)</t>
  </si>
  <si>
    <t>пачок</t>
  </si>
  <si>
    <t>Середня вартість пачки паперу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</si>
  <si>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3</t>
    </r>
  </si>
  <si>
    <t xml:space="preserve"> - Придбання конвертів</t>
  </si>
  <si>
    <t>Кількість придбаних конвертів</t>
  </si>
  <si>
    <t>Середня вартість конверта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</si>
  <si>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4</t>
    </r>
  </si>
  <si>
    <t xml:space="preserve"> - Придбання канцелярського приладдя (у т.ч. папки справ, бланки стат. карток та ін.)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</si>
  <si>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5</t>
    </r>
  </si>
  <si>
    <t>2)</t>
  </si>
  <si>
    <t xml:space="preserve"> - Придбання бланків повісток</t>
  </si>
  <si>
    <t>Кількість придбаних повісток</t>
  </si>
  <si>
    <t>Середня вартість придбання повістки</t>
  </si>
  <si>
    <t>3)</t>
  </si>
  <si>
    <t xml:space="preserve"> - Придбання або передплата періодичних, довідкових, інформаційних видань</t>
  </si>
  <si>
    <t>Кількість придбаних/передплачених періодичних видань за рік</t>
  </si>
  <si>
    <t>Середня вартість придбання або передплати 1-го періодичного видання на рік</t>
  </si>
  <si>
    <t>5)</t>
  </si>
  <si>
    <t xml:space="preserve"> - Придбання матеріалів для кабін зі спеціального захисного скла</t>
  </si>
  <si>
    <t>Кількість</t>
  </si>
  <si>
    <t>Вартість за одиницю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</si>
  <si>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8</t>
    </r>
  </si>
  <si>
    <t xml:space="preserve"> - Придбання будівельних матеріалів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</si>
  <si>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9</t>
    </r>
  </si>
  <si>
    <t xml:space="preserve"> - Придбання матеріалів для господарської діяльності та для благоустрою території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</si>
  <si>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10</t>
    </r>
  </si>
  <si>
    <t>6)</t>
  </si>
  <si>
    <t xml:space="preserve"> - Придбання малоцінних предметів:</t>
  </si>
  <si>
    <t xml:space="preserve"> • Сейф</t>
  </si>
  <si>
    <r>
      <t xml:space="preserve"> • Металодетектор </t>
    </r>
    <r>
      <rPr>
        <u/>
        <sz val="10"/>
        <rFont val="Times New Roman"/>
        <family val="1"/>
        <charset val="204"/>
      </rPr>
      <t>переносний</t>
    </r>
  </si>
  <si>
    <t xml:space="preserve"> • Відеокамера для системи відеонагляду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</si>
  <si>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</t>
    </r>
  </si>
  <si>
    <t>7)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</si>
  <si>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11.1</t>
    </r>
  </si>
  <si>
    <t xml:space="preserve"> • Стіл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</si>
  <si>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11.2</t>
    </r>
  </si>
  <si>
    <t xml:space="preserve"> • Стілець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</si>
  <si>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11.3</t>
    </r>
  </si>
  <si>
    <t xml:space="preserve"> • Шафа</t>
  </si>
  <si>
    <t xml:space="preserve"> • Тумба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</si>
  <si>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</t>
    </r>
  </si>
  <si>
    <t xml:space="preserve"> - Придбання та виготовлення меблів та інших предметів для облаштування залів судових засідань: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</si>
  <si>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12.1</t>
    </r>
  </si>
  <si>
    <t xml:space="preserve"> • Стіл для учасників судового процесу, секретаря судового засідання, в нарадчу кімнату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</si>
  <si>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12.2</t>
    </r>
  </si>
  <si>
    <t xml:space="preserve"> • Стілець для учасників судового процесу, секретаря судового засідання, в нарадчу кімнату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</si>
  <si>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12.3</t>
    </r>
  </si>
  <si>
    <t xml:space="preserve"> • Стіл для судової колегії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</si>
  <si>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12.4</t>
    </r>
  </si>
  <si>
    <t xml:space="preserve"> • Крісло для судової колегії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</si>
  <si>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12.5</t>
    </r>
  </si>
  <si>
    <t xml:space="preserve"> • Трибуна для виступу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</si>
  <si>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12.6</t>
    </r>
  </si>
  <si>
    <t xml:space="preserve"> • Лава для слухачів судового процесу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</si>
  <si>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12.7</t>
    </r>
  </si>
  <si>
    <t xml:space="preserve"> • Флагшток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</si>
  <si>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12.8</t>
    </r>
  </si>
  <si>
    <t xml:space="preserve"> • Національний прапор України</t>
  </si>
  <si>
    <t xml:space="preserve"> • Малий Державний герб України (настінна вивіска)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</si>
  <si>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</t>
    </r>
  </si>
  <si>
    <t>8)</t>
  </si>
  <si>
    <t xml:space="preserve"> - Придбання дисків</t>
  </si>
  <si>
    <t>Кількість придбаних дисків</t>
  </si>
  <si>
    <t>Середня вартість диска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</si>
  <si>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14</t>
    </r>
  </si>
  <si>
    <t xml:space="preserve"> - Придбання катриджів для принтерів та ксероксів</t>
  </si>
  <si>
    <t>Кількість придбаних картриджів</t>
  </si>
  <si>
    <t>Середня вартість картриджа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</si>
  <si>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15</t>
    </r>
  </si>
  <si>
    <t xml:space="preserve"> - Придбання комплектувальних виробів і деталей для ремонту, придбання витратних та інших матеріалів: </t>
  </si>
  <si>
    <t xml:space="preserve"> • Обладнання для аудіо- та відеозапису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</si>
  <si>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16</t>
    </r>
  </si>
  <si>
    <t xml:space="preserve"> - Придбання оргтехніки, пасивного обладнання: </t>
  </si>
  <si>
    <t>10)</t>
  </si>
  <si>
    <t xml:space="preserve"> - Придбання миючих засобів тощо</t>
  </si>
  <si>
    <t>14)</t>
  </si>
  <si>
    <t xml:space="preserve"> - Придбання та виготовлення спец. одягу: </t>
  </si>
  <si>
    <t xml:space="preserve"> • Нагрудний знак судді</t>
  </si>
  <si>
    <t xml:space="preserve"> • Мантії для суддів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</si>
  <si>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</t>
    </r>
  </si>
  <si>
    <t>15)</t>
  </si>
  <si>
    <t xml:space="preserve"> - Придбання пального</t>
  </si>
  <si>
    <t>Кількість придбаного пального</t>
  </si>
  <si>
    <t>літрів</t>
  </si>
  <si>
    <t>Середня вартість придбання 1 літра пального</t>
  </si>
  <si>
    <t xml:space="preserve"> • Забезпечення діяльності органів суддівського самоврядування</t>
  </si>
  <si>
    <t xml:space="preserve"> - Погашення кредиторської заборгованості, зареєстрованої на початок року</t>
  </si>
  <si>
    <t>2.2</t>
  </si>
  <si>
    <t>2240</t>
  </si>
  <si>
    <t>Оплата послуг (крім комунальних)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</si>
  <si>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</t>
    </r>
  </si>
  <si>
    <t>1),6),8),12),28)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</si>
  <si>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</t>
    </r>
  </si>
  <si>
    <r>
      <t xml:space="preserve"> - Видатки на правову допомогу </t>
    </r>
    <r>
      <rPr>
        <sz val="9"/>
        <rFont val="Times New Roman"/>
        <family val="1"/>
        <charset val="204"/>
      </rPr>
      <t>(згідно із ЗУ "Про граничний розмір компенсації витрат на правову допомогу у цивільних та адміністративних справах")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</si>
  <si>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2.1</t>
    </r>
  </si>
  <si>
    <t>кількість судових рішень в адміністративних справах</t>
  </si>
  <si>
    <t>кількість годин участі</t>
  </si>
  <si>
    <t>годин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</si>
  <si>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2.2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</si>
  <si>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2.3</t>
    </r>
  </si>
  <si>
    <t>Кількість судових рішень в адміністративних справах</t>
  </si>
  <si>
    <t>Кількість годин участі</t>
  </si>
  <si>
    <t>Встановлена законом мінімальна заробітна плата</t>
  </si>
  <si>
    <r>
      <t>2.2.</t>
    </r>
    <r>
      <rPr>
        <sz val="10"/>
        <rFont val="Times New Roman"/>
        <family val="1"/>
        <charset val="204"/>
      </rPr>
      <t>3</t>
    </r>
  </si>
  <si>
    <t xml:space="preserve"> - Оплата послуг з монтажу і установки охоронної і пожежної сигналізації: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</si>
  <si>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3.1</t>
    </r>
  </si>
  <si>
    <r>
      <t xml:space="preserve"> • Оплата послуг з </t>
    </r>
    <r>
      <rPr>
        <u/>
        <sz val="10"/>
        <rFont val="Times New Roman"/>
        <family val="1"/>
        <charset val="204"/>
      </rPr>
      <t>установки</t>
    </r>
    <r>
      <rPr>
        <sz val="10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</si>
  <si>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3.1.1</t>
    </r>
  </si>
  <si>
    <t xml:space="preserve"> ~ Система протипожежної сигналізації</t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</si>
  <si>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3.1.2</t>
    </r>
  </si>
  <si>
    <t xml:space="preserve"> ~ Система охоронної сигналізації</t>
  </si>
  <si>
    <t xml:space="preserve"> ~ Система відеонагляду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</si>
  <si>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3.2</t>
    </r>
  </si>
  <si>
    <r>
      <t xml:space="preserve"> • Оплата послуг з </t>
    </r>
    <r>
      <rPr>
        <u/>
        <sz val="10"/>
        <rFont val="Times New Roman"/>
        <family val="1"/>
        <charset val="204"/>
      </rPr>
      <t>технічного обслуговування</t>
    </r>
    <r>
      <rPr>
        <sz val="10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</si>
  <si>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3.2.1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</si>
  <si>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3.2.2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</si>
  <si>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3.3</t>
    </r>
  </si>
  <si>
    <r>
      <t xml:space="preserve"> • Оплата послуг з </t>
    </r>
    <r>
      <rPr>
        <u/>
        <sz val="10"/>
        <rFont val="Times New Roman"/>
        <family val="1"/>
        <charset val="204"/>
      </rPr>
      <t>ремонту</t>
    </r>
    <r>
      <rPr>
        <sz val="10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</si>
  <si>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3.3.1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</si>
  <si>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3.3.2</t>
    </r>
  </si>
  <si>
    <r>
      <rPr>
        <b/>
        <sz val="10"/>
        <color indexed="8"/>
        <rFont val="Times New Roman"/>
        <family val="1"/>
        <charset val="204"/>
      </rPr>
      <t>2.2.</t>
    </r>
    <r>
      <rPr>
        <sz val="10"/>
        <color indexed="8"/>
        <rFont val="Times New Roman"/>
        <family val="1"/>
        <charset val="204"/>
      </rPr>
      <t>4</t>
    </r>
  </si>
  <si>
    <t xml:space="preserve"> - Оплата послуг з охорони приміщення</t>
  </si>
  <si>
    <t>Кількість об’єктів охорони</t>
  </si>
  <si>
    <t>Кількість годин охорони на 1 об’єкт на рік</t>
  </si>
  <si>
    <t>Середня вартість 1 години охорони</t>
  </si>
  <si>
    <r>
      <t>2.2.</t>
    </r>
    <r>
      <rPr>
        <sz val="10"/>
        <rFont val="Times New Roman"/>
        <family val="1"/>
        <charset val="204"/>
      </rPr>
      <t>5</t>
    </r>
  </si>
  <si>
    <t xml:space="preserve"> - Оплата послуг зі створення та розміщення рекламної та інформаційної продукції (оголошення)</t>
  </si>
  <si>
    <r>
      <t>2.2.</t>
    </r>
    <r>
      <rPr>
        <sz val="10"/>
        <rFont val="Times New Roman"/>
        <family val="1"/>
        <charset val="204"/>
      </rPr>
      <t>6</t>
    </r>
  </si>
  <si>
    <t xml:space="preserve"> - Оплата послуг із забезпечення збереженості та науково-технічного опрацювання документів (впорядкування архіву)</t>
  </si>
  <si>
    <t>4)</t>
  </si>
  <si>
    <t xml:space="preserve"> - Плата за оренду приміщень </t>
  </si>
  <si>
    <t>Площа орендованих приміщень</t>
  </si>
  <si>
    <r>
      <t xml:space="preserve">Вартість оренди </t>
    </r>
    <r>
      <rPr>
        <b/>
        <i/>
        <sz val="9"/>
        <rFont val="Times New Roman"/>
        <family val="1"/>
        <charset val="204"/>
      </rPr>
      <t>за 1 кв. м на рік</t>
    </r>
  </si>
  <si>
    <t>Середня вартість установки (встановлення)</t>
  </si>
  <si>
    <t xml:space="preserve"> - Оплата послуг з ремонту автотранспорту</t>
  </si>
  <si>
    <t>Кількість проведених ремонтів</t>
  </si>
  <si>
    <t>Середня вартість проведення ремонту</t>
  </si>
  <si>
    <t xml:space="preserve"> - Оплата послуг з поточного ремонту будівель, приміщень:</t>
  </si>
  <si>
    <t xml:space="preserve"> • Оплата послуг по встановленню пандусів</t>
  </si>
  <si>
    <t xml:space="preserve"> • Оплата послуг по розбиранню металевих загороджень та установленню кабін зі спеціального захисного скла</t>
  </si>
  <si>
    <t>8),26)</t>
  </si>
  <si>
    <t xml:space="preserve"> - Оплата послуг маркувальної машини</t>
  </si>
  <si>
    <t>Кількість відправок з використанням маркувальних машини</t>
  </si>
  <si>
    <t>Вартість послуги маркувальної машини на 1 відправку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</si>
  <si>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13</t>
    </r>
  </si>
  <si>
    <t>12)</t>
  </si>
  <si>
    <t xml:space="preserve"> - Придбання ліцензійного програмного забезпечення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</si>
  <si>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14</t>
    </r>
  </si>
  <si>
    <t xml:space="preserve"> - Оплата послуг з перезарядки картриджів</t>
  </si>
  <si>
    <t>Кількість перезарядок</t>
  </si>
  <si>
    <t>Середня вартість перезарядки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</si>
  <si>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15</t>
    </r>
  </si>
  <si>
    <t>16)</t>
  </si>
  <si>
    <t xml:space="preserve"> - Оплата послуг банку</t>
  </si>
  <si>
    <t>19)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</si>
  <si>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17</t>
    </r>
  </si>
  <si>
    <t>20)</t>
  </si>
  <si>
    <r>
      <t xml:space="preserve"> - Компенсація за рахунок держави витрат, пов’язаних з розглядом справ</t>
    </r>
    <r>
      <rPr>
        <sz val="9"/>
        <rFont val="Times New Roman"/>
        <family val="1"/>
        <charset val="204"/>
      </rPr>
      <t xml:space="preserve"> (виклик свідків, проведення експертизи, залучення перекладачів, спеціалістів за ініціативою суду та ін.)</t>
    </r>
  </si>
  <si>
    <t xml:space="preserve"> • За втрачений заробіток</t>
  </si>
  <si>
    <t>Кількість судових рішень</t>
  </si>
  <si>
    <t>Кількість годин</t>
  </si>
  <si>
    <t>Вартість 1 години робочого часу, пропорційно до середньої заробітної плати особи</t>
  </si>
  <si>
    <t xml:space="preserve"> • За відрив від звичайних занять</t>
  </si>
  <si>
    <t xml:space="preserve"> • На виплату винагороди спеціалістам, перекладачам</t>
  </si>
  <si>
    <t xml:space="preserve"> • Витрати, пов’язані з переїздом до іншого населеного пункту та за наймання житла</t>
  </si>
  <si>
    <t>Витрати на проїзд до місця відрядження і назад</t>
  </si>
  <si>
    <t>Кількість днів відрядження</t>
  </si>
  <si>
    <t>днів</t>
  </si>
  <si>
    <t>Добові витрати за 1 день</t>
  </si>
  <si>
    <t>Кількість діб користування найманим житлом</t>
  </si>
  <si>
    <t>Витрати на найм житлових приміщень за 1 добу</t>
  </si>
  <si>
    <t xml:space="preserve"> • Витрати, пов’язані з проведенням судової експертизи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</si>
  <si>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простих</t>
    </r>
  </si>
  <si>
    <t>Вартість 1 експертогодини експертизи простої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</si>
  <si>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середньої складності</t>
    </r>
  </si>
  <si>
    <t>Вартість 1 експертогодини експертизи середньої складності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</si>
  <si>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особливої складності</t>
    </r>
  </si>
  <si>
    <t>Вартість 1 експертогодини експертизи особливої складності</t>
  </si>
  <si>
    <t>25)</t>
  </si>
  <si>
    <t xml:space="preserve"> - Оплата послуг зв’язку (телефон)</t>
  </si>
  <si>
    <t>Кількість номерів телефонів</t>
  </si>
  <si>
    <t>Середня вартість абонплати за номер на рік</t>
  </si>
  <si>
    <t>26)</t>
  </si>
  <si>
    <t xml:space="preserve"> - Оплата інших поштових послуг (фельд'єгерська пошта, кур’єрська пошта, відправка бандеролей та ін.)</t>
  </si>
  <si>
    <t>29)</t>
  </si>
  <si>
    <t xml:space="preserve"> • Ескплуатація Єдиного державного реєстру судових рішень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</si>
  <si>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</si>
  <si>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23</t>
    </r>
  </si>
  <si>
    <t>2.3</t>
  </si>
  <si>
    <t>2250</t>
  </si>
  <si>
    <t>Видатки на відрядження</t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</si>
  <si>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1</t>
    </r>
  </si>
  <si>
    <t xml:space="preserve"> - Видатки на відрядження в межах України</t>
  </si>
  <si>
    <t>Кількість відряджень</t>
  </si>
  <si>
    <t>Середні витрати на 1 відрядження</t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</si>
  <si>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2</t>
    </r>
  </si>
  <si>
    <t xml:space="preserve"> - Витрати на відрядження за кордон</t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</si>
  <si>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3</t>
    </r>
  </si>
  <si>
    <t xml:space="preserve"> - Проїзні квитки у міському пасажирському транспорті</t>
  </si>
  <si>
    <t>2.4</t>
  </si>
  <si>
    <t>2270</t>
  </si>
  <si>
    <t>Оплата комунальних послуг та енергоносіїв</t>
  </si>
  <si>
    <t>2.4.1</t>
  </si>
  <si>
    <t>2271</t>
  </si>
  <si>
    <t>Оплата теплопостачання</t>
  </si>
  <si>
    <t>Гкал</t>
  </si>
  <si>
    <t>Тариф</t>
  </si>
  <si>
    <t>2272</t>
  </si>
  <si>
    <t>Оплата водопостачання і водовідведення</t>
  </si>
  <si>
    <t>куб. м</t>
  </si>
  <si>
    <t>2273</t>
  </si>
  <si>
    <t>Оплата електроенергії</t>
  </si>
  <si>
    <t>кВт/год</t>
  </si>
  <si>
    <t>2274</t>
  </si>
  <si>
    <t>Оплата природного газу</t>
  </si>
  <si>
    <t>2275</t>
  </si>
  <si>
    <t>Оплата інших енергоносіїв</t>
  </si>
  <si>
    <t>тонн</t>
  </si>
  <si>
    <t>Ціна за 1 тонну</t>
  </si>
  <si>
    <t>Ціна за 1 літр</t>
  </si>
  <si>
    <t>Ціна за 1 куб. м</t>
  </si>
  <si>
    <t>2.5</t>
  </si>
  <si>
    <t>2280</t>
  </si>
  <si>
    <t>Дослідження і розробки, видатки державного (регіонального) значення</t>
  </si>
  <si>
    <t>2.5.1</t>
  </si>
  <si>
    <t>Окремі заходи по реалізації державних (регіональних) програм, не віднесені до заходів розвитку</t>
  </si>
  <si>
    <t>9)</t>
  </si>
  <si>
    <t xml:space="preserve"> - Оплата за навчання або підвищення кваліфікації</t>
  </si>
  <si>
    <t>Кількість осіб, що пройшли навчання</t>
  </si>
  <si>
    <t>Середні витрати на навчання на 1 особу</t>
  </si>
  <si>
    <t>3</t>
  </si>
  <si>
    <t>2700</t>
  </si>
  <si>
    <t>Соціальне забезпечення</t>
  </si>
  <si>
    <t>3.1</t>
  </si>
  <si>
    <t>Стипендії</t>
  </si>
  <si>
    <t>Середньорічна чисельність інших стипендіатів за рахунок бюджету</t>
  </si>
  <si>
    <t xml:space="preserve">Середній розмір стипендії </t>
  </si>
  <si>
    <t>2730</t>
  </si>
  <si>
    <t>Інші виплати населенню</t>
  </si>
  <si>
    <t>11)</t>
  </si>
  <si>
    <t xml:space="preserve">  - Видатки на переїзд судді, у разі переведення до іншого суду</t>
  </si>
  <si>
    <t>4</t>
  </si>
  <si>
    <t>2800</t>
  </si>
  <si>
    <t>Інші поточні видатки</t>
  </si>
  <si>
    <t xml:space="preserve"> - Плата за землю</t>
  </si>
  <si>
    <t xml:space="preserve"> - Сплата судового збору</t>
  </si>
  <si>
    <t xml:space="preserve"> - Сплата штрафів, пені</t>
  </si>
  <si>
    <t xml:space="preserve"> - Винагорода народних засідателів та присяжних</t>
  </si>
  <si>
    <t>3000</t>
  </si>
  <si>
    <t>КАПІТАЛЬНІ ВИДАТКИ</t>
  </si>
  <si>
    <t>5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</si>
  <si>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</si>
  <si>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</si>
  <si>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</si>
  <si>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3120</t>
  </si>
  <si>
    <t>Капітальне будівництво (придбання)</t>
  </si>
  <si>
    <t>3122</t>
  </si>
  <si>
    <t>3130</t>
  </si>
  <si>
    <t>Капітальний ремонт</t>
  </si>
  <si>
    <t>3132</t>
  </si>
  <si>
    <t>3140</t>
  </si>
  <si>
    <t>Реконструкція та реставрація</t>
  </si>
  <si>
    <t>3142</t>
  </si>
  <si>
    <t>3143</t>
  </si>
  <si>
    <t>3160</t>
  </si>
  <si>
    <t>Придбання землі та нематеріальних активів</t>
  </si>
  <si>
    <t>ВСЬОГО ВИДАТКИ</t>
  </si>
  <si>
    <t>КБКД</t>
  </si>
  <si>
    <t>Надходження коштів до спеціального фонду бюджету</t>
  </si>
  <si>
    <t>Надходження від сплати судового збору</t>
  </si>
  <si>
    <t>Власні надходження бюджетних установ та субвенції</t>
  </si>
  <si>
    <t>Залишок коштів на початок року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</si>
  <si>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</si>
  <si>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</si>
  <si>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</si>
  <si>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від реалізації майна (крім нерухомого)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</si>
  <si>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</si>
  <si>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</si>
  <si>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</si>
  <si>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Видатки на які заплановано спрямувати власні надходження та субвенції</t>
  </si>
  <si>
    <t>2210</t>
  </si>
  <si>
    <t>КС</t>
  </si>
  <si>
    <t>Керівник</t>
  </si>
  <si>
    <t>(ПІБ)</t>
  </si>
  <si>
    <t>Головний бухгалтер</t>
  </si>
  <si>
    <t>(начальник планово-фінансового відділу)</t>
  </si>
  <si>
    <t>М. П.</t>
  </si>
  <si>
    <t>Виконавець:</t>
  </si>
  <si>
    <t xml:space="preserve">  </t>
  </si>
  <si>
    <t>станом на</t>
  </si>
  <si>
    <t>року</t>
  </si>
  <si>
    <t>число</t>
  </si>
  <si>
    <t>місяць</t>
  </si>
  <si>
    <t>рік</t>
  </si>
  <si>
    <t>6 місяців</t>
  </si>
  <si>
    <t>3 місяці</t>
  </si>
  <si>
    <t>9 місяців</t>
  </si>
  <si>
    <t>12 місяців</t>
  </si>
  <si>
    <t>(гр.9/6)</t>
  </si>
  <si>
    <t>(гр.12/6)</t>
  </si>
  <si>
    <t>(гр.15/6)</t>
  </si>
  <si>
    <t>(гр.18/6)</t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</si>
  <si>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3.2.3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</si>
  <si>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3.3.3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</si>
  <si>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3.1.3</t>
    </r>
  </si>
  <si>
    <t>за КПКВК 0501020 “Забезпечення здійснення правосуддя місцевими, апеляційними та вищими спеціалізованими судами”</t>
  </si>
  <si>
    <t>Середній розмір</t>
  </si>
  <si>
    <t>Відсоток нарахувань на оплату праці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</si>
  <si>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6</t>
    </r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</si>
  <si>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7</t>
    </r>
  </si>
  <si>
    <r>
      <t>2.1.</t>
    </r>
    <r>
      <rPr>
        <sz val="10"/>
        <rFont val="Times New Roman"/>
        <family val="1"/>
        <charset val="204"/>
      </rPr>
      <t>11.4</t>
    </r>
  </si>
  <si>
    <r>
      <t xml:space="preserve"> • Інші малоцінні предмети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</si>
  <si>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t xml:space="preserve"> - Придбання та виготовлення меблів, жалюзі, ролетів, металевих ґрат, віконних та дверних блоків:</t>
  </si>
  <si>
    <t xml:space="preserve"> • Жалюзі, ролети</t>
  </si>
  <si>
    <t xml:space="preserve"> • Металеві ґрати</t>
  </si>
  <si>
    <t xml:space="preserve"> • Віконні та дверні блоки</t>
  </si>
  <si>
    <r>
      <t xml:space="preserve"> • Інші</t>
    </r>
    <r>
      <rPr>
        <i/>
        <sz val="9"/>
        <rFont val="Times New Roman"/>
        <family val="1"/>
        <charset val="204"/>
      </rPr>
      <t xml:space="preserve"> (розшифрувати)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</si>
  <si>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</si>
  <si>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13.2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</si>
  <si>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13.3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</si>
  <si>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13.4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</si>
  <si>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13.5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</si>
  <si>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13.6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</si>
  <si>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13.7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</si>
  <si>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13.8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</si>
  <si>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13.9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</si>
  <si>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</si>
  <si>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</si>
  <si>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17.2</t>
    </r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</si>
  <si>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18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</si>
  <si>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</si>
  <si>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19.2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</si>
  <si>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19.3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</si>
  <si>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19.4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</si>
  <si>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20</t>
    </r>
  </si>
  <si>
    <t xml:space="preserve"> - Придбання запчастин та інших комплектуючих для транспортних засобів</t>
  </si>
  <si>
    <r>
      <t xml:space="preserve"> - Інші предмети, матеріали, обладнання та інвентар</t>
    </r>
    <r>
      <rPr>
        <sz val="9"/>
        <rFont val="Times New Roman"/>
        <family val="1"/>
        <charset val="204"/>
      </rPr>
      <t xml:space="preserve"> (</t>
    </r>
    <r>
      <rPr>
        <i/>
        <sz val="9"/>
        <rFont val="Times New Roman"/>
        <family val="1"/>
        <charset val="204"/>
      </rPr>
      <t>розшифрувати</t>
    </r>
    <r>
      <rPr>
        <sz val="9"/>
        <rFont val="Times New Roman"/>
        <family val="1"/>
        <charset val="204"/>
      </rPr>
      <t>)</t>
    </r>
  </si>
  <si>
    <t xml:space="preserve"> - Страхування приміщень</t>
  </si>
  <si>
    <t xml:space="preserve"> - Страхування транспортних засобів</t>
  </si>
  <si>
    <r>
      <rPr>
        <b/>
        <sz val="10"/>
        <color indexed="8"/>
        <rFont val="Times New Roman"/>
        <family val="1"/>
        <charset val="204"/>
      </rPr>
      <t>2.2.</t>
    </r>
    <r>
      <rPr>
        <sz val="10"/>
        <color indexed="8"/>
        <rFont val="Times New Roman"/>
        <family val="1"/>
        <charset val="204"/>
      </rPr>
      <t>11</t>
    </r>
  </si>
  <si>
    <t xml:space="preserve"> - Оплата послуг з установки, підключення та повірки засобів обліку (приладів, лічильників води, природного газу, теплової енергії, газових котлів)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</si>
  <si>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16</t>
    </r>
  </si>
  <si>
    <t xml:space="preserve"> - Оплата послуг з перезарядки вогнегасників</t>
  </si>
  <si>
    <t xml:space="preserve"> - Оплата експлуатаційних послуг</t>
  </si>
  <si>
    <t xml:space="preserve"> - Діагностика (експертиза) майна до списання</t>
  </si>
  <si>
    <t xml:space="preserve"> • Послуги супроводження підсистеми "Електронний суд"</t>
  </si>
  <si>
    <r>
      <t xml:space="preserve"> - Оплата інших послуг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</si>
  <si>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Інші видатки</t>
    </r>
    <r>
      <rPr>
        <i/>
        <sz val="9"/>
        <rFont val="Times New Roman"/>
        <family val="1"/>
        <charset val="204"/>
      </rPr>
      <t xml:space="preserve"> (розшифрувати)</t>
    </r>
  </si>
  <si>
    <t xml:space="preserve"> - Оплата теплопостачання за показниками лічильників</t>
  </si>
  <si>
    <t>Обсяг</t>
  </si>
  <si>
    <t xml:space="preserve"> - Оплата теплопостачання у разі відсутності лічильників за встановленим тарифом грн/кв. м</t>
  </si>
  <si>
    <t>Опалювальна площа</t>
  </si>
  <si>
    <t xml:space="preserve"> - Оплата теплопостачання у разі відсутності лічильників за встановленим тарифом грн/Гкал</t>
  </si>
  <si>
    <t xml:space="preserve"> - Оплата водопостачання</t>
  </si>
  <si>
    <t xml:space="preserve"> - Оплата водовідведення</t>
  </si>
  <si>
    <t xml:space="preserve"> - Оплата електроенергії</t>
  </si>
  <si>
    <r>
      <t>2.2.</t>
    </r>
    <r>
      <rPr>
        <sz val="10"/>
        <rFont val="Times New Roman"/>
        <family val="1"/>
        <charset val="204"/>
      </rPr>
      <t>8</t>
    </r>
  </si>
  <si>
    <t xml:space="preserve"> - Оплата природного газу</t>
  </si>
  <si>
    <t xml:space="preserve"> - Придбання вугілля</t>
  </si>
  <si>
    <t xml:space="preserve"> - Придбання мазуту</t>
  </si>
  <si>
    <t xml:space="preserve"> - Придбання дров</t>
  </si>
  <si>
    <t xml:space="preserve"> - Реставрація приміщень, які є пам’ятками культури, історії та архітектури</t>
  </si>
  <si>
    <t>Інші джерела власних надходжень</t>
  </si>
  <si>
    <t>2282</t>
  </si>
  <si>
    <t>Забезпечення виконання функцій та завдань</t>
  </si>
  <si>
    <t>Заходи з інформатизації (засоби інформатизації та послуги з інформатизації)</t>
  </si>
  <si>
    <t>Легалізація комп’ютерних програм</t>
  </si>
  <si>
    <t>Сплата судового збору</t>
  </si>
  <si>
    <t xml:space="preserve">Кількість установ </t>
  </si>
  <si>
    <t xml:space="preserve">Чисельність суддів </t>
  </si>
  <si>
    <t>Чисельність працівників</t>
  </si>
  <si>
    <t>(у наявності)</t>
  </si>
  <si>
    <t>Рівень забезпечення ліцензійними програмними продуктами</t>
  </si>
  <si>
    <t xml:space="preserve"> - Придбання землі та нематеріальних активів</t>
  </si>
  <si>
    <r>
      <t xml:space="preserve"> • Розмір компенсації витрат в </t>
    </r>
    <r>
      <rPr>
        <u/>
        <sz val="10"/>
        <rFont val="Times New Roman"/>
        <family val="1"/>
        <charset val="204"/>
      </rPr>
      <t>адміністративних справах</t>
    </r>
    <r>
      <rPr>
        <sz val="10"/>
        <rFont val="Times New Roman"/>
        <family val="1"/>
        <charset val="204"/>
      </rPr>
      <t xml:space="preserve">
(40 % прожиткового мінімуму для працездатних осіб)</t>
    </r>
  </si>
  <si>
    <r>
      <t xml:space="preserve"> • Розмір компенсації витрат у </t>
    </r>
    <r>
      <rPr>
        <u/>
        <sz val="10"/>
        <rFont val="Times New Roman"/>
        <family val="1"/>
        <charset val="204"/>
      </rPr>
      <t>цивільних справах</t>
    </r>
    <r>
      <rPr>
        <sz val="10"/>
        <rFont val="Times New Roman"/>
        <family val="1"/>
        <charset val="204"/>
      </rPr>
      <t>, у разі якщо сторона звільнена від оплати витрат на прав.доп.
(2,5 % прожиткового мінімуму для працездатних осіб)</t>
    </r>
  </si>
  <si>
    <r>
      <t xml:space="preserve">прожитковий мінімум для працездатних осіб </t>
    </r>
    <r>
      <rPr>
        <i/>
        <sz val="8"/>
        <rFont val="Times New Roman"/>
        <family val="1"/>
        <charset val="204"/>
      </rPr>
      <t>(на 01.01 календ.року)</t>
    </r>
  </si>
  <si>
    <r>
      <t xml:space="preserve"> • Розмір компенсації витрат в </t>
    </r>
    <r>
      <rPr>
        <u/>
        <sz val="10"/>
        <rFont val="Times New Roman"/>
        <family val="1"/>
        <charset val="204"/>
      </rPr>
      <t>адміністративних справах</t>
    </r>
    <r>
      <rPr>
        <sz val="10"/>
        <rFont val="Times New Roman"/>
        <family val="1"/>
        <charset val="204"/>
      </rPr>
      <t>, у разі якщо сторона звільнена від оплати витрат на прав.доп.
(2,5 % прожиткового мінімуму для працездатних осіб)</t>
    </r>
  </si>
  <si>
    <t>кількість судових рішень в цивільних справах</t>
  </si>
  <si>
    <r>
      <t xml:space="preserve"> • Витрати, пов’язані з проведенням огляду доказів за їх місцезнаходженням та вчиненням інших дій, необхідних для розгляду справи
</t>
    </r>
    <r>
      <rPr>
        <sz val="9"/>
        <rFont val="Times New Roman"/>
        <family val="1"/>
        <charset val="204"/>
      </rPr>
      <t>(50 % розміру мінімальної заробітної плати)</t>
    </r>
  </si>
  <si>
    <t>Письмовий переклад</t>
  </si>
  <si>
    <t>Реконструкція та реставрація інших об’єктів</t>
  </si>
  <si>
    <t>Реставрація пам’яток культури, історії та архітектури</t>
  </si>
  <si>
    <t>(гр.6-9)</t>
  </si>
  <si>
    <t>(гр.6-12)</t>
  </si>
  <si>
    <t>(гр.6-15)</t>
  </si>
  <si>
    <t>(гр.6-18)</t>
  </si>
  <si>
    <t>Напрям</t>
  </si>
  <si>
    <t>Сума, тис.грн</t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</si>
  <si>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.11.4</t>
    </r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</si>
  <si>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.12.8</t>
    </r>
  </si>
  <si>
    <t>Обґрунтування інших видатків</t>
  </si>
  <si>
    <t>21)</t>
  </si>
  <si>
    <r>
      <t xml:space="preserve">  - Інші виплати населенню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</si>
  <si>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t>Кількість придбаних серверів</t>
  </si>
  <si>
    <t>Кількість придбаних персональних комп’ютерів</t>
  </si>
  <si>
    <t>Кількість справ та матеріалів, за якими сплачено судовий збір</t>
  </si>
  <si>
    <t>Рівень забезпечення серверами</t>
  </si>
  <si>
    <t xml:space="preserve"> - Стипендіальний фонд без індексації</t>
  </si>
  <si>
    <t>Погашення кредиторської заборгованості, зареєстрованої в органах ДКСУ станом на початок року</t>
  </si>
  <si>
    <t>Контрольна</t>
  </si>
  <si>
    <t>сума</t>
  </si>
  <si>
    <t>Небаланс</t>
  </si>
  <si>
    <r>
      <t xml:space="preserve"> - Інші платежі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</si>
  <si>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Інше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</si>
  <si>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Інше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</si>
  <si>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Інші платежі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</si>
  <si>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 - Інші виплати населенню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</si>
  <si>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Інші предмети, матеріали, обладнання та інвентар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</si>
  <si>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Оплата інших послуг </t>
    </r>
    <r>
      <rPr>
        <i/>
        <sz val="9"/>
        <rFont val="Times New Roman"/>
        <family val="1"/>
        <charset val="204"/>
      </rPr>
      <t>(розшифрувати)</t>
    </r>
  </si>
  <si>
    <r>
      <rPr>
        <b/>
        <sz val="12"/>
        <color rgb="FF0070C0"/>
        <rFont val="Times New Roman"/>
        <family val="1"/>
        <charset val="204"/>
      </rPr>
      <t>Показники затрат</t>
    </r>
    <r>
      <rPr>
        <sz val="12"/>
        <color rgb="FF0070C0"/>
        <rFont val="Times New Roman"/>
        <family val="1"/>
        <charset val="204"/>
      </rPr>
      <t xml:space="preserve"> </t>
    </r>
    <r>
      <rPr>
        <sz val="11"/>
        <color rgb="FF0070C0"/>
        <rFont val="Times New Roman"/>
        <family val="1"/>
        <charset val="204"/>
      </rPr>
      <t>= на початок року відповідно до заданих параметрів</t>
    </r>
  </si>
  <si>
    <t>Звіт про виконання індивідуального кошторису та паспорта бюджетної програми</t>
  </si>
  <si>
    <t>1.1</t>
  </si>
  <si>
    <r>
      <t xml:space="preserve"> • Інші видатки </t>
    </r>
    <r>
      <rPr>
        <i/>
        <sz val="9"/>
        <rFont val="Times New Roman"/>
        <family val="1"/>
        <charset val="204"/>
      </rPr>
      <t>(розшифрувати)</t>
    </r>
  </si>
  <si>
    <t>3121</t>
  </si>
  <si>
    <t>кв. м.</t>
  </si>
  <si>
    <r>
      <t xml:space="preserve"> - Виготовлення друкованої продукції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rgb="FF0000FF"/>
        <rFont val="Times New Roman"/>
        <family val="1"/>
        <charset val="204"/>
      </rPr>
      <t>(лише для НШСУ)</t>
    </r>
  </si>
  <si>
    <r>
      <t>Середня кількість осіб, які взяли участь у  кваліфікаційному оцінюванні в розрахунку на 1 працівника Комісії, задіяного в кваліфікаційному оцінюванні</t>
    </r>
    <r>
      <rPr>
        <i/>
        <sz val="10"/>
        <color rgb="FF0000FF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ВККСУ)</t>
    </r>
  </si>
  <si>
    <r>
      <t>Середні витрати на підготовку 1 кандидата на посаду судді в НШСУ</t>
    </r>
    <r>
      <rPr>
        <i/>
        <sz val="10"/>
        <color theme="1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НШСУ)</t>
    </r>
  </si>
  <si>
    <r>
      <t>Середні витрати на 1 слухача (судді та працівники апарату суду), який пройде підготовку в НШСУ</t>
    </r>
    <r>
      <rPr>
        <i/>
        <sz val="10"/>
        <color rgb="FF0000FF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НШСУ)</t>
    </r>
  </si>
  <si>
    <r>
      <t>Кількість осіб, що пройшли кваліфікаційне оцінювання</t>
    </r>
    <r>
      <rPr>
        <i/>
        <sz val="9"/>
        <color rgb="FF0000FF"/>
        <rFont val="Times New Roman"/>
        <family val="1"/>
        <charset val="204"/>
      </rPr>
      <t xml:space="preserve"> (лише для ВККСУ)</t>
    </r>
  </si>
  <si>
    <r>
      <t>Кількість кандидатів на посаду судді, які пройшли спеціальну підготовку в НШСУ</t>
    </r>
    <r>
      <rPr>
        <i/>
        <sz val="9"/>
        <color rgb="FF0000FF"/>
        <rFont val="Times New Roman"/>
        <family val="1"/>
        <charset val="204"/>
      </rPr>
      <t xml:space="preserve"> (лише для НШСУ)</t>
    </r>
  </si>
  <si>
    <r>
      <t>Кількість суддів та працівників апарату судів, які пройшли підготовку в НШСУ</t>
    </r>
    <r>
      <rPr>
        <i/>
        <sz val="9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НШСУ)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</si>
  <si>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21</t>
    </r>
  </si>
  <si>
    <r>
      <t xml:space="preserve"> - Окремі видатки ЦА ДСА України </t>
    </r>
    <r>
      <rPr>
        <i/>
        <sz val="9"/>
        <color rgb="FF0000FF"/>
        <rFont val="Times New Roman"/>
        <family val="1"/>
        <charset val="204"/>
      </rPr>
      <t>(лише для ДСА України)</t>
    </r>
    <r>
      <rPr>
        <sz val="10"/>
        <rFont val="Times New Roman"/>
        <family val="1"/>
        <charset val="204"/>
      </rPr>
      <t>:</t>
    </r>
  </si>
  <si>
    <r>
      <t>2.2.</t>
    </r>
    <r>
      <rPr>
        <sz val="10"/>
        <rFont val="Times New Roman"/>
        <family val="1"/>
        <charset val="204"/>
      </rPr>
      <t>7</t>
    </r>
  </si>
  <si>
    <r>
      <t>2.2.</t>
    </r>
    <r>
      <rPr>
        <sz val="10"/>
        <color indexed="8"/>
        <rFont val="Times New Roman"/>
        <family val="1"/>
        <charset val="204"/>
      </rPr>
      <t>9</t>
    </r>
  </si>
  <si>
    <r>
      <rPr>
        <b/>
        <sz val="10"/>
        <color indexed="8"/>
        <rFont val="Times New Roman"/>
        <family val="1"/>
        <charset val="204"/>
      </rPr>
      <t>2.2.</t>
    </r>
    <r>
      <rPr>
        <sz val="10"/>
        <color indexed="8"/>
        <rFont val="Times New Roman"/>
        <family val="1"/>
        <charset val="204"/>
      </rPr>
      <t>10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</si>
  <si>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</si>
  <si>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12.1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</si>
  <si>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12.2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</si>
  <si>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12.3</t>
    </r>
    <r>
      <rPr>
        <sz val="11"/>
        <color theme="1"/>
        <rFont val="Calibri"/>
        <family val="2"/>
        <charset val="204"/>
        <scheme val="minor"/>
      </rPr>
      <t/>
    </r>
  </si>
  <si>
    <r>
      <t>2.2.</t>
    </r>
    <r>
      <rPr>
        <sz val="10"/>
        <rFont val="Times New Roman"/>
        <family val="1"/>
        <charset val="204"/>
      </rPr>
      <t>18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</si>
  <si>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19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</si>
  <si>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19.1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</si>
  <si>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19.2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</si>
  <si>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19.3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</si>
  <si>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19.4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</si>
  <si>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19.5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</si>
  <si>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19.6</t>
    </r>
  </si>
  <si>
    <r>
      <rPr>
        <b/>
        <sz val="10"/>
        <color indexed="8"/>
        <rFont val="Times New Roman"/>
        <family val="1"/>
        <charset val="204"/>
      </rPr>
      <t>2.2.</t>
    </r>
    <r>
      <rPr>
        <sz val="10"/>
        <color indexed="8"/>
        <rFont val="Times New Roman"/>
        <family val="1"/>
        <charset val="204"/>
      </rPr>
      <t>20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</si>
  <si>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21</t>
    </r>
  </si>
  <si>
    <t xml:space="preserve"> - Оплата витрат на поховання та увічнення пам’яті суддів та суддів у відставці</t>
  </si>
  <si>
    <r>
      <t xml:space="preserve">  - Державне обов’язкове особисте страхування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ССО)</t>
    </r>
  </si>
  <si>
    <t xml:space="preserve"> - Компенсація витрат на поховання та увічнення пам’яті суддів та суддів у відставці</t>
  </si>
  <si>
    <t>Оплата енергосервісу</t>
  </si>
  <si>
    <t>Капітальні трансферти підприємствам (установам, організаціям)</t>
  </si>
  <si>
    <t>Субсидії та поточні трансферти підприємствам (установам, організаціям)</t>
  </si>
  <si>
    <t>Видатки та заходи спеціального призначення</t>
  </si>
  <si>
    <r>
      <t>2.5.1.</t>
    </r>
    <r>
      <rPr>
        <sz val="10"/>
        <color theme="1"/>
        <rFont val="Times New Roman"/>
        <family val="1"/>
        <charset val="204"/>
      </rPr>
      <t>1</t>
    </r>
  </si>
  <si>
    <r>
      <t>2.5.1.</t>
    </r>
    <r>
      <rPr>
        <sz val="10"/>
        <color theme="1"/>
        <rFont val="Times New Roman"/>
        <family val="1"/>
        <charset val="204"/>
      </rPr>
      <t>2</t>
    </r>
  </si>
  <si>
    <r>
      <t>2.5.1.</t>
    </r>
    <r>
      <rPr>
        <sz val="10"/>
        <color theme="1"/>
        <rFont val="Times New Roman"/>
        <family val="1"/>
        <charset val="204"/>
      </rPr>
      <t>3</t>
    </r>
  </si>
  <si>
    <r>
      <t>2.5.1.</t>
    </r>
    <r>
      <rPr>
        <sz val="10"/>
        <color theme="1"/>
        <rFont val="Times New Roman"/>
        <family val="1"/>
        <charset val="204"/>
      </rPr>
      <t>4</t>
    </r>
  </si>
  <si>
    <t>2.5.2</t>
  </si>
  <si>
    <r>
      <t>2.5.2.</t>
    </r>
    <r>
      <rPr>
        <sz val="10"/>
        <color theme="1"/>
        <rFont val="Times New Roman"/>
        <family val="1"/>
        <charset val="204"/>
      </rPr>
      <t>1</t>
    </r>
  </si>
  <si>
    <r>
      <t>2.5.2.</t>
    </r>
    <r>
      <rPr>
        <sz val="10"/>
        <color theme="1"/>
        <rFont val="Times New Roman"/>
        <family val="1"/>
        <charset val="204"/>
      </rPr>
      <t>2</t>
    </r>
  </si>
  <si>
    <t>2.5.3</t>
  </si>
  <si>
    <r>
      <t>2.5.3.</t>
    </r>
    <r>
      <rPr>
        <sz val="10"/>
        <color theme="1"/>
        <rFont val="Times New Roman"/>
        <family val="1"/>
        <charset val="204"/>
      </rPr>
      <t>1</t>
    </r>
  </si>
  <si>
    <t>2.5.4</t>
  </si>
  <si>
    <r>
      <t>2.5.4.</t>
    </r>
    <r>
      <rPr>
        <sz val="10"/>
        <color theme="1"/>
        <rFont val="Times New Roman"/>
        <family val="1"/>
        <charset val="204"/>
      </rPr>
      <t>1</t>
    </r>
  </si>
  <si>
    <r>
      <t>2.5.4.</t>
    </r>
    <r>
      <rPr>
        <sz val="10"/>
        <color theme="1"/>
        <rFont val="Times New Roman"/>
        <family val="1"/>
        <charset val="204"/>
      </rPr>
      <t>3</t>
    </r>
  </si>
  <si>
    <t>2.5.5</t>
  </si>
  <si>
    <r>
      <t>2.5.5.</t>
    </r>
    <r>
      <rPr>
        <sz val="10"/>
        <color theme="1"/>
        <rFont val="Times New Roman"/>
        <family val="1"/>
        <charset val="204"/>
      </rPr>
      <t>1</t>
    </r>
  </si>
  <si>
    <r>
      <t>2.5.5.</t>
    </r>
    <r>
      <rPr>
        <sz val="10"/>
        <color theme="1"/>
        <rFont val="Times New Roman"/>
        <family val="1"/>
        <charset val="204"/>
      </rPr>
      <t>2</t>
    </r>
  </si>
  <si>
    <r>
      <t>2.5.5.</t>
    </r>
    <r>
      <rPr>
        <sz val="10"/>
        <color theme="1"/>
        <rFont val="Times New Roman"/>
        <family val="1"/>
        <charset val="204"/>
      </rPr>
      <t>3</t>
    </r>
  </si>
  <si>
    <t>2.5.6</t>
  </si>
  <si>
    <t>2.6</t>
  </si>
  <si>
    <t>2.6.1</t>
  </si>
  <si>
    <r>
      <rPr>
        <b/>
        <sz val="10"/>
        <color indexed="8"/>
        <rFont val="Times New Roman"/>
        <family val="1"/>
        <charset val="204"/>
      </rPr>
      <t>2.6.1.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</si>
  <si>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2.6.1.</t>
    </r>
    <r>
      <rPr>
        <sz val="10"/>
        <color indexed="8"/>
        <rFont val="Times New Roman"/>
        <family val="1"/>
        <charset val="204"/>
      </rPr>
      <t>2</t>
    </r>
  </si>
  <si>
    <t>4.1</t>
  </si>
  <si>
    <r>
      <rPr>
        <b/>
        <sz val="10"/>
        <color indexed="8"/>
        <rFont val="Times New Roman"/>
        <family val="1"/>
        <charset val="204"/>
      </rPr>
      <t>4.1.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</si>
  <si>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4.1.</t>
    </r>
    <r>
      <rPr>
        <sz val="10"/>
        <color indexed="8"/>
        <rFont val="Times New Roman"/>
        <family val="1"/>
        <charset val="204"/>
      </rPr>
      <t>2</t>
    </r>
  </si>
  <si>
    <t>4.2</t>
  </si>
  <si>
    <r>
      <rPr>
        <b/>
        <sz val="10"/>
        <color indexed="8"/>
        <rFont val="Times New Roman"/>
        <family val="1"/>
        <charset val="204"/>
      </rPr>
      <t>4.2.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</si>
  <si>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4.2.</t>
    </r>
    <r>
      <rPr>
        <sz val="10"/>
        <color indexed="8"/>
        <rFont val="Times New Roman"/>
        <family val="1"/>
        <charset val="204"/>
      </rPr>
      <t>2</t>
    </r>
  </si>
  <si>
    <r>
      <rPr>
        <b/>
        <sz val="10"/>
        <color indexed="8"/>
        <rFont val="Times New Roman"/>
        <family val="1"/>
        <charset val="204"/>
      </rPr>
      <t>4.2.</t>
    </r>
    <r>
      <rPr>
        <sz val="10"/>
        <color indexed="8"/>
        <rFont val="Times New Roman"/>
        <family val="1"/>
        <charset val="204"/>
      </rPr>
      <t>3</t>
    </r>
  </si>
  <si>
    <r>
      <rPr>
        <b/>
        <sz val="10"/>
        <color indexed="8"/>
        <rFont val="Times New Roman"/>
        <family val="1"/>
        <charset val="204"/>
      </rPr>
      <t>4.2.</t>
    </r>
    <r>
      <rPr>
        <sz val="10"/>
        <color indexed="8"/>
        <rFont val="Times New Roman"/>
        <family val="1"/>
        <charset val="204"/>
      </rPr>
      <t>4</t>
    </r>
  </si>
  <si>
    <r>
      <rPr>
        <b/>
        <sz val="10"/>
        <color indexed="8"/>
        <rFont val="Times New Roman"/>
        <family val="1"/>
        <charset val="204"/>
      </rPr>
      <t>4.2.</t>
    </r>
    <r>
      <rPr>
        <sz val="10"/>
        <color indexed="8"/>
        <rFont val="Times New Roman"/>
        <family val="1"/>
        <charset val="204"/>
      </rPr>
      <t>5</t>
    </r>
  </si>
  <si>
    <r>
      <t>4</t>
    </r>
    <r>
      <rPr>
        <b/>
        <sz val="10"/>
        <color indexed="8"/>
        <rFont val="Times New Roman"/>
        <family val="1"/>
        <charset val="204"/>
      </rPr>
      <t>.2.</t>
    </r>
    <r>
      <rPr>
        <sz val="10"/>
        <color indexed="8"/>
        <rFont val="Times New Roman"/>
        <family val="1"/>
        <charset val="204"/>
      </rPr>
      <t>4</t>
    </r>
  </si>
  <si>
    <r>
      <t>5.</t>
    </r>
    <r>
      <rPr>
        <sz val="10"/>
        <color indexed="8"/>
        <rFont val="Times New Roman"/>
        <family val="1"/>
        <charset val="204"/>
      </rPr>
      <t>1</t>
    </r>
  </si>
  <si>
    <r>
      <t>5.</t>
    </r>
    <r>
      <rPr>
        <sz val="10"/>
        <color indexed="8"/>
        <rFont val="Times New Roman"/>
        <family val="1"/>
        <charset val="204"/>
      </rPr>
      <t>2</t>
    </r>
  </si>
  <si>
    <r>
      <t>5.</t>
    </r>
    <r>
      <rPr>
        <sz val="10"/>
        <color theme="1"/>
        <rFont val="Times New Roman"/>
        <family val="1"/>
        <charset val="204"/>
      </rPr>
      <t>3</t>
    </r>
  </si>
  <si>
    <r>
      <t>5.</t>
    </r>
    <r>
      <rPr>
        <sz val="10"/>
        <color theme="1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</si>
  <si>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t>6</t>
  </si>
  <si>
    <t>6.1</t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</si>
  <si>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</t>
    </r>
  </si>
  <si>
    <t>6.2</t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</si>
  <si>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1</t>
    </r>
  </si>
  <si>
    <t>6.3</t>
  </si>
  <si>
    <r>
      <rPr>
        <b/>
        <sz val="10"/>
        <color indexed="8"/>
        <rFont val="Times New Roman"/>
        <family val="1"/>
        <charset val="204"/>
      </rPr>
      <t>6.3.</t>
    </r>
    <r>
      <rPr>
        <sz val="10"/>
        <color indexed="8"/>
        <rFont val="Times New Roman"/>
        <family val="1"/>
        <charset val="204"/>
      </rPr>
      <t>1</t>
    </r>
  </si>
  <si>
    <t>6.4</t>
  </si>
  <si>
    <t>6.4.1</t>
  </si>
  <si>
    <t>6.4.2</t>
  </si>
  <si>
    <r>
      <rPr>
        <b/>
        <sz val="10"/>
        <color indexed="8"/>
        <rFont val="Times New Roman"/>
        <family val="1"/>
        <charset val="204"/>
      </rPr>
      <t>6.4.2.</t>
    </r>
    <r>
      <rPr>
        <sz val="10"/>
        <color indexed="8"/>
        <rFont val="Times New Roman"/>
        <family val="1"/>
        <charset val="204"/>
      </rPr>
      <t>1</t>
    </r>
  </si>
  <si>
    <t>6.5</t>
  </si>
  <si>
    <r>
      <t>6.5.</t>
    </r>
    <r>
      <rPr>
        <sz val="10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</si>
  <si>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6.5.</t>
    </r>
    <r>
      <rPr>
        <sz val="10"/>
        <color indexed="8"/>
        <rFont val="Times New Roman"/>
        <family val="1"/>
        <charset val="204"/>
      </rPr>
      <t>2</t>
    </r>
  </si>
  <si>
    <t>7</t>
  </si>
  <si>
    <t>7.1</t>
  </si>
  <si>
    <t>Капітальні трансферти</t>
  </si>
  <si>
    <t>Поточні трансферти</t>
  </si>
  <si>
    <t>2018 рік</t>
  </si>
  <si>
    <t>2018 рік - І квартал</t>
  </si>
  <si>
    <t>2018 рік - І півріччя</t>
  </si>
  <si>
    <t>2018 рік - 9 місяців</t>
  </si>
  <si>
    <t>2018 рік - 12 місяців</t>
  </si>
  <si>
    <t xml:space="preserve"> • Придбання ліцензійного програмного забезпечення для установ</t>
  </si>
  <si>
    <t xml:space="preserve"> • Послуги з інформатизації для установ</t>
  </si>
  <si>
    <t xml:space="preserve"> • Виготовлення посвідчень суддів, начальників ТУ ДСА України, заступників начальників ТУ ДСА України, працівників ДСА України, текстів присяг суддів і відомчих відзнак для працівників судів, ТУ ДСА України та ДСА України</t>
  </si>
  <si>
    <r>
      <t>Виплата суддівської винагороди суддям, що пройшли кваліфікаційне оцінювання, та новопризначеним суддям</t>
    </r>
    <r>
      <rPr>
        <sz val="11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ДСА України)</t>
    </r>
  </si>
  <si>
    <t>1.4</t>
  </si>
  <si>
    <r>
      <t>Нарахування на виплату суддівської винагороди суддям, що пройшли кваліфікаційне оцінювання, та новопризначеним суддям</t>
    </r>
    <r>
      <rPr>
        <sz val="11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ДСА України)</t>
    </r>
  </si>
  <si>
    <r>
      <t xml:space="preserve"> • Серверного та комп’ютерного обладнання </t>
    </r>
    <r>
      <rPr>
        <sz val="9"/>
        <rFont val="Times New Roman"/>
        <family val="1"/>
        <charset val="204"/>
      </rPr>
      <t xml:space="preserve">(монітор, оперативна пам'ять та інші комплектуючі до персонального комп'ютера та серверного обладнання тощо) </t>
    </r>
  </si>
  <si>
    <r>
      <t xml:space="preserve"> •  Пасивне мережеве обладнання</t>
    </r>
    <r>
      <rPr>
        <sz val="9"/>
        <rFont val="Times New Roman"/>
        <family val="1"/>
        <charset val="204"/>
      </rPr>
      <t xml:space="preserve"> (маршрутизатор, джерело безперебійного живлення, комутатор тощо)</t>
    </r>
  </si>
  <si>
    <t xml:space="preserve"> • Оплата інших послуг з поточного ремонту будівель, приміщень (в тому числі виготовлення проектно-кошторисної документації)</t>
  </si>
  <si>
    <r>
      <t xml:space="preserve"> - Оплата послуг з інформатизації</t>
    </r>
    <r>
      <rPr>
        <sz val="8"/>
        <rFont val="Times New Roman"/>
        <family val="1"/>
        <charset val="204"/>
      </rPr>
      <t xml:space="preserve"> (ремонт засобів інформатизації; централізоване адміністрування локальних комп’ютерних мереж; супроводження автоматизованої системи документообігу; супроводження іншого програмного забезпечення; доступ до електронних юридичних баз даних; оренда засобів інформатизації; модернізація локальної комп’ютерної мережі; обслуговування каналів зв’язку; підключення до Інтернет тощо):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</si>
  <si>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1.2</t>
    </r>
  </si>
  <si>
    <t xml:space="preserve"> • Інші послуги з інформатизації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</si>
  <si>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1.1</t>
    </r>
  </si>
  <si>
    <t xml:space="preserve"> • Послуги, надані ДП "ІСС"</t>
  </si>
  <si>
    <t>2019 рік</t>
  </si>
  <si>
    <t>2019 рік - І квартал</t>
  </si>
  <si>
    <t>2019 рік - І півріччя</t>
  </si>
  <si>
    <t>2019 рік - 9 місяців</t>
  </si>
  <si>
    <t>2019 рік - 12 місяців</t>
  </si>
  <si>
    <t>станом на 01.01.2019</t>
  </si>
  <si>
    <t>Забезпечення виконання функцій та завдань Вищою кваліфікаційною комісією суддів України</t>
  </si>
  <si>
    <t>Забезпечення виконання функцій та завдань Національною школою суддів України</t>
  </si>
  <si>
    <t>Придбання службового житла працівникам судів та територіальних управлінь ДСА України, що переїхали до іншого міста у зв’язку з переміщенням установи та працівникам судів, які переведені з тимчасово окупованих та неконтрольованих територій</t>
  </si>
  <si>
    <r>
      <rPr>
        <b/>
        <sz val="12"/>
        <color rgb="FF0070C0"/>
        <rFont val="Times New Roman"/>
        <family val="1"/>
        <charset val="204"/>
      </rPr>
      <t>Показники затрат</t>
    </r>
    <r>
      <rPr>
        <b/>
        <sz val="11"/>
        <color rgb="FF0070C0"/>
        <rFont val="Times New Roman"/>
        <family val="1"/>
        <charset val="204"/>
      </rPr>
      <t xml:space="preserve"> </t>
    </r>
    <r>
      <rPr>
        <sz val="11"/>
        <color rgb="FF0070C0"/>
        <rFont val="Times New Roman"/>
        <family val="1"/>
        <charset val="204"/>
      </rPr>
      <t>= кошторис на 2019 рік - заплановано придбати до кінця 2019 року відповідно до бюджетних асигнувань 2019 року; показник "кількість установ" = фактично працюючі установи, "чисельність" = чисельність, затверджена штатним розписом</t>
    </r>
  </si>
  <si>
    <r>
      <rPr>
        <b/>
        <sz val="12"/>
        <color rgb="FF0070C0"/>
        <rFont val="Times New Roman"/>
        <family val="1"/>
        <charset val="204"/>
      </rPr>
      <t>Показники затрат</t>
    </r>
    <r>
      <rPr>
        <b/>
        <sz val="11"/>
        <color rgb="FF0070C0"/>
        <rFont val="Times New Roman"/>
        <family val="1"/>
        <charset val="204"/>
      </rPr>
      <t xml:space="preserve"> на І-ІV квартали </t>
    </r>
    <r>
      <rPr>
        <sz val="11"/>
        <color rgb="FF0070C0"/>
        <rFont val="Times New Roman"/>
        <family val="1"/>
        <charset val="204"/>
      </rPr>
      <t xml:space="preserve">= касові видатки </t>
    </r>
    <r>
      <rPr>
        <u/>
        <sz val="11"/>
        <color rgb="FF0070C0"/>
        <rFont val="Times New Roman"/>
        <family val="1"/>
        <charset val="204"/>
      </rPr>
      <t>наростаючим підсумком</t>
    </r>
    <r>
      <rPr>
        <sz val="11"/>
        <color rgb="FF0070C0"/>
        <rFont val="Times New Roman"/>
        <family val="1"/>
        <charset val="204"/>
      </rPr>
      <t xml:space="preserve"> - фактично придбано за відповідний квартал 2019 року; показник "кількість установ" = фактично працюючі установи, "чисельність" = середньооблікова чисельність</t>
    </r>
  </si>
  <si>
    <r>
      <t xml:space="preserve">Кількість приміщень судів та установ, що охороняються Службою судової охорони </t>
    </r>
    <r>
      <rPr>
        <i/>
        <sz val="9"/>
        <color rgb="FF0000FF"/>
        <rFont val="Times New Roman"/>
        <family val="1"/>
        <charset val="204"/>
      </rPr>
      <t>(лише для ССО)</t>
    </r>
  </si>
  <si>
    <t>од.</t>
  </si>
  <si>
    <r>
      <t xml:space="preserve">Кількість придбаних комплектів форменого одягу для Служби судової охорони </t>
    </r>
    <r>
      <rPr>
        <i/>
        <sz val="9"/>
        <color rgb="FF0000FF"/>
        <rFont val="Times New Roman"/>
        <family val="1"/>
        <charset val="204"/>
      </rPr>
      <t xml:space="preserve"> (лише для ССО)</t>
    </r>
  </si>
  <si>
    <r>
      <t xml:space="preserve">Кількість придбаних одиниць зброї для Служби судової охорони </t>
    </r>
    <r>
      <rPr>
        <i/>
        <sz val="9"/>
        <color rgb="FF0000FF"/>
        <rFont val="Times New Roman"/>
        <family val="1"/>
        <charset val="204"/>
      </rPr>
      <t xml:space="preserve"> (лише для ССО)</t>
    </r>
  </si>
  <si>
    <t>Площа побудованих, придбаних приміщень</t>
  </si>
  <si>
    <t>Кількість приміщень в яких проведено роботи з капітального ремонту</t>
  </si>
  <si>
    <t>Площа придбаного службового житла для  працівників судів та ТУ ДСА України, які переїхали до іншого міста у зв'язку з переміщенням установи та працівників, які переведені з окупованих та неконтрольованих територій</t>
  </si>
  <si>
    <t>Кількість працівників судів та ТУ ДСА України, які переїхали до іншого міста в зв'язкук з переміщенням установи та працівників, переведених з окупованих і неконтрольованих територій, що забезпечені службовим житлом</t>
  </si>
  <si>
    <r>
      <t xml:space="preserve">Чисельність працівників Служби судової охорони  </t>
    </r>
    <r>
      <rPr>
        <i/>
        <sz val="9"/>
        <color rgb="FF0000FF"/>
        <rFont val="Times New Roman"/>
        <family val="1"/>
        <charset val="204"/>
      </rPr>
      <t>(лише для ССО)</t>
    </r>
  </si>
  <si>
    <t>Чисельність працівників  судів та ТУ ДСА України, що переїхали до іншого міста у зв'язку з переміщенням установи та працівників судів, переведених з окупованих та неконтрольованих територій, які  потребують забезпечення службовим житлом.</t>
  </si>
  <si>
    <r>
      <t xml:space="preserve">Середня вартість одиниці зброї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</si>
  <si>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t xml:space="preserve">Середня вартість комплекту форменого одягу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</si>
  <si>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t xml:space="preserve">Частка осіб, що успішно пройшли кваліфікаційне оцінювання у загальній кількості осіб, що проходили оцінювання </t>
    </r>
    <r>
      <rPr>
        <i/>
        <sz val="9"/>
        <color rgb="FF0000FF"/>
        <rFont val="Times New Roman"/>
        <family val="1"/>
        <charset val="204"/>
      </rPr>
      <t>(лише для ВККСУ)</t>
    </r>
  </si>
  <si>
    <r>
      <t xml:space="preserve">Частка приміщень, що охороняються Службою судової охорони до їх загальної кількості </t>
    </r>
    <r>
      <rPr>
        <i/>
        <sz val="9"/>
        <color rgb="FF0000FF"/>
        <rFont val="Times New Roman"/>
        <family val="1"/>
        <charset val="204"/>
      </rPr>
      <t>(лише для ССО)</t>
    </r>
  </si>
  <si>
    <t>Рівень забезпечення персональними комп'ютерами</t>
  </si>
  <si>
    <t>Рівень забезпечення форменим одягом працівників Служби судової охорони</t>
  </si>
  <si>
    <t>Рівень забезпечення зброєю працівників Служби судової охорони</t>
  </si>
  <si>
    <t>Рівень забезпечення  службовим житлом  працівників  судів та ТУ ДСА України, які переїхали до іншого міста в зв'язку з переміщенням установи та працівників, переведених з окупованих і неконтрольованих територій</t>
  </si>
  <si>
    <t>1.5</t>
  </si>
  <si>
    <r>
      <t>2.1.</t>
    </r>
    <r>
      <rPr>
        <sz val="10"/>
        <rFont val="Times New Roman"/>
        <family val="1"/>
        <charset val="204"/>
      </rPr>
      <t>22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</si>
  <si>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24</t>
    </r>
  </si>
  <si>
    <r>
      <t>2.2.</t>
    </r>
    <r>
      <rPr>
        <sz val="10"/>
        <rFont val="Times New Roman"/>
        <family val="1"/>
        <charset val="204"/>
      </rPr>
      <t>25</t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</si>
  <si>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4</t>
    </r>
  </si>
  <si>
    <r>
      <t>2.5.1.</t>
    </r>
    <r>
      <rPr>
        <sz val="10"/>
        <color theme="1"/>
        <rFont val="Times New Roman"/>
        <family val="1"/>
        <charset val="204"/>
      </rPr>
      <t>5</t>
    </r>
  </si>
  <si>
    <r>
      <t>2.5.2.</t>
    </r>
    <r>
      <rPr>
        <sz val="10"/>
        <color theme="1"/>
        <rFont val="Times New Roman"/>
        <family val="1"/>
        <charset val="204"/>
      </rPr>
      <t>4</t>
    </r>
  </si>
  <si>
    <r>
      <t>5.</t>
    </r>
    <r>
      <rPr>
        <sz val="10"/>
        <color theme="1"/>
        <rFont val="Times New Roman"/>
        <family val="1"/>
        <charset val="204"/>
      </rPr>
      <t>5</t>
    </r>
  </si>
  <si>
    <r>
      <t>5.</t>
    </r>
    <r>
      <rPr>
        <sz val="10"/>
        <color theme="1"/>
        <rFont val="Times New Roman"/>
        <family val="1"/>
        <charset val="204"/>
      </rPr>
      <t>6</t>
    </r>
  </si>
  <si>
    <t xml:space="preserve"> • Форменний одяг для судрозпорядників, ССО (літній варіант)</t>
  </si>
  <si>
    <r>
      <t xml:space="preserve"> • Форменний одяг для судрозпорядників, ССО </t>
    </r>
    <r>
      <rPr>
        <sz val="9"/>
        <rFont val="Times New Roman"/>
        <family val="1"/>
        <charset val="204"/>
      </rPr>
      <t>(зимовий варіант)</t>
    </r>
  </si>
  <si>
    <t>Капітальне будівництво, придбання, капітальний ремонт, реконcтрукція та реставрація приміщень</t>
  </si>
  <si>
    <t>Забезпечення виконання функцій та завдань Службою судової охорони</t>
  </si>
  <si>
    <t xml:space="preserve"> • Резерв для потреб судів</t>
  </si>
  <si>
    <t>2.3.6</t>
  </si>
  <si>
    <r>
      <t xml:space="preserve"> - Резерв для потреб судів</t>
    </r>
    <r>
      <rPr>
        <i/>
        <sz val="9"/>
        <color rgb="FF0000FF"/>
        <rFont val="Times New Roman"/>
        <family val="1"/>
        <charset val="204"/>
      </rPr>
      <t xml:space="preserve"> (лише для ДСА України)</t>
    </r>
  </si>
  <si>
    <r>
      <t>2.5.1.</t>
    </r>
    <r>
      <rPr>
        <sz val="10"/>
        <color theme="1"/>
        <rFont val="Times New Roman"/>
        <family val="1"/>
        <charset val="204"/>
      </rPr>
      <t>6</t>
    </r>
  </si>
  <si>
    <r>
      <t xml:space="preserve"> - Резерв для потреб судів </t>
    </r>
    <r>
      <rPr>
        <i/>
        <sz val="9"/>
        <color rgb="FF0000FF"/>
        <rFont val="Times New Roman"/>
        <family val="1"/>
        <charset val="204"/>
      </rPr>
      <t>(лише для ДСА України)</t>
    </r>
  </si>
  <si>
    <t>2.5.2.3</t>
  </si>
  <si>
    <r>
      <t>2.5.2.</t>
    </r>
    <r>
      <rPr>
        <sz val="10"/>
        <color theme="1"/>
        <rFont val="Times New Roman"/>
        <family val="1"/>
        <charset val="204"/>
      </rPr>
      <t>5</t>
    </r>
  </si>
  <si>
    <r>
      <t>2.2.</t>
    </r>
    <r>
      <rPr>
        <sz val="10"/>
        <rFont val="Times New Roman"/>
        <family val="1"/>
        <charset val="204"/>
      </rPr>
      <t>26</t>
    </r>
    <r>
      <rPr>
        <sz val="11"/>
        <color theme="1"/>
        <rFont val="Calibri"/>
        <family val="2"/>
        <charset val="204"/>
        <scheme val="minor"/>
      </rPr>
      <t/>
    </r>
  </si>
  <si>
    <r>
      <t>2.2.</t>
    </r>
    <r>
      <rPr>
        <sz val="10"/>
        <rFont val="Times New Roman"/>
        <family val="1"/>
        <charset val="204"/>
      </rPr>
      <t>27</t>
    </r>
    <r>
      <rPr>
        <sz val="11"/>
        <color theme="1"/>
        <rFont val="Calibri"/>
        <family val="2"/>
        <charset val="204"/>
        <scheme val="minor"/>
      </rPr>
      <t/>
    </r>
  </si>
  <si>
    <r>
      <t>2.5.4</t>
    </r>
    <r>
      <rPr>
        <sz val="10"/>
        <color theme="1"/>
        <rFont val="Times New Roman"/>
        <family val="1"/>
        <charset val="204"/>
      </rPr>
      <t>.2</t>
    </r>
  </si>
  <si>
    <r>
      <t>2.5.4</t>
    </r>
    <r>
      <rPr>
        <sz val="10"/>
        <color theme="1"/>
        <rFont val="Times New Roman"/>
        <family val="1"/>
        <charset val="204"/>
      </rPr>
      <t>.3</t>
    </r>
    <r>
      <rPr>
        <sz val="11"/>
        <color theme="1"/>
        <rFont val="Calibri"/>
        <family val="2"/>
        <charset val="204"/>
        <scheme val="minor"/>
      </rPr>
      <t/>
    </r>
  </si>
  <si>
    <r>
      <t>2.5.4</t>
    </r>
    <r>
      <rPr>
        <sz val="10"/>
        <color theme="1"/>
        <rFont val="Times New Roman"/>
        <family val="1"/>
        <charset val="204"/>
      </rPr>
      <t>.4</t>
    </r>
    <r>
      <rPr>
        <sz val="11"/>
        <color theme="1"/>
        <rFont val="Calibri"/>
        <family val="2"/>
        <charset val="204"/>
        <scheme val="minor"/>
      </rPr>
      <t/>
    </r>
  </si>
  <si>
    <r>
      <t>2.5.5</t>
    </r>
    <r>
      <rPr>
        <sz val="10"/>
        <color theme="1"/>
        <rFont val="Times New Roman"/>
        <family val="1"/>
        <charset val="204"/>
      </rPr>
      <t>.4</t>
    </r>
  </si>
  <si>
    <r>
      <t>2.5.5</t>
    </r>
    <r>
      <rPr>
        <sz val="10"/>
        <color theme="1"/>
        <rFont val="Times New Roman"/>
        <family val="1"/>
        <charset val="204"/>
      </rPr>
      <t>.5</t>
    </r>
    <r>
      <rPr>
        <sz val="11"/>
        <color theme="1"/>
        <rFont val="Calibri"/>
        <family val="2"/>
        <charset val="204"/>
        <scheme val="minor"/>
      </rPr>
      <t/>
    </r>
  </si>
  <si>
    <r>
      <t>2.5.5</t>
    </r>
    <r>
      <rPr>
        <sz val="10"/>
        <color theme="1"/>
        <rFont val="Times New Roman"/>
        <family val="1"/>
        <charset val="204"/>
      </rPr>
      <t>.6</t>
    </r>
    <r>
      <rPr>
        <sz val="11"/>
        <color theme="1"/>
        <rFont val="Calibri"/>
        <family val="2"/>
        <charset val="204"/>
        <scheme val="minor"/>
      </rPr>
      <t/>
    </r>
  </si>
  <si>
    <t xml:space="preserve"> • Підтримка програмного забезпечення віртуалізації для ЦОДу</t>
  </si>
  <si>
    <t xml:space="preserve"> • Програмно-технічний захист, комплекс забезпечення заданого рівня захисту інформаційних активів системи правосуддя</t>
  </si>
  <si>
    <t xml:space="preserve"> • Витрати на оплату каналів зв"язку для організації системи відеоконференцзв"язку та аудіо-, відеофіксації  судових засідань</t>
  </si>
  <si>
    <t xml:space="preserve"> • Супроводження модулю "Управління персоналом, фінансовим та бухгалтерським обліком"</t>
  </si>
  <si>
    <t xml:space="preserve"> • Супроводження модулю "Судова статистика"</t>
  </si>
  <si>
    <t xml:space="preserve"> • Супроводження модулю "Відкриті набори даних"</t>
  </si>
  <si>
    <t xml:space="preserve"> • Супроводження  "Єдиного державного реєстру виконавчих документів"</t>
  </si>
  <si>
    <t xml:space="preserve"> • Організація  роботи Єдиного контакт центру ЄСІТС</t>
  </si>
  <si>
    <t xml:space="preserve"> • Супроводження модулю "Автоматизований розподіл"</t>
  </si>
  <si>
    <t xml:space="preserve"> • Супроводження модулю "Офіційна електронна адреса (електронний кабінет)"</t>
  </si>
  <si>
    <t xml:space="preserve"> • Супроводження модулю "Електронне діловодство" та адміністрування мереж судів</t>
  </si>
  <si>
    <t xml:space="preserve"> • Впровадження модулю "Автоматизована взаємодія з іншими автоматизованими системами"</t>
  </si>
  <si>
    <t xml:space="preserve"> • Розробка та впровадження модулю "Електронний архів"</t>
  </si>
  <si>
    <t xml:space="preserve"> • Послуги із забезпечення доставки судових повісток в електронному вигляді (смс) в межах АСДС</t>
  </si>
  <si>
    <t xml:space="preserve"> • Супроводження автоматизованої системи діловодства судів та адміністрування мереж судів</t>
  </si>
  <si>
    <t xml:space="preserve"> • Придбання програмного забезпечення віртаулізації для ЦОДу</t>
  </si>
  <si>
    <t>Розрахунки, які обґрунтовують показники видатків бюджету, що включаються до проекту кошторису та є невід’ємною частиною кошторису та паспорта бюджетної програми на 2019 рік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</si>
  <si>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24</t>
    </r>
  </si>
  <si>
    <t>Середня вартість придбання 1 од зброї</t>
  </si>
  <si>
    <r>
      <t>Кількість придбаних одиниць зброї для Служби судової охорони</t>
    </r>
    <r>
      <rPr>
        <i/>
        <sz val="9"/>
        <color rgb="FF0000FF"/>
        <rFont val="Times New Roman"/>
        <family val="1"/>
        <charset val="204"/>
      </rPr>
      <t xml:space="preserve">  (лише для ССО)</t>
    </r>
  </si>
  <si>
    <t xml:space="preserve"> - Придбання зброї для ССО</t>
  </si>
  <si>
    <r>
      <t>2.1.</t>
    </r>
    <r>
      <rPr>
        <sz val="10"/>
        <rFont val="Times New Roman"/>
        <family val="1"/>
        <charset val="204"/>
      </rPr>
      <t>25.4</t>
    </r>
  </si>
  <si>
    <r>
      <t>2019 рік</t>
    </r>
    <r>
      <rPr>
        <sz val="10"/>
        <color theme="1"/>
        <rFont val="Times New Roman"/>
        <family val="1"/>
        <charset val="204"/>
      </rPr>
      <t xml:space="preserve"> (кошторис+зміни)</t>
    </r>
  </si>
  <si>
    <r>
      <t>2.2.</t>
    </r>
    <r>
      <rPr>
        <sz val="10"/>
        <rFont val="Times New Roman"/>
        <family val="1"/>
        <charset val="204"/>
      </rPr>
      <t>26</t>
    </r>
  </si>
  <si>
    <r>
      <t>2.5.3.</t>
    </r>
    <r>
      <rPr>
        <sz val="10"/>
        <color theme="1"/>
        <rFont val="Times New Roman"/>
        <family val="1"/>
        <charset val="204"/>
      </rPr>
      <t>3</t>
    </r>
  </si>
  <si>
    <r>
      <rPr>
        <b/>
        <sz val="10"/>
        <color theme="1"/>
        <rFont val="Times New Roman"/>
        <family val="1"/>
        <charset val="204"/>
      </rPr>
      <t>5</t>
    </r>
    <r>
      <rPr>
        <sz val="10"/>
        <color theme="1"/>
        <rFont val="Times New Roman"/>
        <family val="1"/>
        <charset val="204"/>
      </rPr>
      <t>.5</t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</si>
  <si>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.24.1</t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</si>
  <si>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.24.2</t>
    </r>
  </si>
  <si>
    <r>
      <t>2.2.</t>
    </r>
    <r>
      <rPr>
        <sz val="10"/>
        <rFont val="Times New Roman"/>
        <family val="1"/>
        <charset val="204"/>
      </rPr>
      <t>24.25</t>
    </r>
  </si>
  <si>
    <t xml:space="preserve"> - Виготовлення друкованої продукції (лише для НШСУ)</t>
  </si>
  <si>
    <t xml:space="preserve"> • Інші видатки (розшифрувати)</t>
  </si>
  <si>
    <t xml:space="preserve"> - Резерв для потреб судів (лише для ДСА України)</t>
  </si>
  <si>
    <t xml:space="preserve"> - Інші предмети, матеріали, обладнання та інвентар (розшифрувати)</t>
  </si>
  <si>
    <t xml:space="preserve"> - Видатки на правову допомогу (згідно із ЗУ "Про граничний розмір компенсації витрат на правову допомогу у цивільних та адміністративних справах")</t>
  </si>
  <si>
    <t xml:space="preserve"> - Компенсація за рахунок держави витрат, пов’язаних з розглядом справ (виклик свідків, проведення експертизи, залучення перекладачів, спеціалістів за ініціативою суду та ін.)</t>
  </si>
  <si>
    <t xml:space="preserve"> - Оплата інших послуг (розшифрувати)</t>
  </si>
  <si>
    <t xml:space="preserve"> - Інші видатки (розшифрувати)</t>
  </si>
  <si>
    <t xml:space="preserve"> - Інше (розшифрувати)</t>
  </si>
  <si>
    <t xml:space="preserve">  - Державне обов’язкове особисте страхування (лише для ССО)</t>
  </si>
  <si>
    <t xml:space="preserve">  - Інші виплати населенню (розшифрувати)</t>
  </si>
  <si>
    <t xml:space="preserve"> - Інші платежі (розшифрувати)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</si>
  <si>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16.1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</si>
  <si>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16.2</t>
    </r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</si>
  <si>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.22.1</t>
    </r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</si>
  <si>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.22.2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</si>
  <si>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.22.4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</si>
  <si>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.23</t>
    </r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</si>
  <si>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.25</t>
    </r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</si>
  <si>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.26</t>
    </r>
  </si>
  <si>
    <r>
      <rPr>
        <b/>
        <sz val="10"/>
        <color indexed="8"/>
        <rFont val="Times New Roman"/>
        <family val="1"/>
        <charset val="204"/>
      </rPr>
      <t>2.3</t>
    </r>
    <r>
      <rPr>
        <sz val="10"/>
        <color indexed="8"/>
        <rFont val="Times New Roman"/>
        <family val="1"/>
        <charset val="204"/>
      </rPr>
      <t>.5</t>
    </r>
  </si>
  <si>
    <r>
      <t>2.5.3.</t>
    </r>
    <r>
      <rPr>
        <sz val="10"/>
        <color theme="1"/>
        <rFont val="Times New Roman"/>
        <family val="1"/>
        <charset val="204"/>
      </rPr>
      <t>2</t>
    </r>
  </si>
  <si>
    <r>
      <t>2.5.3.</t>
    </r>
    <r>
      <rPr>
        <sz val="10"/>
        <color theme="1"/>
        <rFont val="Times New Roman"/>
        <family val="1"/>
        <charset val="204"/>
      </rPr>
      <t>4</t>
    </r>
  </si>
  <si>
    <t>Видатки розвитку</t>
  </si>
  <si>
    <t>Відповідальний</t>
  </si>
  <si>
    <t>підрозділ ЦА</t>
  </si>
  <si>
    <t>ДСА України*</t>
  </si>
  <si>
    <t>Відділ ІТ</t>
  </si>
  <si>
    <t>Відділ ІТ, АРМ</t>
  </si>
  <si>
    <t>Відділ АРМ</t>
  </si>
  <si>
    <t>Відділ БМА</t>
  </si>
  <si>
    <t>Відділ ООП</t>
  </si>
  <si>
    <t>Відділ АНМ</t>
  </si>
  <si>
    <t>Відділ ОЗСС</t>
  </si>
  <si>
    <t>Відділ ПФЗСУ</t>
  </si>
  <si>
    <t>ПОГОДЖЕНО:</t>
  </si>
  <si>
    <t xml:space="preserve">Заступник Голови ДСА України </t>
  </si>
  <si>
    <t>Л. В. Гізатуліна</t>
  </si>
  <si>
    <t>ПФЗСУ</t>
  </si>
  <si>
    <t>Відділ БО,  ПФЗСУ</t>
  </si>
  <si>
    <t xml:space="preserve"> - Капітальне будівництво (придбання)</t>
  </si>
  <si>
    <t xml:space="preserve"> - Капітальний ремонт </t>
  </si>
  <si>
    <r>
      <rPr>
        <b/>
        <sz val="10"/>
        <color indexed="8"/>
        <rFont val="Times New Roman"/>
        <family val="1"/>
        <charset val="204"/>
      </rPr>
      <t>6.1.</t>
    </r>
    <r>
      <rPr>
        <sz val="10"/>
        <color indexed="8"/>
        <rFont val="Times New Roman"/>
        <family val="1"/>
        <charset val="204"/>
      </rPr>
      <t>2</t>
    </r>
  </si>
  <si>
    <t>6.2.2</t>
  </si>
  <si>
    <t>6.3.2</t>
  </si>
  <si>
    <t>6.4.1.1</t>
  </si>
  <si>
    <t>6.4.1.2</t>
  </si>
  <si>
    <t>6.4.2.2</t>
  </si>
  <si>
    <t>6.1.1</t>
  </si>
  <si>
    <t>6.1.2</t>
  </si>
  <si>
    <t>6.2.1</t>
  </si>
  <si>
    <t>6.3.1</t>
  </si>
  <si>
    <t>6.4.2.1</t>
  </si>
  <si>
    <t>6.5.1</t>
  </si>
  <si>
    <t>6.5.2</t>
  </si>
  <si>
    <t>Відділ АНМ, відділ АРМ, Відділ ІТ</t>
  </si>
  <si>
    <t xml:space="preserve"> • Послуги з інформатизації </t>
  </si>
  <si>
    <t xml:space="preserve"> • Придбання ліцензійного програмного забезпечення </t>
  </si>
  <si>
    <t xml:space="preserve"> • Підтримка програмного забезпечення </t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</si>
  <si>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.24.3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</si>
  <si>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.24.4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</si>
  <si>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.24.5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</si>
  <si>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.24.6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</si>
  <si>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.24.7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</si>
  <si>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.24.8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</si>
  <si>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.24.9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</si>
  <si>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.24.10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</si>
  <si>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.24.11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</si>
  <si>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.24.12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</si>
  <si>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.24.13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</si>
  <si>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.24.14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</si>
  <si>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.24.15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</si>
  <si>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.24.16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</si>
  <si>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.24.17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</si>
  <si>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.24.18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</si>
  <si>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.24.19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</si>
  <si>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.24.20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</si>
  <si>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.24.21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</si>
  <si>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 •</t>
    </r>
    <r>
      <rPr>
        <sz val="1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Оргтехніка (принтер, сканер, а також комплектуючі до оргтехніки)</t>
    </r>
  </si>
  <si>
    <r>
      <t xml:space="preserve"> </t>
    </r>
    <r>
      <rPr>
        <sz val="1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• Оргтехніка (принтер, сканер, а також комплектуючі до оргтехніки)</t>
    </r>
  </si>
  <si>
    <t>Планово-фінансове управління</t>
  </si>
  <si>
    <t>Управління з питань об’єктів державної власності</t>
  </si>
  <si>
    <t>Управління інформатизації та судової статистики</t>
  </si>
  <si>
    <t>за КПКВК 0501020 “Забезпечення здійснення правосуддя місцевими, апеляційними судами та функціонування органів та установ системи правосуддя”</t>
  </si>
  <si>
    <t xml:space="preserve"> </t>
  </si>
  <si>
    <t>Додаток 3 до листа ДСА України від__________ №________</t>
  </si>
  <si>
    <t>Відслудкування змін у комплектах нормативних документів</t>
  </si>
  <si>
    <t>Утилізація люмінісцентних ламп</t>
  </si>
  <si>
    <t>Страхування водіїв</t>
  </si>
  <si>
    <t>Чищення кондиціонерів</t>
  </si>
  <si>
    <t>Поповнення аптечки</t>
  </si>
  <si>
    <t>Ремонт принтерів та комп'ютерної техніки</t>
  </si>
  <si>
    <t>Послуги з видачі сертифікатів КЕП</t>
  </si>
  <si>
    <t>Чернігівський окружний адміністративний суд</t>
  </si>
  <si>
    <t>Плата з централізованого водовідведення (атмосферні оппади)</t>
  </si>
  <si>
    <t>Голова суду</t>
  </si>
  <si>
    <t>Ю.О.Скалозуб</t>
  </si>
  <si>
    <t>Т.В.Вакулко</t>
  </si>
  <si>
    <t>Вакулко Т.В. тел. (0462)66-55-02</t>
  </si>
  <si>
    <t>Послуги з централізованого водовідведення (атмосферні опади)</t>
  </si>
  <si>
    <t>"____"  січня 2019 року</t>
  </si>
  <si>
    <t>Оплата послуг з вивезення та знешкодження ТПВ</t>
  </si>
  <si>
    <t>Відшкодування коштів за пожежну автоматику в орендованому приміщенні за адресою: м.Чернігів, вул.Кирпоноса, 16.</t>
  </si>
  <si>
    <t>2.5.5.5</t>
  </si>
  <si>
    <t>Вакулко Т.В. тел. (0462)66-55-00</t>
  </si>
  <si>
    <t>грудня</t>
  </si>
  <si>
    <t>Пилосос (1 шт.х4099,00 грн., 1 шт.х3800,00)</t>
  </si>
  <si>
    <t>Холодильники (2 шт.х5000,00 грн.)</t>
  </si>
  <si>
    <t>Мікрохвильова піч (2х2999,00 грн.)</t>
  </si>
  <si>
    <t>Сушарки для рук (8 шт.х3998,00 грн)</t>
  </si>
  <si>
    <t>Дозатори рідкого мила (14х820,00 грн)</t>
  </si>
  <si>
    <t>Тримачі  туалетного паперу (20 шт.х300,00 грн)</t>
  </si>
  <si>
    <t>Дзеркала (8 шт.х200,00 грн)</t>
  </si>
  <si>
    <t>Настінні годинники (7 шт.х604,00 грн)</t>
  </si>
  <si>
    <t>Вішалки для одягу (5 шт.х1000,00 грн)</t>
  </si>
  <si>
    <t>Настільний світильник (10 шт.х800,00 грн)</t>
  </si>
  <si>
    <t>Калькулятор (4 шт.х385,00 грн)</t>
  </si>
  <si>
    <t>Газонокосарка електрична (1 шт.х3500,00 грн)</t>
  </si>
  <si>
    <t>Подовжувач мережевий (1 шт.х1000,00 грн)</t>
  </si>
  <si>
    <t>Килим підлоговий  (2 шт.х500,00 грн)</t>
  </si>
  <si>
    <t>Захищені носії особистих ключів</t>
  </si>
  <si>
    <t>Комплект інструментів (1 шт.х3000,00 грн)</t>
  </si>
  <si>
    <t>"23" січня 2020 року</t>
  </si>
  <si>
    <t>"03" січня 2020 року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</si>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</sst>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 ;[Red]\-#,##0.0\ "/>
    <numFmt numFmtId="165" formatCode="#,##0_ ;[Red]\-#,##0\ "/>
    <numFmt numFmtId="166" formatCode="#,##0.00_ ;[Red]\-#,##0.00\ "/>
    <numFmt numFmtId="167" formatCode="0.0%"/>
    <numFmt numFmtId="168" formatCode="#,##0.0"/>
    <numFmt numFmtId="169" formatCode="#,##0.0_ ;[Red]\-#,##0.0,"/>
    <numFmt numFmtId="170" formatCode="#,##0.000_ ;[Red]\-#,##0.000\ "/>
  </numFmts>
  <fonts count="10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2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color rgb="FF7030A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9"/>
      <color theme="9" tint="-0.499984740745262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color rgb="FF0070C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u/>
      <sz val="9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008000"/>
      <name val="Times New Roman"/>
      <family val="1"/>
      <charset val="204"/>
    </font>
    <font>
      <b/>
      <sz val="10"/>
      <color rgb="FF008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9"/>
      <color indexed="81"/>
      <name val="Tahoma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rgb="FF0070C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i/>
      <sz val="10"/>
      <color rgb="FF0000FF"/>
      <name val="Times New Roman"/>
      <family val="1"/>
      <charset val="204"/>
    </font>
    <font>
      <sz val="6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9"/>
      <color rgb="FF0000FF"/>
      <name val="Times New Roman"/>
      <family val="1"/>
      <charset val="204"/>
    </font>
    <font>
      <sz val="22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FF66"/>
        <bgColor indexed="64"/>
      </patternFill>
    </fill>
    <fill>
      <patternFill patternType="solid">
        <fgColor rgb="FFB7DEE8"/>
        <bgColor rgb="FFB7DEE8"/>
      </patternFill>
    </fill>
    <fill>
      <patternFill patternType="solid">
        <fgColor theme="9" tint="0.79998168889431442"/>
        <bgColor rgb="FFFDEADA"/>
      </patternFill>
    </fill>
    <fill>
      <patternFill patternType="solid">
        <fgColor rgb="FFCCFF33"/>
        <bgColor indexed="64"/>
      </patternFill>
    </fill>
    <fill>
      <patternFill patternType="solid">
        <fgColor rgb="FF66FF99"/>
        <bgColor indexed="64"/>
      </patternFill>
    </fill>
  </fills>
  <borders count="1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indexed="64"/>
      </right>
      <top style="double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9" borderId="0" applyNumberFormat="0" applyBorder="0" applyAlignment="0" applyProtection="0"/>
    <xf numFmtId="0" fontId="60" fillId="17" borderId="90" applyNumberFormat="0" applyAlignment="0" applyProtection="0"/>
    <xf numFmtId="0" fontId="61" fillId="30" borderId="91" applyNumberFormat="0" applyAlignment="0" applyProtection="0"/>
    <xf numFmtId="0" fontId="62" fillId="30" borderId="90" applyNumberFormat="0" applyAlignment="0" applyProtection="0"/>
    <xf numFmtId="0" fontId="63" fillId="0" borderId="92" applyNumberFormat="0" applyFill="0" applyAlignment="0" applyProtection="0"/>
    <xf numFmtId="0" fontId="64" fillId="0" borderId="93" applyNumberFormat="0" applyFill="0" applyAlignment="0" applyProtection="0"/>
    <xf numFmtId="0" fontId="65" fillId="0" borderId="94" applyNumberFormat="0" applyFill="0" applyAlignment="0" applyProtection="0"/>
    <xf numFmtId="0" fontId="65" fillId="0" borderId="0" applyNumberFormat="0" applyFill="0" applyBorder="0" applyAlignment="0" applyProtection="0"/>
    <xf numFmtId="0" fontId="4" fillId="0" borderId="0"/>
    <xf numFmtId="0" fontId="66" fillId="0" borderId="95" applyNumberFormat="0" applyFill="0" applyAlignment="0" applyProtection="0"/>
    <xf numFmtId="0" fontId="67" fillId="31" borderId="96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0" fillId="0" borderId="0"/>
    <xf numFmtId="0" fontId="71" fillId="0" borderId="0"/>
    <xf numFmtId="0" fontId="7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13" borderId="0" applyNumberFormat="0" applyBorder="0" applyAlignment="0" applyProtection="0"/>
    <xf numFmtId="0" fontId="74" fillId="0" borderId="0" applyNumberFormat="0" applyFill="0" applyBorder="0" applyAlignment="0" applyProtection="0"/>
    <xf numFmtId="0" fontId="70" fillId="33" borderId="97" applyNumberFormat="0" applyFont="0" applyAlignment="0" applyProtection="0"/>
    <xf numFmtId="0" fontId="75" fillId="0" borderId="98" applyNumberFormat="0" applyFill="0" applyAlignment="0" applyProtection="0"/>
    <xf numFmtId="0" fontId="76" fillId="0" borderId="0"/>
    <xf numFmtId="0" fontId="77" fillId="0" borderId="0" applyNumberFormat="0" applyFill="0" applyBorder="0" applyAlignment="0" applyProtection="0"/>
    <xf numFmtId="0" fontId="78" fillId="14" borderId="0" applyNumberFormat="0" applyBorder="0" applyAlignment="0" applyProtection="0"/>
    <xf numFmtId="0" fontId="59" fillId="0" borderId="0"/>
    <xf numFmtId="0" fontId="95" fillId="0" borderId="0"/>
  </cellStyleXfs>
  <cellXfs count="178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Continuous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Continuous" vertical="center" wrapText="1"/>
    </xf>
    <xf numFmtId="0" fontId="10" fillId="2" borderId="0" xfId="0" applyFont="1" applyFill="1" applyAlignment="1" applyProtection="1">
      <alignment horizontal="centerContinuous" vertical="center" wrapText="1"/>
      <protection locked="0"/>
    </xf>
    <xf numFmtId="0" fontId="10" fillId="0" borderId="0" xfId="0" applyFont="1" applyFill="1" applyAlignment="1">
      <alignment horizontal="centerContinuous" vertical="center" wrapText="1"/>
    </xf>
    <xf numFmtId="164" fontId="11" fillId="2" borderId="1" xfId="0" applyNumberFormat="1" applyFont="1" applyFill="1" applyBorder="1" applyAlignment="1" applyProtection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Continuous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Continuous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8" fillId="4" borderId="24" xfId="0" applyFont="1" applyFill="1" applyBorder="1" applyAlignment="1">
      <alignment vertical="center"/>
    </xf>
    <xf numFmtId="0" fontId="15" fillId="3" borderId="24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6" fillId="5" borderId="13" xfId="0" applyFont="1" applyFill="1" applyBorder="1" applyAlignment="1">
      <alignment vertical="center"/>
    </xf>
    <xf numFmtId="0" fontId="15" fillId="0" borderId="34" xfId="0" applyFont="1" applyFill="1" applyBorder="1" applyAlignment="1">
      <alignment horizontal="center" vertical="center"/>
    </xf>
    <xf numFmtId="3" fontId="22" fillId="0" borderId="33" xfId="0" applyNumberFormat="1" applyFont="1" applyFill="1" applyBorder="1" applyAlignment="1" applyProtection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3" fontId="22" fillId="0" borderId="33" xfId="0" applyNumberFormat="1" applyFont="1" applyFill="1" applyBorder="1" applyAlignment="1" applyProtection="1">
      <alignment horizontal="center" vertical="center"/>
    </xf>
    <xf numFmtId="3" fontId="22" fillId="0" borderId="32" xfId="0" applyNumberFormat="1" applyFont="1" applyFill="1" applyBorder="1" applyAlignment="1" applyProtection="1">
      <alignment horizontal="center" vertical="center"/>
    </xf>
    <xf numFmtId="3" fontId="22" fillId="0" borderId="37" xfId="0" applyNumberFormat="1" applyFont="1" applyFill="1" applyBorder="1" applyAlignment="1" applyProtection="1">
      <alignment horizontal="center" vertical="center"/>
    </xf>
    <xf numFmtId="3" fontId="22" fillId="0" borderId="38" xfId="0" applyNumberFormat="1" applyFont="1" applyFill="1" applyBorder="1" applyAlignment="1" applyProtection="1">
      <alignment horizontal="center" vertical="center"/>
    </xf>
    <xf numFmtId="3" fontId="22" fillId="0" borderId="39" xfId="0" applyNumberFormat="1" applyFont="1" applyFill="1" applyBorder="1" applyAlignment="1" applyProtection="1">
      <alignment horizontal="center" vertical="center"/>
    </xf>
    <xf numFmtId="3" fontId="22" fillId="0" borderId="40" xfId="0" applyNumberFormat="1" applyFont="1" applyFill="1" applyBorder="1" applyAlignment="1" applyProtection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3" fontId="22" fillId="0" borderId="37" xfId="0" applyNumberFormat="1" applyFont="1" applyFill="1" applyBorder="1" applyAlignment="1" applyProtection="1">
      <alignment horizontal="center" vertical="center" wrapText="1"/>
    </xf>
    <xf numFmtId="0" fontId="15" fillId="0" borderId="43" xfId="0" applyFont="1" applyBorder="1" applyAlignment="1">
      <alignment horizontal="center" vertical="center"/>
    </xf>
    <xf numFmtId="3" fontId="22" fillId="0" borderId="14" xfId="0" applyNumberFormat="1" applyFont="1" applyFill="1" applyBorder="1" applyAlignment="1" applyProtection="1">
      <alignment horizontal="center" vertical="center"/>
    </xf>
    <xf numFmtId="3" fontId="22" fillId="0" borderId="13" xfId="0" applyNumberFormat="1" applyFont="1" applyFill="1" applyBorder="1" applyAlignment="1" applyProtection="1">
      <alignment horizontal="center" vertical="center"/>
    </xf>
    <xf numFmtId="0" fontId="6" fillId="5" borderId="39" xfId="0" applyFont="1" applyFill="1" applyBorder="1" applyAlignment="1">
      <alignment vertical="center"/>
    </xf>
    <xf numFmtId="3" fontId="22" fillId="5" borderId="40" xfId="0" applyNumberFormat="1" applyFont="1" applyFill="1" applyBorder="1" applyAlignment="1" applyProtection="1">
      <alignment horizontal="center" vertical="center" wrapText="1"/>
    </xf>
    <xf numFmtId="0" fontId="6" fillId="5" borderId="40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3" fontId="22" fillId="0" borderId="46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vertical="center"/>
    </xf>
    <xf numFmtId="0" fontId="26" fillId="6" borderId="28" xfId="0" applyFont="1" applyFill="1" applyBorder="1" applyAlignment="1">
      <alignment vertical="center"/>
    </xf>
    <xf numFmtId="0" fontId="26" fillId="6" borderId="31" xfId="0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vertical="center"/>
    </xf>
    <xf numFmtId="0" fontId="25" fillId="6" borderId="31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3" fontId="22" fillId="0" borderId="4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vertical="center"/>
    </xf>
    <xf numFmtId="49" fontId="19" fillId="0" borderId="45" xfId="0" applyNumberFormat="1" applyFont="1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28" fillId="8" borderId="21" xfId="0" applyNumberFormat="1" applyFont="1" applyFill="1" applyBorder="1" applyAlignment="1">
      <alignment horizontal="center" vertical="center" wrapText="1"/>
    </xf>
    <xf numFmtId="49" fontId="28" fillId="9" borderId="21" xfId="0" applyNumberFormat="1" applyFont="1" applyFill="1" applyBorder="1" applyAlignment="1">
      <alignment horizontal="left" vertical="center" wrapText="1"/>
    </xf>
    <xf numFmtId="49" fontId="25" fillId="9" borderId="20" xfId="0" applyNumberFormat="1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49" fontId="28" fillId="9" borderId="11" xfId="0" applyNumberFormat="1" applyFont="1" applyFill="1" applyBorder="1" applyAlignment="1">
      <alignment horizontal="left" vertical="center" wrapText="1"/>
    </xf>
    <xf numFmtId="0" fontId="18" fillId="9" borderId="1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16" fillId="9" borderId="58" xfId="0" applyNumberFormat="1" applyFont="1" applyFill="1" applyBorder="1" applyAlignment="1">
      <alignment horizontal="center" vertical="center" wrapText="1"/>
    </xf>
    <xf numFmtId="0" fontId="16" fillId="9" borderId="29" xfId="0" applyFont="1" applyFill="1" applyBorder="1" applyAlignment="1">
      <alignment horizontal="center" vertical="center" wrapText="1"/>
    </xf>
    <xf numFmtId="0" fontId="18" fillId="9" borderId="29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9" fontId="28" fillId="9" borderId="29" xfId="0" applyNumberFormat="1" applyFont="1" applyFill="1" applyBorder="1" applyAlignment="1">
      <alignment horizontal="left" vertical="center" wrapText="1"/>
    </xf>
    <xf numFmtId="0" fontId="18" fillId="9" borderId="31" xfId="0" applyFont="1" applyFill="1" applyBorder="1" applyAlignment="1">
      <alignment horizontal="center" vertical="center"/>
    </xf>
    <xf numFmtId="49" fontId="15" fillId="0" borderId="34" xfId="0" applyNumberFormat="1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49" fontId="24" fillId="0" borderId="41" xfId="0" applyNumberFormat="1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49" fontId="24" fillId="0" borderId="59" xfId="0" applyNumberFormat="1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49" fontId="11" fillId="0" borderId="34" xfId="0" applyNumberFormat="1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49" fontId="24" fillId="0" borderId="41" xfId="0" applyNumberFormat="1" applyFont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49" fontId="24" fillId="0" borderId="59" xfId="0" applyNumberFormat="1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64" xfId="0" applyNumberFormat="1" applyFont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49" fontId="11" fillId="0" borderId="35" xfId="0" applyNumberFormat="1" applyFont="1" applyFill="1" applyBorder="1" applyAlignment="1">
      <alignment vertical="center" wrapText="1"/>
    </xf>
    <xf numFmtId="49" fontId="24" fillId="0" borderId="42" xfId="1" applyNumberFormat="1" applyFont="1" applyFill="1" applyBorder="1" applyAlignment="1" applyProtection="1">
      <alignment horizontal="right" vertical="center" wrapText="1"/>
    </xf>
    <xf numFmtId="49" fontId="24" fillId="0" borderId="62" xfId="1" applyNumberFormat="1" applyFont="1" applyFill="1" applyBorder="1" applyAlignment="1" applyProtection="1">
      <alignment horizontal="right" vertical="center" wrapText="1"/>
    </xf>
    <xf numFmtId="49" fontId="11" fillId="0" borderId="64" xfId="0" applyNumberFormat="1" applyFont="1" applyFill="1" applyBorder="1" applyAlignment="1">
      <alignment horizontal="center" vertical="center" wrapText="1"/>
    </xf>
    <xf numFmtId="49" fontId="11" fillId="0" borderId="67" xfId="0" applyNumberFormat="1" applyFont="1" applyFill="1" applyBorder="1" applyAlignment="1">
      <alignment vertical="center" wrapText="1"/>
    </xf>
    <xf numFmtId="49" fontId="11" fillId="0" borderId="41" xfId="0" applyNumberFormat="1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49" fontId="11" fillId="0" borderId="42" xfId="1" applyNumberFormat="1" applyFont="1" applyFill="1" applyBorder="1" applyAlignment="1" applyProtection="1">
      <alignment horizontal="left" vertical="center" wrapText="1" indent="2"/>
    </xf>
    <xf numFmtId="0" fontId="35" fillId="0" borderId="0" xfId="0" applyFont="1" applyAlignment="1">
      <alignment vertical="center"/>
    </xf>
    <xf numFmtId="49" fontId="35" fillId="0" borderId="41" xfId="0" applyNumberFormat="1" applyFont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/>
    </xf>
    <xf numFmtId="49" fontId="24" fillId="0" borderId="47" xfId="1" applyNumberFormat="1" applyFont="1" applyFill="1" applyBorder="1" applyAlignment="1" applyProtection="1">
      <alignment horizontal="right" vertical="center" wrapText="1"/>
    </xf>
    <xf numFmtId="0" fontId="24" fillId="0" borderId="48" xfId="0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 wrapText="1"/>
    </xf>
    <xf numFmtId="49" fontId="11" fillId="0" borderId="37" xfId="1" applyNumberFormat="1" applyFont="1" applyFill="1" applyBorder="1" applyAlignment="1" applyProtection="1">
      <alignment horizontal="left" vertical="center" wrapText="1" indent="2"/>
    </xf>
    <xf numFmtId="49" fontId="24" fillId="0" borderId="37" xfId="1" applyNumberFormat="1" applyFont="1" applyFill="1" applyBorder="1" applyAlignment="1" applyProtection="1">
      <alignment horizontal="right" vertical="center" wrapText="1"/>
    </xf>
    <xf numFmtId="49" fontId="11" fillId="0" borderId="33" xfId="1" applyNumberFormat="1" applyFont="1" applyFill="1" applyBorder="1" applyAlignment="1" applyProtection="1">
      <alignment horizontal="left" vertical="center" wrapText="1" indent="2"/>
    </xf>
    <xf numFmtId="49" fontId="35" fillId="0" borderId="41" xfId="0" applyNumberFormat="1" applyFont="1" applyFill="1" applyBorder="1" applyAlignment="1">
      <alignment horizontal="center" vertical="center" wrapText="1"/>
    </xf>
    <xf numFmtId="49" fontId="35" fillId="0" borderId="59" xfId="0" applyNumberFormat="1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/>
    </xf>
    <xf numFmtId="49" fontId="35" fillId="0" borderId="59" xfId="0" applyNumberFormat="1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49" fontId="37" fillId="0" borderId="41" xfId="0" applyNumberFormat="1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/>
    </xf>
    <xf numFmtId="49" fontId="37" fillId="0" borderId="59" xfId="0" applyNumberFormat="1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/>
    </xf>
    <xf numFmtId="49" fontId="11" fillId="0" borderId="69" xfId="1" applyNumberFormat="1" applyFont="1" applyFill="1" applyBorder="1" applyAlignment="1" applyProtection="1">
      <alignment horizontal="left" vertical="center" wrapText="1" indent="2"/>
    </xf>
    <xf numFmtId="49" fontId="11" fillId="0" borderId="35" xfId="1" applyNumberFormat="1" applyFont="1" applyFill="1" applyBorder="1" applyAlignment="1" applyProtection="1">
      <alignment horizontal="left" vertical="center" wrapText="1" indent="2"/>
    </xf>
    <xf numFmtId="49" fontId="27" fillId="0" borderId="64" xfId="0" applyNumberFormat="1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49" fontId="11" fillId="0" borderId="47" xfId="1" applyNumberFormat="1" applyFont="1" applyFill="1" applyBorder="1" applyAlignment="1" applyProtection="1">
      <alignment horizontal="left" vertical="center" wrapText="1" indent="2"/>
    </xf>
    <xf numFmtId="0" fontId="11" fillId="0" borderId="43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49" fontId="11" fillId="0" borderId="67" xfId="1" applyNumberFormat="1" applyFont="1" applyFill="1" applyBorder="1" applyAlignment="1" applyProtection="1">
      <alignment horizontal="left" vertical="center" wrapText="1" indent="2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6" fillId="9" borderId="31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49" fontId="11" fillId="0" borderId="70" xfId="0" applyNumberFormat="1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24" fillId="0" borderId="43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/>
    </xf>
    <xf numFmtId="49" fontId="23" fillId="0" borderId="41" xfId="0" applyNumberFormat="1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49" fontId="23" fillId="0" borderId="64" xfId="0" applyNumberFormat="1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49" fontId="25" fillId="0" borderId="64" xfId="0" applyNumberFormat="1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41" fillId="0" borderId="41" xfId="0" applyNumberFormat="1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0" fontId="38" fillId="0" borderId="37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/>
    </xf>
    <xf numFmtId="49" fontId="27" fillId="0" borderId="34" xfId="0" applyNumberFormat="1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49" fontId="24" fillId="0" borderId="45" xfId="0" applyNumberFormat="1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49" fontId="25" fillId="0" borderId="70" xfId="0" applyNumberFormat="1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/>
    </xf>
    <xf numFmtId="49" fontId="11" fillId="0" borderId="70" xfId="0" applyNumberFormat="1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/>
    </xf>
    <xf numFmtId="49" fontId="11" fillId="0" borderId="74" xfId="0" applyNumberFormat="1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/>
    </xf>
    <xf numFmtId="49" fontId="11" fillId="0" borderId="59" xfId="0" applyNumberFormat="1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center" vertical="center" wrapText="1"/>
    </xf>
    <xf numFmtId="49" fontId="39" fillId="0" borderId="41" xfId="0" applyNumberFormat="1" applyFont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/>
    </xf>
    <xf numFmtId="49" fontId="39" fillId="0" borderId="59" xfId="0" applyNumberFormat="1" applyFont="1" applyBorder="1" applyAlignment="1">
      <alignment horizontal="center" vertical="center" wrapText="1"/>
    </xf>
    <xf numFmtId="0" fontId="39" fillId="0" borderId="60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 wrapText="1"/>
    </xf>
    <xf numFmtId="0" fontId="11" fillId="0" borderId="72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6" fillId="9" borderId="31" xfId="0" applyFont="1" applyFill="1" applyBorder="1" applyAlignment="1">
      <alignment horizontal="center" vertical="center"/>
    </xf>
    <xf numFmtId="0" fontId="18" fillId="9" borderId="29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39" fillId="0" borderId="60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49" fontId="15" fillId="0" borderId="6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49" fontId="16" fillId="9" borderId="19" xfId="0" applyNumberFormat="1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16" fillId="8" borderId="58" xfId="0" applyNumberFormat="1" applyFont="1" applyFill="1" applyBorder="1" applyAlignment="1">
      <alignment horizontal="center" vertical="center" wrapText="1"/>
    </xf>
    <xf numFmtId="0" fontId="16" fillId="8" borderId="3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49" fontId="39" fillId="0" borderId="41" xfId="0" applyNumberFormat="1" applyFont="1" applyFill="1" applyBorder="1" applyAlignment="1">
      <alignment horizontal="center" vertical="center" wrapText="1"/>
    </xf>
    <xf numFmtId="0" fontId="39" fillId="0" borderId="37" xfId="0" applyFont="1" applyBorder="1" applyAlignment="1">
      <alignment vertical="center"/>
    </xf>
    <xf numFmtId="49" fontId="39" fillId="0" borderId="64" xfId="0" applyNumberFormat="1" applyFont="1" applyFill="1" applyBorder="1" applyAlignment="1">
      <alignment horizontal="center" vertical="center" wrapText="1"/>
    </xf>
    <xf numFmtId="0" fontId="39" fillId="0" borderId="65" xfId="0" applyFont="1" applyFill="1" applyBorder="1" applyAlignment="1">
      <alignment horizontal="center" vertical="center"/>
    </xf>
    <xf numFmtId="0" fontId="39" fillId="0" borderId="66" xfId="0" applyFont="1" applyFill="1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15" fillId="0" borderId="72" xfId="0" applyFont="1" applyBorder="1" applyAlignment="1">
      <alignment vertical="center"/>
    </xf>
    <xf numFmtId="49" fontId="16" fillId="8" borderId="19" xfId="0" applyNumberFormat="1" applyFont="1" applyFill="1" applyBorder="1" applyAlignment="1">
      <alignment horizontal="center" vertical="center" wrapText="1"/>
    </xf>
    <xf numFmtId="0" fontId="16" fillId="8" borderId="31" xfId="0" applyFont="1" applyFill="1" applyBorder="1" applyAlignment="1">
      <alignment horizontal="center" vertical="center"/>
    </xf>
    <xf numFmtId="0" fontId="16" fillId="9" borderId="29" xfId="0" applyFont="1" applyFill="1" applyBorder="1" applyAlignment="1">
      <alignment horizontal="center" vertical="center"/>
    </xf>
    <xf numFmtId="49" fontId="18" fillId="0" borderId="64" xfId="0" applyNumberFormat="1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49" fontId="27" fillId="0" borderId="70" xfId="0" applyNumberFormat="1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49" fontId="16" fillId="8" borderId="9" xfId="0" applyNumberFormat="1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49" fontId="11" fillId="0" borderId="35" xfId="0" applyNumberFormat="1" applyFont="1" applyBorder="1" applyAlignment="1">
      <alignment vertical="center" wrapText="1"/>
    </xf>
    <xf numFmtId="0" fontId="11" fillId="0" borderId="8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5" fillId="9" borderId="31" xfId="0" applyFont="1" applyFill="1" applyBorder="1" applyAlignment="1">
      <alignment horizontal="center" vertical="center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3" fontId="22" fillId="0" borderId="29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 applyAlignment="1">
      <alignment vertical="center"/>
    </xf>
    <xf numFmtId="49" fontId="43" fillId="0" borderId="11" xfId="0" applyNumberFormat="1" applyFont="1" applyFill="1" applyBorder="1" applyAlignment="1">
      <alignment vertical="center" textRotation="90" wrapText="1"/>
    </xf>
    <xf numFmtId="0" fontId="2" fillId="0" borderId="11" xfId="0" applyFont="1" applyBorder="1" applyAlignment="1">
      <alignment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168" fontId="43" fillId="0" borderId="9" xfId="0" applyNumberFormat="1" applyFont="1" applyFill="1" applyBorder="1" applyAlignment="1" applyProtection="1">
      <alignment horizontal="right" vertical="center" wrapText="1"/>
    </xf>
    <xf numFmtId="3" fontId="38" fillId="0" borderId="11" xfId="0" applyNumberFormat="1" applyFont="1" applyFill="1" applyBorder="1" applyAlignment="1" applyProtection="1">
      <alignment horizontal="center" vertical="center" wrapText="1"/>
    </xf>
    <xf numFmtId="168" fontId="42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46" fillId="2" borderId="2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>
      <alignment vertical="center"/>
    </xf>
    <xf numFmtId="49" fontId="43" fillId="0" borderId="33" xfId="0" applyNumberFormat="1" applyFont="1" applyFill="1" applyBorder="1" applyAlignment="1">
      <alignment vertical="center" textRotation="90" wrapText="1"/>
    </xf>
    <xf numFmtId="0" fontId="2" fillId="0" borderId="33" xfId="0" applyFont="1" applyBorder="1" applyAlignment="1">
      <alignment vertical="center"/>
    </xf>
    <xf numFmtId="49" fontId="43" fillId="0" borderId="36" xfId="0" applyNumberFormat="1" applyFont="1" applyFill="1" applyBorder="1" applyAlignment="1">
      <alignment horizontal="center" vertical="center" wrapText="1"/>
    </xf>
    <xf numFmtId="168" fontId="43" fillId="0" borderId="34" xfId="0" applyNumberFormat="1" applyFont="1" applyFill="1" applyBorder="1" applyAlignment="1" applyProtection="1">
      <alignment horizontal="right" vertical="center" wrapText="1"/>
    </xf>
    <xf numFmtId="3" fontId="38" fillId="0" borderId="33" xfId="0" applyNumberFormat="1" applyFont="1" applyFill="1" applyBorder="1" applyAlignment="1" applyProtection="1">
      <alignment horizontal="center" vertical="center" wrapText="1"/>
    </xf>
    <xf numFmtId="168" fontId="42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49" fontId="24" fillId="11" borderId="43" xfId="0" applyNumberFormat="1" applyFont="1" applyFill="1" applyBorder="1" applyAlignment="1">
      <alignment horizontal="center" vertical="center" wrapText="1"/>
    </xf>
    <xf numFmtId="168" fontId="33" fillId="0" borderId="41" xfId="0" applyNumberFormat="1" applyFont="1" applyFill="1" applyBorder="1" applyAlignment="1" applyProtection="1">
      <alignment horizontal="right" vertical="center" wrapText="1"/>
    </xf>
    <xf numFmtId="168" fontId="24" fillId="2" borderId="3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1" xfId="0" applyFont="1" applyFill="1" applyBorder="1" applyAlignment="1">
      <alignment horizontal="center" vertical="center"/>
    </xf>
    <xf numFmtId="49" fontId="47" fillId="0" borderId="37" xfId="0" applyNumberFormat="1" applyFont="1" applyFill="1" applyBorder="1" applyAlignment="1">
      <alignment vertical="center" textRotation="90" wrapText="1"/>
    </xf>
    <xf numFmtId="0" fontId="6" fillId="0" borderId="37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49" fontId="47" fillId="0" borderId="46" xfId="0" applyNumberFormat="1" applyFont="1" applyFill="1" applyBorder="1" applyAlignment="1">
      <alignment vertical="center" textRotation="90" wrapText="1"/>
    </xf>
    <xf numFmtId="0" fontId="6" fillId="0" borderId="46" xfId="0" applyFont="1" applyFill="1" applyBorder="1" applyAlignment="1">
      <alignment vertical="center"/>
    </xf>
    <xf numFmtId="0" fontId="24" fillId="0" borderId="46" xfId="0" applyNumberFormat="1" applyFont="1" applyFill="1" applyBorder="1" applyAlignment="1" applyProtection="1">
      <alignment horizontal="right" vertical="center" wrapText="1"/>
    </xf>
    <xf numFmtId="49" fontId="24" fillId="11" borderId="48" xfId="0" applyNumberFormat="1" applyFont="1" applyFill="1" applyBorder="1" applyAlignment="1">
      <alignment horizontal="center" vertical="center" wrapText="1"/>
    </xf>
    <xf numFmtId="168" fontId="33" fillId="0" borderId="45" xfId="0" applyNumberFormat="1" applyFont="1" applyFill="1" applyBorder="1" applyAlignment="1" applyProtection="1">
      <alignment horizontal="right" vertical="center" wrapText="1"/>
    </xf>
    <xf numFmtId="168" fontId="24" fillId="2" borderId="49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41" xfId="0" applyFont="1" applyFill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49" fontId="11" fillId="0" borderId="33" xfId="0" applyNumberFormat="1" applyFont="1" applyFill="1" applyBorder="1" applyAlignment="1" applyProtection="1">
      <alignment horizontal="center" vertical="center" wrapText="1"/>
    </xf>
    <xf numFmtId="0" fontId="6" fillId="0" borderId="33" xfId="0" applyFont="1" applyBorder="1" applyAlignment="1">
      <alignment vertical="center"/>
    </xf>
    <xf numFmtId="49" fontId="11" fillId="11" borderId="36" xfId="0" applyNumberFormat="1" applyFont="1" applyFill="1" applyBorder="1" applyAlignment="1">
      <alignment horizontal="center" vertical="center" wrapText="1"/>
    </xf>
    <xf numFmtId="168" fontId="25" fillId="0" borderId="34" xfId="0" applyNumberFormat="1" applyFont="1" applyFill="1" applyBorder="1" applyAlignment="1" applyProtection="1">
      <alignment horizontal="right" vertical="center" wrapText="1"/>
    </xf>
    <xf numFmtId="168" fontId="46" fillId="2" borderId="3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1" xfId="0" applyFont="1" applyFill="1" applyBorder="1" applyAlignment="1">
      <alignment vertical="center"/>
    </xf>
    <xf numFmtId="49" fontId="11" fillId="0" borderId="37" xfId="0" applyNumberFormat="1" applyFont="1" applyFill="1" applyBorder="1" applyAlignment="1" applyProtection="1">
      <alignment horizontal="center" vertical="center" wrapText="1"/>
    </xf>
    <xf numFmtId="49" fontId="11" fillId="11" borderId="43" xfId="0" applyNumberFormat="1" applyFont="1" applyFill="1" applyBorder="1" applyAlignment="1">
      <alignment horizontal="center" vertical="center" wrapText="1"/>
    </xf>
    <xf numFmtId="168" fontId="25" fillId="0" borderId="41" xfId="0" applyNumberFormat="1" applyFont="1" applyFill="1" applyBorder="1" applyAlignment="1" applyProtection="1">
      <alignment horizontal="right" vertical="center" wrapText="1"/>
    </xf>
    <xf numFmtId="168" fontId="46" fillId="2" borderId="3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1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49" fontId="11" fillId="0" borderId="51" xfId="0" applyNumberFormat="1" applyFont="1" applyFill="1" applyBorder="1" applyAlignment="1" applyProtection="1">
      <alignment horizontal="center" vertical="center" wrapText="1"/>
    </xf>
    <xf numFmtId="0" fontId="6" fillId="0" borderId="51" xfId="0" applyFont="1" applyFill="1" applyBorder="1" applyAlignment="1">
      <alignment vertical="center"/>
    </xf>
    <xf numFmtId="49" fontId="11" fillId="11" borderId="88" xfId="0" applyNumberFormat="1" applyFont="1" applyFill="1" applyBorder="1" applyAlignment="1">
      <alignment horizontal="center" vertical="center" wrapText="1"/>
    </xf>
    <xf numFmtId="168" fontId="25" fillId="0" borderId="50" xfId="0" applyNumberFormat="1" applyFont="1" applyFill="1" applyBorder="1" applyAlignment="1" applyProtection="1">
      <alignment horizontal="right" vertical="center" wrapText="1"/>
    </xf>
    <xf numFmtId="3" fontId="22" fillId="0" borderId="51" xfId="0" applyNumberFormat="1" applyFont="1" applyFill="1" applyBorder="1" applyAlignment="1" applyProtection="1">
      <alignment horizontal="center" vertical="center" wrapText="1"/>
    </xf>
    <xf numFmtId="168" fontId="46" fillId="2" borderId="89" xfId="0" applyNumberFormat="1" applyFont="1" applyFill="1" applyBorder="1" applyAlignment="1" applyProtection="1">
      <alignment horizontal="right" vertical="center" wrapText="1"/>
      <protection locked="0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168" fontId="52" fillId="0" borderId="0" xfId="0" applyNumberFormat="1" applyFont="1" applyAlignment="1">
      <alignment vertical="center"/>
    </xf>
    <xf numFmtId="168" fontId="51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49" fontId="7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 wrapText="1"/>
    </xf>
    <xf numFmtId="0" fontId="9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/>
    </xf>
    <xf numFmtId="0" fontId="15" fillId="3" borderId="8" xfId="0" applyFont="1" applyFill="1" applyBorder="1" applyAlignment="1">
      <alignment vertical="center"/>
    </xf>
    <xf numFmtId="0" fontId="16" fillId="34" borderId="7" xfId="0" applyFont="1" applyFill="1" applyBorder="1" applyAlignment="1">
      <alignment horizontal="centerContinuous" vertical="center"/>
    </xf>
    <xf numFmtId="0" fontId="6" fillId="34" borderId="5" xfId="0" applyFont="1" applyFill="1" applyBorder="1" applyAlignment="1">
      <alignment horizontal="centerContinuous" vertical="center"/>
    </xf>
    <xf numFmtId="0" fontId="16" fillId="6" borderId="7" xfId="0" applyFont="1" applyFill="1" applyBorder="1" applyAlignment="1">
      <alignment horizontal="centerContinuous" vertical="center"/>
    </xf>
    <xf numFmtId="0" fontId="16" fillId="6" borderId="5" xfId="0" applyFont="1" applyFill="1" applyBorder="1" applyAlignment="1">
      <alignment horizontal="centerContinuous" vertical="center"/>
    </xf>
    <xf numFmtId="0" fontId="16" fillId="6" borderId="6" xfId="0" applyFont="1" applyFill="1" applyBorder="1" applyAlignment="1">
      <alignment horizontal="centerContinuous" vertical="center"/>
    </xf>
    <xf numFmtId="0" fontId="18" fillId="34" borderId="14" xfId="0" applyFont="1" applyFill="1" applyBorder="1" applyAlignment="1">
      <alignment horizontal="centerContinuous" vertical="center"/>
    </xf>
    <xf numFmtId="0" fontId="15" fillId="34" borderId="13" xfId="0" applyFont="1" applyFill="1" applyBorder="1" applyAlignment="1">
      <alignment horizontal="centerContinuous" vertical="center"/>
    </xf>
    <xf numFmtId="0" fontId="18" fillId="34" borderId="9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0" fontId="79" fillId="5" borderId="17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vertical="center"/>
    </xf>
    <xf numFmtId="0" fontId="18" fillId="34" borderId="19" xfId="0" applyFont="1" applyFill="1" applyBorder="1" applyAlignment="1">
      <alignment vertical="center"/>
    </xf>
    <xf numFmtId="9" fontId="20" fillId="5" borderId="21" xfId="0" applyNumberFormat="1" applyFont="1" applyFill="1" applyBorder="1" applyAlignment="1">
      <alignment horizontal="center" vertical="center"/>
    </xf>
    <xf numFmtId="9" fontId="20" fillId="5" borderId="22" xfId="0" applyNumberFormat="1" applyFont="1" applyFill="1" applyBorder="1" applyAlignment="1">
      <alignment horizontal="center" vertical="center"/>
    </xf>
    <xf numFmtId="9" fontId="79" fillId="5" borderId="26" xfId="0" applyNumberFormat="1" applyFont="1" applyFill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6" fillId="5" borderId="15" xfId="0" applyFont="1" applyFill="1" applyBorder="1" applyAlignment="1">
      <alignment vertical="center"/>
    </xf>
    <xf numFmtId="0" fontId="16" fillId="5" borderId="16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3" fontId="22" fillId="0" borderId="36" xfId="0" applyNumberFormat="1" applyFont="1" applyFill="1" applyBorder="1" applyAlignment="1" applyProtection="1">
      <alignment horizontal="center" vertical="center"/>
    </xf>
    <xf numFmtId="3" fontId="22" fillId="0" borderId="41" xfId="0" applyNumberFormat="1" applyFont="1" applyFill="1" applyBorder="1" applyAlignment="1" applyProtection="1">
      <alignment horizontal="center" vertical="center"/>
    </xf>
    <xf numFmtId="3" fontId="22" fillId="0" borderId="43" xfId="0" applyNumberFormat="1" applyFont="1" applyFill="1" applyBorder="1" applyAlignment="1" applyProtection="1">
      <alignment horizontal="center" vertical="center"/>
    </xf>
    <xf numFmtId="0" fontId="21" fillId="5" borderId="40" xfId="0" applyFont="1" applyFill="1" applyBorder="1" applyAlignment="1">
      <alignment horizontal="centerContinuous" vertical="center" wrapText="1"/>
    </xf>
    <xf numFmtId="0" fontId="6" fillId="5" borderId="40" xfId="0" applyFont="1" applyFill="1" applyBorder="1" applyAlignment="1">
      <alignment horizontal="centerContinuous" vertical="center" wrapText="1"/>
    </xf>
    <xf numFmtId="0" fontId="21" fillId="5" borderId="39" xfId="0" applyFont="1" applyFill="1" applyBorder="1" applyAlignment="1">
      <alignment horizontal="centerContinuous" vertical="center" wrapText="1"/>
    </xf>
    <xf numFmtId="0" fontId="26" fillId="5" borderId="40" xfId="0" applyFont="1" applyFill="1" applyBorder="1" applyAlignment="1">
      <alignment horizontal="centerContinuous" vertical="center"/>
    </xf>
    <xf numFmtId="0" fontId="26" fillId="5" borderId="44" xfId="0" applyFont="1" applyFill="1" applyBorder="1" applyAlignment="1">
      <alignment horizontal="centerContinuous" vertical="center"/>
    </xf>
    <xf numFmtId="0" fontId="21" fillId="5" borderId="39" xfId="0" applyFont="1" applyFill="1" applyBorder="1" applyAlignment="1">
      <alignment horizontal="centerContinuous" vertical="center"/>
    </xf>
    <xf numFmtId="0" fontId="21" fillId="5" borderId="44" xfId="0" applyFont="1" applyFill="1" applyBorder="1" applyAlignment="1">
      <alignment horizontal="centerContinuous" vertical="center" wrapText="1"/>
    </xf>
    <xf numFmtId="3" fontId="22" fillId="0" borderId="34" xfId="0" applyNumberFormat="1" applyFont="1" applyFill="1" applyBorder="1" applyAlignment="1" applyProtection="1">
      <alignment horizontal="center" vertical="center"/>
    </xf>
    <xf numFmtId="3" fontId="22" fillId="0" borderId="42" xfId="0" applyNumberFormat="1" applyFont="1" applyFill="1" applyBorder="1" applyAlignment="1" applyProtection="1">
      <alignment horizontal="center" vertical="center"/>
    </xf>
    <xf numFmtId="3" fontId="22" fillId="0" borderId="35" xfId="0" applyNumberFormat="1" applyFont="1" applyFill="1" applyBorder="1" applyAlignment="1" applyProtection="1">
      <alignment horizontal="center" vertical="center"/>
    </xf>
    <xf numFmtId="3" fontId="28" fillId="6" borderId="58" xfId="0" applyNumberFormat="1" applyFont="1" applyFill="1" applyBorder="1" applyAlignment="1" applyProtection="1">
      <alignment horizontal="center" vertical="center"/>
    </xf>
    <xf numFmtId="3" fontId="28" fillId="6" borderId="29" xfId="0" applyNumberFormat="1" applyFont="1" applyFill="1" applyBorder="1" applyAlignment="1" applyProtection="1">
      <alignment horizontal="center" vertical="center"/>
    </xf>
    <xf numFmtId="3" fontId="28" fillId="6" borderId="27" xfId="0" applyNumberFormat="1" applyFont="1" applyFill="1" applyBorder="1" applyAlignment="1" applyProtection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Continuous" vertical="center"/>
    </xf>
    <xf numFmtId="0" fontId="6" fillId="4" borderId="6" xfId="0" applyFont="1" applyFill="1" applyBorder="1" applyAlignment="1">
      <alignment horizontal="centerContinuous" vertical="center"/>
    </xf>
    <xf numFmtId="0" fontId="18" fillId="4" borderId="14" xfId="0" applyFont="1" applyFill="1" applyBorder="1" applyAlignment="1">
      <alignment horizontal="centerContinuous" vertical="center"/>
    </xf>
    <xf numFmtId="0" fontId="15" fillId="4" borderId="15" xfId="0" applyFont="1" applyFill="1" applyBorder="1" applyAlignment="1">
      <alignment horizontal="centerContinuous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42" fillId="0" borderId="60" xfId="0" applyFont="1" applyFill="1" applyBorder="1" applyAlignment="1">
      <alignment horizontal="center" vertical="center"/>
    </xf>
    <xf numFmtId="0" fontId="29" fillId="0" borderId="0" xfId="69" applyFont="1" applyAlignment="1">
      <alignment horizontal="right"/>
    </xf>
    <xf numFmtId="0" fontId="81" fillId="0" borderId="0" xfId="69" applyFont="1" applyFill="1" applyAlignment="1">
      <alignment horizontal="center" wrapText="1"/>
    </xf>
    <xf numFmtId="0" fontId="81" fillId="0" borderId="0" xfId="69" applyFont="1" applyFill="1" applyAlignment="1">
      <alignment horizontal="left" wrapText="1"/>
    </xf>
    <xf numFmtId="0" fontId="82" fillId="0" borderId="0" xfId="69" applyFont="1" applyFill="1" applyAlignment="1">
      <alignment horizontal="center" vertical="top" wrapText="1"/>
    </xf>
    <xf numFmtId="3" fontId="11" fillId="0" borderId="41" xfId="0" applyNumberFormat="1" applyFont="1" applyFill="1" applyBorder="1" applyAlignment="1" applyProtection="1">
      <alignment horizontal="center" vertical="center"/>
    </xf>
    <xf numFmtId="3" fontId="11" fillId="0" borderId="37" xfId="0" applyNumberFormat="1" applyFont="1" applyFill="1" applyBorder="1" applyAlignment="1" applyProtection="1">
      <alignment horizontal="center" vertical="center"/>
    </xf>
    <xf numFmtId="3" fontId="11" fillId="0" borderId="38" xfId="0" applyNumberFormat="1" applyFont="1" applyFill="1" applyBorder="1" applyAlignment="1" applyProtection="1">
      <alignment horizontal="center" vertical="center"/>
    </xf>
    <xf numFmtId="3" fontId="11" fillId="0" borderId="34" xfId="0" applyNumberFormat="1" applyFont="1" applyFill="1" applyBorder="1" applyAlignment="1" applyProtection="1">
      <alignment horizontal="center" vertical="center"/>
    </xf>
    <xf numFmtId="3" fontId="11" fillId="0" borderId="33" xfId="0" applyNumberFormat="1" applyFont="1" applyFill="1" applyBorder="1" applyAlignment="1" applyProtection="1">
      <alignment horizontal="center" vertical="center"/>
    </xf>
    <xf numFmtId="3" fontId="11" fillId="0" borderId="32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Continuous" vertical="center"/>
    </xf>
    <xf numFmtId="49" fontId="19" fillId="3" borderId="25" xfId="0" applyNumberFormat="1" applyFont="1" applyFill="1" applyBorder="1" applyAlignment="1">
      <alignment horizontal="center" vertical="center"/>
    </xf>
    <xf numFmtId="49" fontId="19" fillId="3" borderId="20" xfId="0" applyNumberFormat="1" applyFont="1" applyFill="1" applyBorder="1" applyAlignment="1">
      <alignment horizontal="center" vertical="center"/>
    </xf>
    <xf numFmtId="49" fontId="19" fillId="3" borderId="26" xfId="0" applyNumberFormat="1" applyFont="1" applyFill="1" applyBorder="1" applyAlignment="1">
      <alignment horizontal="center" vertical="center"/>
    </xf>
    <xf numFmtId="0" fontId="42" fillId="0" borderId="0" xfId="69" applyFont="1" applyBorder="1" applyAlignment="1">
      <alignment horizontal="center" vertical="top"/>
    </xf>
    <xf numFmtId="0" fontId="84" fillId="0" borderId="0" xfId="69" applyFont="1" applyFill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applyProtection="1">
      <alignment horizontal="centerContinuous" vertical="center"/>
    </xf>
    <xf numFmtId="164" fontId="18" fillId="9" borderId="29" xfId="0" applyNumberFormat="1" applyFont="1" applyFill="1" applyBorder="1" applyAlignment="1" applyProtection="1">
      <alignment horizontal="center" vertical="center"/>
      <protection locked="0"/>
    </xf>
    <xf numFmtId="168" fontId="25" fillId="0" borderId="25" xfId="0" applyNumberFormat="1" applyFont="1" applyFill="1" applyBorder="1" applyAlignment="1" applyProtection="1">
      <alignment horizontal="center" vertical="center"/>
      <protection locked="0"/>
    </xf>
    <xf numFmtId="168" fontId="25" fillId="0" borderId="21" xfId="0" applyNumberFormat="1" applyFont="1" applyFill="1" applyBorder="1" applyAlignment="1" applyProtection="1">
      <alignment horizontal="center" vertical="center"/>
      <protection locked="0"/>
    </xf>
    <xf numFmtId="168" fontId="25" fillId="0" borderId="23" xfId="0" applyNumberFormat="1" applyFont="1" applyFill="1" applyBorder="1" applyAlignment="1" applyProtection="1">
      <alignment horizontal="center" vertical="center"/>
      <protection locked="0"/>
    </xf>
    <xf numFmtId="164" fontId="18" fillId="9" borderId="2" xfId="0" applyNumberFormat="1" applyFont="1" applyFill="1" applyBorder="1" applyAlignment="1" applyProtection="1">
      <alignment horizontal="center" vertical="center"/>
      <protection locked="0"/>
    </xf>
    <xf numFmtId="164" fontId="18" fillId="9" borderId="4" xfId="0" applyNumberFormat="1" applyFont="1" applyFill="1" applyBorder="1" applyAlignment="1" applyProtection="1">
      <alignment horizontal="center" vertical="center"/>
      <protection locked="0"/>
    </xf>
    <xf numFmtId="164" fontId="18" fillId="9" borderId="6" xfId="0" applyNumberFormat="1" applyFont="1" applyFill="1" applyBorder="1" applyAlignment="1" applyProtection="1">
      <alignment horizontal="center" vertical="center"/>
      <protection locked="0"/>
    </xf>
    <xf numFmtId="164" fontId="16" fillId="9" borderId="2" xfId="0" applyNumberFormat="1" applyFont="1" applyFill="1" applyBorder="1" applyAlignment="1" applyProtection="1">
      <alignment horizontal="center" vertical="center"/>
      <protection locked="0"/>
    </xf>
    <xf numFmtId="164" fontId="16" fillId="9" borderId="4" xfId="0" applyNumberFormat="1" applyFont="1" applyFill="1" applyBorder="1" applyAlignment="1" applyProtection="1">
      <alignment horizontal="center" vertical="center"/>
      <protection locked="0"/>
    </xf>
    <xf numFmtId="164" fontId="16" fillId="9" borderId="6" xfId="0" applyNumberFormat="1" applyFont="1" applyFill="1" applyBorder="1" applyAlignment="1" applyProtection="1">
      <alignment horizontal="center" vertical="center"/>
      <protection locked="0"/>
    </xf>
    <xf numFmtId="164" fontId="18" fillId="9" borderId="58" xfId="0" applyNumberFormat="1" applyFont="1" applyFill="1" applyBorder="1" applyAlignment="1" applyProtection="1">
      <alignment horizontal="center" vertical="center"/>
      <protection locked="0"/>
    </xf>
    <xf numFmtId="164" fontId="18" fillId="9" borderId="85" xfId="0" applyNumberFormat="1" applyFont="1" applyFill="1" applyBorder="1" applyAlignment="1" applyProtection="1">
      <alignment horizontal="center" vertical="center"/>
      <protection locked="0"/>
    </xf>
    <xf numFmtId="168" fontId="25" fillId="0" borderId="7" xfId="0" applyNumberFormat="1" applyFont="1" applyFill="1" applyBorder="1" applyAlignment="1" applyProtection="1">
      <alignment horizontal="center" vertical="center"/>
      <protection locked="0"/>
    </xf>
    <xf numFmtId="168" fontId="25" fillId="0" borderId="4" xfId="0" applyNumberFormat="1" applyFont="1" applyFill="1" applyBorder="1" applyAlignment="1" applyProtection="1">
      <alignment horizontal="center" vertical="center"/>
      <protection locked="0"/>
    </xf>
    <xf numFmtId="168" fontId="25" fillId="0" borderId="6" xfId="0" applyNumberFormat="1" applyFont="1" applyFill="1" applyBorder="1" applyAlignment="1" applyProtection="1">
      <alignment horizontal="center" vertical="center"/>
      <protection locked="0"/>
    </xf>
    <xf numFmtId="168" fontId="40" fillId="0" borderId="39" xfId="0" applyNumberFormat="1" applyFont="1" applyFill="1" applyBorder="1" applyAlignment="1" applyProtection="1">
      <alignment horizontal="center" vertical="center"/>
      <protection locked="0"/>
    </xf>
    <xf numFmtId="168" fontId="40" fillId="0" borderId="37" xfId="0" applyNumberFormat="1" applyFont="1" applyFill="1" applyBorder="1" applyAlignment="1" applyProtection="1">
      <alignment horizontal="center" vertical="center"/>
      <protection locked="0"/>
    </xf>
    <xf numFmtId="168" fontId="40" fillId="0" borderId="44" xfId="0" applyNumberFormat="1" applyFont="1" applyFill="1" applyBorder="1" applyAlignment="1" applyProtection="1">
      <alignment horizontal="center" vertical="center"/>
      <protection locked="0"/>
    </xf>
    <xf numFmtId="168" fontId="40" fillId="0" borderId="100" xfId="0" applyNumberFormat="1" applyFont="1" applyFill="1" applyBorder="1" applyAlignment="1" applyProtection="1">
      <alignment horizontal="center" vertical="center"/>
      <protection locked="0"/>
    </xf>
    <xf numFmtId="168" fontId="40" fillId="0" borderId="61" xfId="0" applyNumberFormat="1" applyFont="1" applyFill="1" applyBorder="1" applyAlignment="1" applyProtection="1">
      <alignment horizontal="center" vertical="center"/>
      <protection locked="0"/>
    </xf>
    <xf numFmtId="168" fontId="40" fillId="0" borderId="108" xfId="0" applyNumberFormat="1" applyFont="1" applyFill="1" applyBorder="1" applyAlignment="1" applyProtection="1">
      <alignment horizontal="center" vertical="center"/>
      <protection locked="0"/>
    </xf>
    <xf numFmtId="168" fontId="25" fillId="0" borderId="16" xfId="0" applyNumberFormat="1" applyFont="1" applyFill="1" applyBorder="1" applyAlignment="1" applyProtection="1">
      <alignment horizontal="center" vertical="center"/>
      <protection locked="0"/>
    </xf>
    <xf numFmtId="168" fontId="25" fillId="0" borderId="11" xfId="0" applyNumberFormat="1" applyFont="1" applyFill="1" applyBorder="1" applyAlignment="1" applyProtection="1">
      <alignment horizontal="center" vertical="center"/>
      <protection locked="0"/>
    </xf>
    <xf numFmtId="168" fontId="25" fillId="0" borderId="12" xfId="0" applyNumberFormat="1" applyFont="1" applyFill="1" applyBorder="1" applyAlignment="1" applyProtection="1">
      <alignment horizontal="center" vertical="center"/>
      <protection locked="0"/>
    </xf>
    <xf numFmtId="168" fontId="25" fillId="0" borderId="106" xfId="0" applyNumberFormat="1" applyFont="1" applyFill="1" applyBorder="1" applyAlignment="1" applyProtection="1">
      <alignment horizontal="center" vertical="center"/>
      <protection locked="0"/>
    </xf>
    <xf numFmtId="168" fontId="25" fillId="0" borderId="66" xfId="0" applyNumberFormat="1" applyFont="1" applyFill="1" applyBorder="1" applyAlignment="1" applyProtection="1">
      <alignment horizontal="center" vertical="center"/>
      <protection locked="0"/>
    </xf>
    <xf numFmtId="168" fontId="25" fillId="0" borderId="107" xfId="0" applyNumberFormat="1" applyFont="1" applyFill="1" applyBorder="1" applyAlignment="1" applyProtection="1">
      <alignment horizontal="center" vertical="center"/>
      <protection locked="0"/>
    </xf>
    <xf numFmtId="168" fontId="25" fillId="0" borderId="110" xfId="0" applyNumberFormat="1" applyFont="1" applyFill="1" applyBorder="1" applyAlignment="1" applyProtection="1">
      <alignment horizontal="center" vertical="center"/>
      <protection locked="0"/>
    </xf>
    <xf numFmtId="168" fontId="25" fillId="0" borderId="72" xfId="0" applyNumberFormat="1" applyFont="1" applyFill="1" applyBorder="1" applyAlignment="1" applyProtection="1">
      <alignment horizontal="center" vertical="center"/>
      <protection locked="0"/>
    </xf>
    <xf numFmtId="168" fontId="25" fillId="0" borderId="111" xfId="0" applyNumberFormat="1" applyFont="1" applyFill="1" applyBorder="1" applyAlignment="1" applyProtection="1">
      <alignment horizontal="center" vertical="center"/>
      <protection locked="0"/>
    </xf>
    <xf numFmtId="168" fontId="40" fillId="0" borderId="104" xfId="0" applyNumberFormat="1" applyFont="1" applyFill="1" applyBorder="1" applyAlignment="1" applyProtection="1">
      <alignment horizontal="center" vertical="center"/>
      <protection locked="0"/>
    </xf>
    <xf numFmtId="168" fontId="40" fillId="0" borderId="46" xfId="0" applyNumberFormat="1" applyFont="1" applyFill="1" applyBorder="1" applyAlignment="1" applyProtection="1">
      <alignment horizontal="center" vertical="center"/>
      <protection locked="0"/>
    </xf>
    <xf numFmtId="168" fontId="40" fillId="0" borderId="102" xfId="0" applyNumberFormat="1" applyFont="1" applyFill="1" applyBorder="1" applyAlignment="1" applyProtection="1">
      <alignment horizontal="center" vertical="center"/>
      <protection locked="0"/>
    </xf>
    <xf numFmtId="168" fontId="25" fillId="0" borderId="104" xfId="0" applyNumberFormat="1" applyFont="1" applyFill="1" applyBorder="1" applyAlignment="1" applyProtection="1">
      <alignment horizontal="center" vertical="center"/>
      <protection locked="0"/>
    </xf>
    <xf numFmtId="168" fontId="25" fillId="0" borderId="46" xfId="0" applyNumberFormat="1" applyFont="1" applyFill="1" applyBorder="1" applyAlignment="1" applyProtection="1">
      <alignment horizontal="center" vertical="center"/>
      <protection locked="0"/>
    </xf>
    <xf numFmtId="168" fontId="25" fillId="0" borderId="102" xfId="0" applyNumberFormat="1" applyFont="1" applyFill="1" applyBorder="1" applyAlignment="1" applyProtection="1">
      <alignment horizontal="center" vertical="center"/>
      <protection locked="0"/>
    </xf>
    <xf numFmtId="168" fontId="25" fillId="0" borderId="39" xfId="0" applyNumberFormat="1" applyFont="1" applyFill="1" applyBorder="1" applyAlignment="1" applyProtection="1">
      <alignment horizontal="center" vertical="center"/>
      <protection locked="0"/>
    </xf>
    <xf numFmtId="168" fontId="25" fillId="0" borderId="37" xfId="0" applyNumberFormat="1" applyFont="1" applyFill="1" applyBorder="1" applyAlignment="1" applyProtection="1">
      <alignment horizontal="center" vertical="center"/>
      <protection locked="0"/>
    </xf>
    <xf numFmtId="168" fontId="25" fillId="0" borderId="44" xfId="0" applyNumberFormat="1" applyFont="1" applyFill="1" applyBorder="1" applyAlignment="1" applyProtection="1">
      <alignment horizontal="center" vertical="center"/>
      <protection locked="0"/>
    </xf>
    <xf numFmtId="168" fontId="83" fillId="0" borderId="39" xfId="0" applyNumberFormat="1" applyFont="1" applyFill="1" applyBorder="1" applyAlignment="1" applyProtection="1">
      <alignment horizontal="center" vertical="center"/>
      <protection locked="0"/>
    </xf>
    <xf numFmtId="168" fontId="83" fillId="0" borderId="37" xfId="0" applyNumberFormat="1" applyFont="1" applyFill="1" applyBorder="1" applyAlignment="1" applyProtection="1">
      <alignment horizontal="center" vertical="center"/>
      <protection locked="0"/>
    </xf>
    <xf numFmtId="168" fontId="83" fillId="0" borderId="44" xfId="0" applyNumberFormat="1" applyFont="1" applyFill="1" applyBorder="1" applyAlignment="1" applyProtection="1">
      <alignment horizontal="center" vertical="center"/>
      <protection locked="0"/>
    </xf>
    <xf numFmtId="168" fontId="83" fillId="0" borderId="100" xfId="0" applyNumberFormat="1" applyFont="1" applyFill="1" applyBorder="1" applyAlignment="1" applyProtection="1">
      <alignment horizontal="center" vertical="center"/>
      <protection locked="0"/>
    </xf>
    <xf numFmtId="168" fontId="83" fillId="0" borderId="61" xfId="0" applyNumberFormat="1" applyFont="1" applyFill="1" applyBorder="1" applyAlignment="1" applyProtection="1">
      <alignment horizontal="center" vertical="center"/>
      <protection locked="0"/>
    </xf>
    <xf numFmtId="168" fontId="83" fillId="0" borderId="108" xfId="0" applyNumberFormat="1" applyFont="1" applyFill="1" applyBorder="1" applyAlignment="1" applyProtection="1">
      <alignment horizontal="center" vertical="center"/>
      <protection locked="0"/>
    </xf>
    <xf numFmtId="168" fontId="25" fillId="0" borderId="112" xfId="0" applyNumberFormat="1" applyFont="1" applyFill="1" applyBorder="1" applyAlignment="1" applyProtection="1">
      <alignment horizontal="center" vertical="center"/>
      <protection locked="0"/>
    </xf>
    <xf numFmtId="168" fontId="25" fillId="0" borderId="76" xfId="0" applyNumberFormat="1" applyFont="1" applyFill="1" applyBorder="1" applyAlignment="1" applyProtection="1">
      <alignment horizontal="center" vertical="center"/>
      <protection locked="0"/>
    </xf>
    <xf numFmtId="168" fontId="25" fillId="0" borderId="113" xfId="0" applyNumberFormat="1" applyFont="1" applyFill="1" applyBorder="1" applyAlignment="1" applyProtection="1">
      <alignment horizontal="center" vertical="center"/>
      <protection locked="0"/>
    </xf>
    <xf numFmtId="168" fontId="25" fillId="0" borderId="116" xfId="0" applyNumberFormat="1" applyFont="1" applyFill="1" applyBorder="1" applyAlignment="1" applyProtection="1">
      <alignment horizontal="center" vertical="center"/>
      <protection locked="0"/>
    </xf>
    <xf numFmtId="168" fontId="25" fillId="0" borderId="87" xfId="0" applyNumberFormat="1" applyFont="1" applyFill="1" applyBorder="1" applyAlignment="1" applyProtection="1">
      <alignment horizontal="center" vertical="center"/>
      <protection locked="0"/>
    </xf>
    <xf numFmtId="168" fontId="25" fillId="0" borderId="117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16" fillId="3" borderId="7" xfId="46" applyFont="1" applyFill="1" applyBorder="1" applyAlignment="1" applyProtection="1">
      <alignment vertical="center"/>
      <protection locked="0"/>
    </xf>
    <xf numFmtId="0" fontId="16" fillId="3" borderId="5" xfId="46" applyFont="1" applyFill="1" applyBorder="1" applyAlignment="1" applyProtection="1">
      <alignment horizontal="centerContinuous" vertical="center"/>
      <protection locked="0"/>
    </xf>
    <xf numFmtId="0" fontId="18" fillId="3" borderId="16" xfId="46" applyFont="1" applyFill="1" applyBorder="1" applyAlignment="1" applyProtection="1">
      <alignment horizontal="center" vertical="center"/>
      <protection locked="0"/>
    </xf>
    <xf numFmtId="0" fontId="18" fillId="3" borderId="0" xfId="46" applyFont="1" applyFill="1" applyBorder="1" applyAlignment="1" applyProtection="1">
      <alignment horizontal="center" vertical="center"/>
      <protection locked="0"/>
    </xf>
    <xf numFmtId="0" fontId="20" fillId="3" borderId="16" xfId="46" applyFont="1" applyFill="1" applyBorder="1" applyAlignment="1" applyProtection="1">
      <alignment horizontal="center" vertical="center"/>
      <protection locked="0"/>
    </xf>
    <xf numFmtId="0" fontId="20" fillId="3" borderId="0" xfId="46" applyFont="1" applyFill="1" applyBorder="1" applyAlignment="1" applyProtection="1">
      <alignment horizontal="center" vertical="center"/>
      <protection locked="0"/>
    </xf>
    <xf numFmtId="9" fontId="20" fillId="3" borderId="25" xfId="46" applyNumberFormat="1" applyFont="1" applyFill="1" applyBorder="1" applyAlignment="1" applyProtection="1">
      <alignment horizontal="center" vertical="center"/>
      <protection locked="0"/>
    </xf>
    <xf numFmtId="9" fontId="20" fillId="3" borderId="22" xfId="46" applyNumberFormat="1" applyFont="1" applyFill="1" applyBorder="1" applyAlignment="1" applyProtection="1">
      <alignment horizontal="center" vertical="center"/>
      <protection locked="0"/>
    </xf>
    <xf numFmtId="0" fontId="2" fillId="0" borderId="29" xfId="46" applyFont="1" applyBorder="1" applyAlignment="1" applyProtection="1">
      <alignment vertical="center"/>
      <protection locked="0"/>
    </xf>
    <xf numFmtId="164" fontId="11" fillId="0" borderId="33" xfId="46" applyNumberFormat="1" applyFont="1" applyFill="1" applyBorder="1" applyAlignment="1" applyProtection="1">
      <alignment horizontal="center" vertical="center"/>
      <protection locked="0"/>
    </xf>
    <xf numFmtId="0" fontId="2" fillId="0" borderId="56" xfId="46" applyFont="1" applyBorder="1" applyAlignment="1" applyProtection="1">
      <alignment vertical="center"/>
      <protection locked="0"/>
    </xf>
    <xf numFmtId="164" fontId="11" fillId="0" borderId="37" xfId="46" applyNumberFormat="1" applyFont="1" applyFill="1" applyBorder="1" applyAlignment="1" applyProtection="1">
      <alignment horizontal="center" vertical="center"/>
      <protection locked="0"/>
    </xf>
    <xf numFmtId="164" fontId="11" fillId="0" borderId="46" xfId="46" applyNumberFormat="1" applyFont="1" applyFill="1" applyBorder="1" applyAlignment="1" applyProtection="1">
      <alignment horizontal="center" vertical="center"/>
      <protection locked="0"/>
    </xf>
    <xf numFmtId="164" fontId="11" fillId="0" borderId="51" xfId="46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49" fontId="41" fillId="0" borderId="59" xfId="0" applyNumberFormat="1" applyFont="1" applyFill="1" applyBorder="1" applyAlignment="1">
      <alignment horizontal="center" vertical="center" wrapText="1"/>
    </xf>
    <xf numFmtId="0" fontId="41" fillId="0" borderId="60" xfId="0" applyFont="1" applyFill="1" applyBorder="1" applyAlignment="1">
      <alignment horizontal="center" vertical="center" wrapText="1"/>
    </xf>
    <xf numFmtId="0" fontId="38" fillId="0" borderId="61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49" fontId="39" fillId="0" borderId="34" xfId="0" applyNumberFormat="1" applyFont="1" applyFill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/>
    </xf>
    <xf numFmtId="49" fontId="18" fillId="0" borderId="74" xfId="0" applyNumberFormat="1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31" fillId="8" borderId="19" xfId="0" applyFont="1" applyFill="1" applyBorder="1" applyAlignment="1">
      <alignment horizontal="center" vertical="center" wrapText="1"/>
    </xf>
    <xf numFmtId="49" fontId="18" fillId="10" borderId="58" xfId="0" applyNumberFormat="1" applyFont="1" applyFill="1" applyBorder="1" applyAlignment="1">
      <alignment horizontal="center" vertical="center" wrapText="1"/>
    </xf>
    <xf numFmtId="168" fontId="16" fillId="9" borderId="19" xfId="0" applyNumberFormat="1" applyFont="1" applyFill="1" applyBorder="1" applyAlignment="1">
      <alignment vertical="center" wrapText="1"/>
    </xf>
    <xf numFmtId="168" fontId="16" fillId="9" borderId="21" xfId="0" applyNumberFormat="1" applyFont="1" applyFill="1" applyBorder="1" applyAlignment="1">
      <alignment vertical="center" wrapText="1"/>
    </xf>
    <xf numFmtId="168" fontId="16" fillId="9" borderId="26" xfId="0" applyNumberFormat="1" applyFont="1" applyFill="1" applyBorder="1" applyAlignment="1">
      <alignment vertical="center" wrapText="1"/>
    </xf>
    <xf numFmtId="49" fontId="25" fillId="10" borderId="31" xfId="0" applyNumberFormat="1" applyFont="1" applyFill="1" applyBorder="1" applyAlignment="1">
      <alignment horizontal="center" vertical="center" wrapText="1"/>
    </xf>
    <xf numFmtId="168" fontId="25" fillId="10" borderId="58" xfId="0" applyNumberFormat="1" applyFont="1" applyFill="1" applyBorder="1" applyAlignment="1">
      <alignment vertical="center" wrapText="1"/>
    </xf>
    <xf numFmtId="168" fontId="25" fillId="10" borderId="27" xfId="0" applyNumberFormat="1" applyFont="1" applyFill="1" applyBorder="1" applyAlignment="1">
      <alignment vertical="center" wrapText="1"/>
    </xf>
    <xf numFmtId="164" fontId="25" fillId="0" borderId="41" xfId="0" applyNumberFormat="1" applyFont="1" applyFill="1" applyBorder="1" applyAlignment="1" applyProtection="1">
      <alignment vertical="center" wrapText="1"/>
    </xf>
    <xf numFmtId="164" fontId="11" fillId="2" borderId="37" xfId="0" applyNumberFormat="1" applyFont="1" applyFill="1" applyBorder="1" applyAlignment="1" applyProtection="1">
      <alignment vertical="center" wrapText="1"/>
      <protection locked="0"/>
    </xf>
    <xf numFmtId="164" fontId="11" fillId="2" borderId="38" xfId="0" applyNumberFormat="1" applyFont="1" applyFill="1" applyBorder="1" applyAlignment="1" applyProtection="1">
      <alignment vertical="center" wrapText="1"/>
      <protection locked="0"/>
    </xf>
    <xf numFmtId="164" fontId="25" fillId="0" borderId="34" xfId="0" applyNumberFormat="1" applyFont="1" applyFill="1" applyBorder="1" applyAlignment="1" applyProtection="1">
      <alignment vertical="center" wrapText="1"/>
    </xf>
    <xf numFmtId="164" fontId="11" fillId="2" borderId="33" xfId="0" applyNumberFormat="1" applyFont="1" applyFill="1" applyBorder="1" applyAlignment="1" applyProtection="1">
      <alignment vertical="center" wrapText="1"/>
      <protection locked="0"/>
    </xf>
    <xf numFmtId="164" fontId="11" fillId="2" borderId="32" xfId="0" applyNumberFormat="1" applyFont="1" applyFill="1" applyBorder="1" applyAlignment="1" applyProtection="1">
      <alignment vertical="center" wrapText="1"/>
      <protection locked="0"/>
    </xf>
    <xf numFmtId="164" fontId="25" fillId="0" borderId="9" xfId="0" applyNumberFormat="1" applyFont="1" applyFill="1" applyBorder="1" applyAlignment="1" applyProtection="1">
      <alignment vertical="center" wrapText="1"/>
    </xf>
    <xf numFmtId="164" fontId="11" fillId="2" borderId="11" xfId="0" applyNumberFormat="1" applyFont="1" applyFill="1" applyBorder="1" applyAlignment="1" applyProtection="1">
      <alignment vertical="center" wrapText="1"/>
      <protection locked="0"/>
    </xf>
    <xf numFmtId="164" fontId="11" fillId="2" borderId="17" xfId="0" applyNumberFormat="1" applyFont="1" applyFill="1" applyBorder="1" applyAlignment="1" applyProtection="1">
      <alignment vertical="center" wrapText="1"/>
      <protection locked="0"/>
    </xf>
    <xf numFmtId="164" fontId="18" fillId="10" borderId="29" xfId="0" applyNumberFormat="1" applyFont="1" applyFill="1" applyBorder="1" applyAlignment="1">
      <alignment vertical="center" wrapText="1"/>
    </xf>
    <xf numFmtId="164" fontId="18" fillId="10" borderId="27" xfId="0" applyNumberFormat="1" applyFont="1" applyFill="1" applyBorder="1" applyAlignment="1">
      <alignment vertical="center" wrapText="1"/>
    </xf>
    <xf numFmtId="49" fontId="11" fillId="0" borderId="73" xfId="0" applyNumberFormat="1" applyFont="1" applyFill="1" applyBorder="1" applyAlignment="1">
      <alignment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/>
    </xf>
    <xf numFmtId="0" fontId="19" fillId="0" borderId="46" xfId="0" applyFont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164" fontId="18" fillId="9" borderId="19" xfId="0" applyNumberFormat="1" applyFont="1" applyFill="1" applyBorder="1" applyAlignment="1" applyProtection="1">
      <alignment horizontal="center" vertical="center"/>
      <protection locked="0"/>
    </xf>
    <xf numFmtId="164" fontId="18" fillId="9" borderId="21" xfId="0" applyNumberFormat="1" applyFont="1" applyFill="1" applyBorder="1" applyAlignment="1" applyProtection="1">
      <alignment horizontal="center" vertical="center"/>
      <protection locked="0"/>
    </xf>
    <xf numFmtId="164" fontId="18" fillId="9" borderId="23" xfId="0" applyNumberFormat="1" applyFont="1" applyFill="1" applyBorder="1" applyAlignment="1" applyProtection="1">
      <alignment horizontal="center" vertical="center"/>
      <protection locked="0"/>
    </xf>
    <xf numFmtId="0" fontId="16" fillId="7" borderId="58" xfId="0" applyFont="1" applyFill="1" applyBorder="1" applyAlignment="1">
      <alignment horizontal="center" vertical="center"/>
    </xf>
    <xf numFmtId="0" fontId="31" fillId="7" borderId="31" xfId="0" applyFont="1" applyFill="1" applyBorder="1" applyAlignment="1">
      <alignment horizontal="center" vertical="center"/>
    </xf>
    <xf numFmtId="0" fontId="16" fillId="7" borderId="29" xfId="0" applyFont="1" applyFill="1" applyBorder="1" applyAlignment="1">
      <alignment horizontal="center" vertical="center"/>
    </xf>
    <xf numFmtId="0" fontId="18" fillId="7" borderId="31" xfId="0" applyFont="1" applyFill="1" applyBorder="1" applyAlignment="1">
      <alignment horizontal="center" vertical="center"/>
    </xf>
    <xf numFmtId="168" fontId="31" fillId="7" borderId="28" xfId="0" applyNumberFormat="1" applyFont="1" applyFill="1" applyBorder="1" applyAlignment="1" applyProtection="1">
      <alignment horizontal="center" vertical="center"/>
      <protection locked="0"/>
    </xf>
    <xf numFmtId="168" fontId="31" fillId="7" borderId="29" xfId="0" applyNumberFormat="1" applyFont="1" applyFill="1" applyBorder="1" applyAlignment="1" applyProtection="1">
      <alignment horizontal="center" vertical="center"/>
      <protection locked="0"/>
    </xf>
    <xf numFmtId="168" fontId="31" fillId="7" borderId="85" xfId="0" applyNumberFormat="1" applyFont="1" applyFill="1" applyBorder="1" applyAlignment="1" applyProtection="1">
      <alignment horizontal="center" vertical="center"/>
      <protection locked="0"/>
    </xf>
    <xf numFmtId="168" fontId="25" fillId="10" borderId="28" xfId="0" applyNumberFormat="1" applyFont="1" applyFill="1" applyBorder="1" applyAlignment="1" applyProtection="1">
      <alignment horizontal="center" vertical="center"/>
      <protection locked="0"/>
    </xf>
    <xf numFmtId="168" fontId="25" fillId="10" borderId="29" xfId="0" applyNumberFormat="1" applyFont="1" applyFill="1" applyBorder="1" applyAlignment="1" applyProtection="1">
      <alignment horizontal="center" vertical="center"/>
      <protection locked="0"/>
    </xf>
    <xf numFmtId="168" fontId="25" fillId="10" borderId="85" xfId="0" applyNumberFormat="1" applyFont="1" applyFill="1" applyBorder="1" applyAlignment="1" applyProtection="1">
      <alignment horizontal="center" vertical="center"/>
      <protection locked="0"/>
    </xf>
    <xf numFmtId="167" fontId="85" fillId="0" borderId="58" xfId="0" applyNumberFormat="1" applyFont="1" applyFill="1" applyBorder="1" applyAlignment="1" applyProtection="1">
      <alignment vertical="center" wrapText="1"/>
    </xf>
    <xf numFmtId="3" fontId="22" fillId="0" borderId="27" xfId="0" applyNumberFormat="1" applyFont="1" applyFill="1" applyBorder="1" applyAlignment="1" applyProtection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15" fillId="0" borderId="81" xfId="0" applyFont="1" applyFill="1" applyBorder="1" applyAlignment="1">
      <alignment horizontal="center" vertical="center" wrapText="1"/>
    </xf>
    <xf numFmtId="49" fontId="24" fillId="0" borderId="34" xfId="0" applyNumberFormat="1" applyFont="1" applyFill="1" applyBorder="1" applyAlignment="1">
      <alignment horizontal="center" vertical="center" wrapText="1"/>
    </xf>
    <xf numFmtId="49" fontId="32" fillId="0" borderId="34" xfId="0" applyNumberFormat="1" applyFont="1" applyFill="1" applyBorder="1" applyAlignment="1">
      <alignment horizontal="center" vertical="center" wrapText="1"/>
    </xf>
    <xf numFmtId="49" fontId="23" fillId="0" borderId="45" xfId="0" applyNumberFormat="1" applyFont="1" applyFill="1" applyBorder="1" applyAlignment="1">
      <alignment horizontal="center" vertical="center" wrapText="1"/>
    </xf>
    <xf numFmtId="49" fontId="39" fillId="0" borderId="59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Border="1" applyAlignment="1">
      <alignment horizontal="center" vertical="center" wrapText="1"/>
    </xf>
    <xf numFmtId="49" fontId="16" fillId="10" borderId="58" xfId="0" applyNumberFormat="1" applyFont="1" applyFill="1" applyBorder="1" applyAlignment="1">
      <alignment horizontal="center" vertical="center" wrapText="1"/>
    </xf>
    <xf numFmtId="0" fontId="16" fillId="10" borderId="31" xfId="0" applyFont="1" applyFill="1" applyBorder="1" applyAlignment="1">
      <alignment horizontal="center" vertical="center" wrapText="1"/>
    </xf>
    <xf numFmtId="0" fontId="16" fillId="10" borderId="29" xfId="0" applyFont="1" applyFill="1" applyBorder="1" applyAlignment="1">
      <alignment horizontal="center" vertical="center" wrapText="1"/>
    </xf>
    <xf numFmtId="49" fontId="18" fillId="0" borderId="55" xfId="0" applyNumberFormat="1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49" fontId="24" fillId="0" borderId="64" xfId="0" applyNumberFormat="1" applyFont="1" applyFill="1" applyBorder="1" applyAlignment="1">
      <alignment horizontal="center" vertical="center" wrapText="1"/>
    </xf>
    <xf numFmtId="49" fontId="18" fillId="0" borderId="34" xfId="0" applyNumberFormat="1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5" fillId="10" borderId="31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49" fontId="18" fillId="0" borderId="74" xfId="0" applyNumberFormat="1" applyFont="1" applyFill="1" applyBorder="1" applyAlignment="1">
      <alignment horizontal="center" vertical="center" wrapText="1"/>
    </xf>
    <xf numFmtId="0" fontId="23" fillId="0" borderId="69" xfId="0" applyFont="1" applyFill="1" applyBorder="1" applyAlignment="1">
      <alignment horizontal="center" vertical="center" wrapText="1"/>
    </xf>
    <xf numFmtId="0" fontId="15" fillId="0" borderId="118" xfId="0" applyFont="1" applyFill="1" applyBorder="1" applyAlignment="1">
      <alignment horizontal="center" vertical="center" wrapText="1"/>
    </xf>
    <xf numFmtId="0" fontId="15" fillId="0" borderId="1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164" fontId="25" fillId="0" borderId="74" xfId="0" applyNumberFormat="1" applyFont="1" applyFill="1" applyBorder="1" applyAlignment="1" applyProtection="1">
      <alignment vertical="center" wrapText="1"/>
    </xf>
    <xf numFmtId="164" fontId="25" fillId="10" borderId="58" xfId="0" applyNumberFormat="1" applyFont="1" applyFill="1" applyBorder="1" applyAlignment="1" applyProtection="1">
      <alignment vertical="center" wrapText="1"/>
    </xf>
    <xf numFmtId="0" fontId="24" fillId="0" borderId="61" xfId="0" applyFont="1" applyFill="1" applyBorder="1" applyAlignment="1">
      <alignment horizontal="center" vertical="center" wrapText="1"/>
    </xf>
    <xf numFmtId="164" fontId="25" fillId="0" borderId="64" xfId="0" applyNumberFormat="1" applyFont="1" applyFill="1" applyBorder="1" applyAlignment="1" applyProtection="1">
      <alignment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64" fontId="25" fillId="0" borderId="82" xfId="0" applyNumberFormat="1" applyFont="1" applyFill="1" applyBorder="1" applyAlignment="1" applyProtection="1">
      <alignment vertical="center" wrapText="1"/>
    </xf>
    <xf numFmtId="168" fontId="25" fillId="0" borderId="124" xfId="0" applyNumberFormat="1" applyFont="1" applyFill="1" applyBorder="1" applyAlignment="1" applyProtection="1">
      <alignment horizontal="center" vertical="center"/>
      <protection locked="0"/>
    </xf>
    <xf numFmtId="168" fontId="25" fillId="0" borderId="119" xfId="0" applyNumberFormat="1" applyFont="1" applyFill="1" applyBorder="1" applyAlignment="1" applyProtection="1">
      <alignment horizontal="center" vertical="center"/>
      <protection locked="0"/>
    </xf>
    <xf numFmtId="168" fontId="25" fillId="0" borderId="125" xfId="0" applyNumberFormat="1" applyFont="1" applyFill="1" applyBorder="1" applyAlignment="1" applyProtection="1">
      <alignment horizontal="center" vertical="center"/>
      <protection locked="0"/>
    </xf>
    <xf numFmtId="49" fontId="15" fillId="0" borderId="41" xfId="0" applyNumberFormat="1" applyFont="1" applyFill="1" applyBorder="1" applyAlignment="1">
      <alignment horizontal="center" vertical="center" wrapText="1"/>
    </xf>
    <xf numFmtId="49" fontId="25" fillId="10" borderId="19" xfId="0" applyNumberFormat="1" applyFont="1" applyFill="1" applyBorder="1" applyAlignment="1">
      <alignment horizontal="center" vertical="center" wrapText="1"/>
    </xf>
    <xf numFmtId="0" fontId="25" fillId="10" borderId="20" xfId="0" applyFont="1" applyFill="1" applyBorder="1" applyAlignment="1">
      <alignment horizontal="center" vertical="center"/>
    </xf>
    <xf numFmtId="0" fontId="25" fillId="10" borderId="21" xfId="0" applyFont="1" applyFill="1" applyBorder="1" applyAlignment="1">
      <alignment horizontal="center" vertical="center"/>
    </xf>
    <xf numFmtId="168" fontId="25" fillId="10" borderId="25" xfId="0" applyNumberFormat="1" applyFont="1" applyFill="1" applyBorder="1" applyAlignment="1" applyProtection="1">
      <alignment horizontal="center" vertical="center"/>
      <protection locked="0"/>
    </xf>
    <xf numFmtId="168" fontId="25" fillId="10" borderId="21" xfId="0" applyNumberFormat="1" applyFont="1" applyFill="1" applyBorder="1" applyAlignment="1" applyProtection="1">
      <alignment horizontal="center" vertical="center"/>
      <protection locked="0"/>
    </xf>
    <xf numFmtId="168" fontId="25" fillId="10" borderId="23" xfId="0" applyNumberFormat="1" applyFont="1" applyFill="1" applyBorder="1" applyAlignment="1" applyProtection="1">
      <alignment horizontal="center" vertical="center"/>
      <protection locked="0"/>
    </xf>
    <xf numFmtId="0" fontId="18" fillId="10" borderId="31" xfId="0" applyFont="1" applyFill="1" applyBorder="1" applyAlignment="1">
      <alignment horizontal="center" vertical="center"/>
    </xf>
    <xf numFmtId="0" fontId="18" fillId="10" borderId="29" xfId="0" applyFont="1" applyFill="1" applyBorder="1" applyAlignment="1">
      <alignment horizontal="center" vertical="center"/>
    </xf>
    <xf numFmtId="0" fontId="25" fillId="10" borderId="31" xfId="0" applyFont="1" applyFill="1" applyBorder="1" applyAlignment="1">
      <alignment horizontal="center" vertical="center"/>
    </xf>
    <xf numFmtId="49" fontId="25" fillId="10" borderId="58" xfId="0" applyNumberFormat="1" applyFont="1" applyFill="1" applyBorder="1" applyAlignment="1">
      <alignment horizontal="center" vertical="center" wrapText="1"/>
    </xf>
    <xf numFmtId="0" fontId="25" fillId="10" borderId="29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 wrapText="1"/>
    </xf>
    <xf numFmtId="168" fontId="25" fillId="0" borderId="82" xfId="0" applyNumberFormat="1" applyFont="1" applyFill="1" applyBorder="1" applyAlignment="1" applyProtection="1">
      <alignment horizontal="center" vertical="center"/>
      <protection locked="0"/>
    </xf>
    <xf numFmtId="168" fontId="25" fillId="10" borderId="58" xfId="0" applyNumberFormat="1" applyFont="1" applyFill="1" applyBorder="1" applyAlignment="1" applyProtection="1">
      <alignment horizontal="center" vertical="center"/>
      <protection locked="0"/>
    </xf>
    <xf numFmtId="168" fontId="25" fillId="0" borderId="9" xfId="0" applyNumberFormat="1" applyFont="1" applyFill="1" applyBorder="1" applyAlignment="1" applyProtection="1">
      <alignment horizontal="center" vertical="center"/>
      <protection locked="0"/>
    </xf>
    <xf numFmtId="0" fontId="31" fillId="7" borderId="31" xfId="0" applyFont="1" applyFill="1" applyBorder="1" applyAlignment="1">
      <alignment horizontal="center" vertical="center" wrapText="1"/>
    </xf>
    <xf numFmtId="0" fontId="31" fillId="7" borderId="29" xfId="0" applyFont="1" applyFill="1" applyBorder="1" applyAlignment="1">
      <alignment horizontal="center" vertical="center" wrapText="1"/>
    </xf>
    <xf numFmtId="0" fontId="15" fillId="0" borderId="118" xfId="0" applyFont="1" applyBorder="1" applyAlignment="1">
      <alignment horizontal="center" vertical="center"/>
    </xf>
    <xf numFmtId="164" fontId="25" fillId="0" borderId="19" xfId="0" applyNumberFormat="1" applyFont="1" applyFill="1" applyBorder="1" applyAlignment="1" applyProtection="1">
      <alignment vertical="center" wrapText="1"/>
    </xf>
    <xf numFmtId="0" fontId="24" fillId="0" borderId="65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3" fontId="28" fillId="6" borderId="80" xfId="0" applyNumberFormat="1" applyFont="1" applyFill="1" applyBorder="1" applyAlignment="1" applyProtection="1">
      <alignment horizontal="center" vertical="center"/>
    </xf>
    <xf numFmtId="3" fontId="11" fillId="0" borderId="42" xfId="0" applyNumberFormat="1" applyFont="1" applyFill="1" applyBorder="1" applyAlignment="1" applyProtection="1">
      <alignment horizontal="center" vertical="center"/>
    </xf>
    <xf numFmtId="3" fontId="11" fillId="0" borderId="35" xfId="0" applyNumberFormat="1" applyFont="1" applyFill="1" applyBorder="1" applyAlignment="1" applyProtection="1">
      <alignment horizontal="center" vertical="center"/>
    </xf>
    <xf numFmtId="168" fontId="31" fillId="7" borderId="80" xfId="0" applyNumberFormat="1" applyFont="1" applyFill="1" applyBorder="1" applyAlignment="1" applyProtection="1">
      <alignment horizontal="center" vertical="center"/>
      <protection locked="0"/>
    </xf>
    <xf numFmtId="168" fontId="31" fillId="7" borderId="58" xfId="0" applyNumberFormat="1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>
      <alignment vertical="center" wrapText="1"/>
    </xf>
    <xf numFmtId="9" fontId="39" fillId="5" borderId="25" xfId="0" applyNumberFormat="1" applyFont="1" applyFill="1" applyBorder="1" applyAlignment="1">
      <alignment horizontal="center" vertical="center"/>
    </xf>
    <xf numFmtId="165" fontId="18" fillId="2" borderId="41" xfId="0" applyNumberFormat="1" applyFont="1" applyFill="1" applyBorder="1" applyAlignment="1" applyProtection="1">
      <alignment vertical="center" wrapText="1"/>
      <protection locked="0"/>
    </xf>
    <xf numFmtId="0" fontId="11" fillId="0" borderId="65" xfId="0" applyFont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5" fillId="9" borderId="21" xfId="0" applyFont="1" applyFill="1" applyBorder="1" applyAlignment="1">
      <alignment horizontal="center" vertical="center" wrapText="1"/>
    </xf>
    <xf numFmtId="0" fontId="18" fillId="9" borderId="20" xfId="0" applyFont="1" applyFill="1" applyBorder="1" applyAlignment="1">
      <alignment horizontal="center" vertical="center"/>
    </xf>
    <xf numFmtId="164" fontId="28" fillId="6" borderId="2" xfId="0" applyNumberFormat="1" applyFont="1" applyFill="1" applyBorder="1" applyAlignment="1">
      <alignment vertical="center" wrapText="1"/>
    </xf>
    <xf numFmtId="164" fontId="28" fillId="6" borderId="4" xfId="0" applyNumberFormat="1" applyFont="1" applyFill="1" applyBorder="1" applyAlignment="1">
      <alignment vertical="center" wrapText="1"/>
    </xf>
    <xf numFmtId="164" fontId="28" fillId="6" borderId="8" xfId="0" applyNumberFormat="1" applyFont="1" applyFill="1" applyBorder="1" applyAlignment="1">
      <alignment vertical="center" wrapText="1"/>
    </xf>
    <xf numFmtId="0" fontId="30" fillId="0" borderId="50" xfId="0" applyFont="1" applyBorder="1" applyAlignment="1">
      <alignment vertical="center" wrapText="1"/>
    </xf>
    <xf numFmtId="0" fontId="19" fillId="0" borderId="51" xfId="0" applyFont="1" applyBorder="1" applyAlignment="1">
      <alignment vertical="center" wrapText="1"/>
    </xf>
    <xf numFmtId="0" fontId="19" fillId="0" borderId="89" xfId="0" applyFont="1" applyBorder="1" applyAlignment="1">
      <alignment vertical="center" wrapText="1"/>
    </xf>
    <xf numFmtId="168" fontId="16" fillId="7" borderId="58" xfId="0" applyNumberFormat="1" applyFont="1" applyFill="1" applyBorder="1" applyAlignment="1">
      <alignment vertical="center" wrapText="1"/>
    </xf>
    <xf numFmtId="168" fontId="16" fillId="7" borderId="29" xfId="0" applyNumberFormat="1" applyFont="1" applyFill="1" applyBorder="1" applyAlignment="1">
      <alignment vertical="center" wrapText="1"/>
    </xf>
    <xf numFmtId="168" fontId="16" fillId="7" borderId="27" xfId="0" applyNumberFormat="1" applyFont="1" applyFill="1" applyBorder="1" applyAlignment="1">
      <alignment vertical="center" wrapText="1"/>
    </xf>
    <xf numFmtId="164" fontId="16" fillId="9" borderId="9" xfId="0" applyNumberFormat="1" applyFont="1" applyFill="1" applyBorder="1" applyAlignment="1">
      <alignment vertical="center" wrapText="1"/>
    </xf>
    <xf numFmtId="164" fontId="16" fillId="9" borderId="11" xfId="0" applyNumberFormat="1" applyFont="1" applyFill="1" applyBorder="1" applyAlignment="1">
      <alignment vertical="center" wrapText="1"/>
    </xf>
    <xf numFmtId="164" fontId="16" fillId="9" borderId="17" xfId="0" applyNumberFormat="1" applyFont="1" applyFill="1" applyBorder="1" applyAlignment="1">
      <alignment vertical="center" wrapText="1"/>
    </xf>
    <xf numFmtId="164" fontId="18" fillId="9" borderId="58" xfId="0" applyNumberFormat="1" applyFont="1" applyFill="1" applyBorder="1" applyAlignment="1">
      <alignment vertical="center" wrapText="1"/>
    </xf>
    <xf numFmtId="164" fontId="18" fillId="9" borderId="29" xfId="0" applyNumberFormat="1" applyFont="1" applyFill="1" applyBorder="1" applyAlignment="1">
      <alignment vertical="center" wrapText="1"/>
    </xf>
    <xf numFmtId="164" fontId="18" fillId="9" borderId="27" xfId="0" applyNumberFormat="1" applyFont="1" applyFill="1" applyBorder="1" applyAlignment="1">
      <alignment vertical="center" wrapText="1"/>
    </xf>
    <xf numFmtId="164" fontId="11" fillId="0" borderId="33" xfId="0" applyNumberFormat="1" applyFont="1" applyFill="1" applyBorder="1" applyAlignment="1" applyProtection="1">
      <alignment vertical="center" wrapText="1"/>
    </xf>
    <xf numFmtId="164" fontId="11" fillId="0" borderId="32" xfId="0" applyNumberFormat="1" applyFont="1" applyFill="1" applyBorder="1" applyAlignment="1" applyProtection="1">
      <alignment vertical="center" wrapText="1"/>
    </xf>
    <xf numFmtId="3" fontId="33" fillId="0" borderId="41" xfId="0" applyNumberFormat="1" applyFont="1" applyFill="1" applyBorder="1" applyAlignment="1" applyProtection="1">
      <alignment vertical="center" wrapText="1"/>
    </xf>
    <xf numFmtId="3" fontId="24" fillId="2" borderId="37" xfId="0" applyNumberFormat="1" applyFont="1" applyFill="1" applyBorder="1" applyAlignment="1" applyProtection="1">
      <alignment vertical="center" wrapText="1"/>
      <protection locked="0"/>
    </xf>
    <xf numFmtId="3" fontId="24" fillId="2" borderId="38" xfId="0" applyNumberFormat="1" applyFont="1" applyFill="1" applyBorder="1" applyAlignment="1" applyProtection="1">
      <alignment vertical="center" wrapText="1"/>
      <protection locked="0"/>
    </xf>
    <xf numFmtId="4" fontId="33" fillId="0" borderId="59" xfId="0" applyNumberFormat="1" applyFont="1" applyFill="1" applyBorder="1" applyAlignment="1">
      <alignment horizontal="right" vertical="center" wrapText="1"/>
    </xf>
    <xf numFmtId="4" fontId="24" fillId="2" borderId="61" xfId="0" applyNumberFormat="1" applyFont="1" applyFill="1" applyBorder="1" applyAlignment="1" applyProtection="1">
      <alignment vertical="center" wrapText="1"/>
      <protection locked="0"/>
    </xf>
    <xf numFmtId="4" fontId="24" fillId="2" borderId="63" xfId="0" applyNumberFormat="1" applyFont="1" applyFill="1" applyBorder="1" applyAlignment="1" applyProtection="1">
      <alignment vertical="center" wrapText="1"/>
      <protection locked="0"/>
    </xf>
    <xf numFmtId="164" fontId="11" fillId="2" borderId="66" xfId="0" applyNumberFormat="1" applyFont="1" applyFill="1" applyBorder="1" applyAlignment="1" applyProtection="1">
      <alignment vertical="center" wrapText="1"/>
      <protection locked="0"/>
    </xf>
    <xf numFmtId="164" fontId="11" fillId="2" borderId="68" xfId="0" applyNumberFormat="1" applyFont="1" applyFill="1" applyBorder="1" applyAlignment="1" applyProtection="1">
      <alignment vertical="center" wrapText="1"/>
      <protection locked="0"/>
    </xf>
    <xf numFmtId="164" fontId="25" fillId="0" borderId="70" xfId="0" applyNumberFormat="1" applyFont="1" applyFill="1" applyBorder="1" applyAlignment="1" applyProtection="1">
      <alignment vertical="center" wrapText="1"/>
    </xf>
    <xf numFmtId="164" fontId="11" fillId="2" borderId="72" xfId="0" applyNumberFormat="1" applyFont="1" applyFill="1" applyBorder="1" applyAlignment="1" applyProtection="1">
      <alignment vertical="center" wrapText="1"/>
      <protection locked="0"/>
    </xf>
    <xf numFmtId="164" fontId="11" fillId="2" borderId="103" xfId="0" applyNumberFormat="1" applyFont="1" applyFill="1" applyBorder="1" applyAlignment="1" applyProtection="1">
      <alignment vertical="center" wrapText="1"/>
      <protection locked="0"/>
    </xf>
    <xf numFmtId="164" fontId="25" fillId="0" borderId="64" xfId="0" applyNumberFormat="1" applyFont="1" applyFill="1" applyBorder="1" applyAlignment="1">
      <alignment vertical="center" wrapText="1"/>
    </xf>
    <xf numFmtId="164" fontId="11" fillId="0" borderId="66" xfId="0" applyNumberFormat="1" applyFont="1" applyFill="1" applyBorder="1" applyAlignment="1">
      <alignment vertical="center" wrapText="1"/>
    </xf>
    <xf numFmtId="164" fontId="11" fillId="0" borderId="68" xfId="0" applyNumberFormat="1" applyFont="1" applyFill="1" applyBorder="1" applyAlignment="1">
      <alignment vertical="center" wrapText="1"/>
    </xf>
    <xf numFmtId="4" fontId="33" fillId="0" borderId="45" xfId="0" applyNumberFormat="1" applyFont="1" applyFill="1" applyBorder="1" applyAlignment="1">
      <alignment horizontal="right" vertical="center" wrapText="1"/>
    </xf>
    <xf numFmtId="4" fontId="24" fillId="2" borderId="46" xfId="0" applyNumberFormat="1" applyFont="1" applyFill="1" applyBorder="1" applyAlignment="1" applyProtection="1">
      <alignment vertical="center" wrapText="1"/>
      <protection locked="0"/>
    </xf>
    <xf numFmtId="4" fontId="24" fillId="2" borderId="49" xfId="0" applyNumberFormat="1" applyFont="1" applyFill="1" applyBorder="1" applyAlignment="1" applyProtection="1">
      <alignment vertical="center" wrapText="1"/>
      <protection locked="0"/>
    </xf>
    <xf numFmtId="164" fontId="11" fillId="0" borderId="37" xfId="0" applyNumberFormat="1" applyFont="1" applyFill="1" applyBorder="1" applyAlignment="1" applyProtection="1">
      <alignment vertical="center" wrapText="1"/>
    </xf>
    <xf numFmtId="164" fontId="11" fillId="0" borderId="38" xfId="0" applyNumberFormat="1" applyFont="1" applyFill="1" applyBorder="1" applyAlignment="1" applyProtection="1">
      <alignment vertical="center" wrapText="1"/>
    </xf>
    <xf numFmtId="4" fontId="33" fillId="0" borderId="41" xfId="0" applyNumberFormat="1" applyFont="1" applyFill="1" applyBorder="1" applyAlignment="1">
      <alignment horizontal="right" vertical="center" wrapText="1"/>
    </xf>
    <xf numFmtId="4" fontId="24" fillId="2" borderId="37" xfId="0" applyNumberFormat="1" applyFont="1" applyFill="1" applyBorder="1" applyAlignment="1" applyProtection="1">
      <alignment vertical="center" wrapText="1"/>
      <protection locked="0"/>
    </xf>
    <xf numFmtId="4" fontId="24" fillId="2" borderId="38" xfId="0" applyNumberFormat="1" applyFont="1" applyFill="1" applyBorder="1" applyAlignment="1" applyProtection="1">
      <alignment vertical="center" wrapText="1"/>
      <protection locked="0"/>
    </xf>
    <xf numFmtId="164" fontId="25" fillId="0" borderId="77" xfId="0" applyNumberFormat="1" applyFont="1" applyFill="1" applyBorder="1" applyAlignment="1" applyProtection="1">
      <alignment vertical="center" wrapText="1"/>
    </xf>
    <xf numFmtId="164" fontId="11" fillId="2" borderId="76" xfId="0" applyNumberFormat="1" applyFont="1" applyFill="1" applyBorder="1" applyAlignment="1" applyProtection="1">
      <alignment vertical="center" wrapText="1"/>
      <protection locked="0"/>
    </xf>
    <xf numFmtId="164" fontId="11" fillId="2" borderId="78" xfId="0" applyNumberFormat="1" applyFont="1" applyFill="1" applyBorder="1" applyAlignment="1" applyProtection="1">
      <alignment vertical="center" wrapText="1"/>
      <protection locked="0"/>
    </xf>
    <xf numFmtId="164" fontId="25" fillId="0" borderId="59" xfId="0" applyNumberFormat="1" applyFont="1" applyFill="1" applyBorder="1" applyAlignment="1" applyProtection="1">
      <alignment vertical="center" wrapText="1"/>
    </xf>
    <xf numFmtId="164" fontId="11" fillId="2" borderId="61" xfId="0" applyNumberFormat="1" applyFont="1" applyFill="1" applyBorder="1" applyAlignment="1" applyProtection="1">
      <alignment vertical="center" wrapText="1"/>
      <protection locked="0"/>
    </xf>
    <xf numFmtId="164" fontId="11" fillId="2" borderId="63" xfId="0" applyNumberFormat="1" applyFont="1" applyFill="1" applyBorder="1" applyAlignment="1" applyProtection="1">
      <alignment vertical="center" wrapText="1"/>
      <protection locked="0"/>
    </xf>
    <xf numFmtId="164" fontId="11" fillId="2" borderId="69" xfId="0" applyNumberFormat="1" applyFont="1" applyFill="1" applyBorder="1" applyAlignment="1" applyProtection="1">
      <alignment vertical="center" wrapText="1"/>
      <protection locked="0"/>
    </xf>
    <xf numFmtId="164" fontId="11" fillId="2" borderId="79" xfId="0" applyNumberFormat="1" applyFont="1" applyFill="1" applyBorder="1" applyAlignment="1" applyProtection="1">
      <alignment vertical="center" wrapText="1"/>
      <protection locked="0"/>
    </xf>
    <xf numFmtId="164" fontId="11" fillId="0" borderId="72" xfId="0" applyNumberFormat="1" applyFont="1" applyFill="1" applyBorder="1" applyAlignment="1" applyProtection="1">
      <alignment vertical="center" wrapText="1"/>
    </xf>
    <xf numFmtId="164" fontId="11" fillId="0" borderId="103" xfId="0" applyNumberFormat="1" applyFont="1" applyFill="1" applyBorder="1" applyAlignment="1" applyProtection="1">
      <alignment vertical="center" wrapText="1"/>
    </xf>
    <xf numFmtId="164" fontId="40" fillId="0" borderId="34" xfId="0" applyNumberFormat="1" applyFont="1" applyFill="1" applyBorder="1" applyAlignment="1" applyProtection="1">
      <alignment vertical="center" wrapText="1"/>
    </xf>
    <xf numFmtId="164" fontId="23" fillId="0" borderId="33" xfId="0" applyNumberFormat="1" applyFont="1" applyFill="1" applyBorder="1" applyAlignment="1" applyProtection="1">
      <alignment vertical="center" wrapText="1"/>
    </xf>
    <xf numFmtId="164" fontId="23" fillId="0" borderId="32" xfId="0" applyNumberFormat="1" applyFont="1" applyFill="1" applyBorder="1" applyAlignment="1" applyProtection="1">
      <alignment vertical="center" wrapText="1"/>
    </xf>
    <xf numFmtId="3" fontId="43" fillId="0" borderId="41" xfId="0" applyNumberFormat="1" applyFont="1" applyFill="1" applyBorder="1" applyAlignment="1" applyProtection="1">
      <alignment vertical="center" wrapText="1"/>
    </xf>
    <xf numFmtId="3" fontId="42" fillId="2" borderId="37" xfId="0" applyNumberFormat="1" applyFont="1" applyFill="1" applyBorder="1" applyAlignment="1" applyProtection="1">
      <alignment vertical="center" wrapText="1"/>
      <protection locked="0"/>
    </xf>
    <xf numFmtId="3" fontId="42" fillId="2" borderId="38" xfId="0" applyNumberFormat="1" applyFont="1" applyFill="1" applyBorder="1" applyAlignment="1" applyProtection="1">
      <alignment vertical="center" wrapText="1"/>
      <protection locked="0"/>
    </xf>
    <xf numFmtId="4" fontId="43" fillId="0" borderId="41" xfId="0" applyNumberFormat="1" applyFont="1" applyFill="1" applyBorder="1" applyAlignment="1">
      <alignment horizontal="right" vertical="center" wrapText="1"/>
    </xf>
    <xf numFmtId="4" fontId="42" fillId="2" borderId="37" xfId="0" applyNumberFormat="1" applyFont="1" applyFill="1" applyBorder="1" applyAlignment="1" applyProtection="1">
      <alignment vertical="center" wrapText="1"/>
      <protection locked="0"/>
    </xf>
    <xf numFmtId="4" fontId="42" fillId="2" borderId="38" xfId="0" applyNumberFormat="1" applyFont="1" applyFill="1" applyBorder="1" applyAlignment="1" applyProtection="1">
      <alignment vertical="center" wrapText="1"/>
      <protection locked="0"/>
    </xf>
    <xf numFmtId="4" fontId="43" fillId="0" borderId="59" xfId="0" applyNumberFormat="1" applyFont="1" applyFill="1" applyBorder="1" applyAlignment="1">
      <alignment horizontal="right" vertical="center" wrapText="1"/>
    </xf>
    <xf numFmtId="4" fontId="42" fillId="2" borderId="61" xfId="0" applyNumberFormat="1" applyFont="1" applyFill="1" applyBorder="1" applyAlignment="1" applyProtection="1">
      <alignment vertical="center" wrapText="1"/>
      <protection locked="0"/>
    </xf>
    <xf numFmtId="4" fontId="42" fillId="2" borderId="63" xfId="0" applyNumberFormat="1" applyFont="1" applyFill="1" applyBorder="1" applyAlignment="1" applyProtection="1">
      <alignment vertical="center" wrapText="1"/>
      <protection locked="0"/>
    </xf>
    <xf numFmtId="4" fontId="33" fillId="0" borderId="64" xfId="0" applyNumberFormat="1" applyFont="1" applyFill="1" applyBorder="1" applyAlignment="1">
      <alignment horizontal="right" vertical="center" wrapText="1"/>
    </xf>
    <xf numFmtId="4" fontId="24" fillId="2" borderId="66" xfId="0" applyNumberFormat="1" applyFont="1" applyFill="1" applyBorder="1" applyAlignment="1" applyProtection="1">
      <alignment vertical="center" wrapText="1"/>
      <protection locked="0"/>
    </xf>
    <xf numFmtId="4" fontId="24" fillId="2" borderId="68" xfId="0" applyNumberFormat="1" applyFont="1" applyFill="1" applyBorder="1" applyAlignment="1" applyProtection="1">
      <alignment vertical="center" wrapText="1"/>
      <protection locked="0"/>
    </xf>
    <xf numFmtId="164" fontId="18" fillId="9" borderId="28" xfId="0" applyNumberFormat="1" applyFont="1" applyFill="1" applyBorder="1" applyAlignment="1">
      <alignment vertical="center" wrapText="1"/>
    </xf>
    <xf numFmtId="164" fontId="18" fillId="9" borderId="85" xfId="0" applyNumberFormat="1" applyFont="1" applyFill="1" applyBorder="1" applyAlignment="1">
      <alignment vertical="center" wrapText="1"/>
    </xf>
    <xf numFmtId="164" fontId="18" fillId="10" borderId="58" xfId="0" applyNumberFormat="1" applyFont="1" applyFill="1" applyBorder="1" applyAlignment="1">
      <alignment vertical="center" wrapText="1"/>
    </xf>
    <xf numFmtId="164" fontId="25" fillId="2" borderId="11" xfId="0" applyNumberFormat="1" applyFont="1" applyFill="1" applyBorder="1" applyAlignment="1" applyProtection="1">
      <alignment vertical="center" wrapText="1"/>
      <protection locked="0"/>
    </xf>
    <xf numFmtId="164" fontId="25" fillId="2" borderId="17" xfId="0" applyNumberFormat="1" applyFont="1" applyFill="1" applyBorder="1" applyAlignment="1" applyProtection="1">
      <alignment vertical="center" wrapText="1"/>
      <protection locked="0"/>
    </xf>
    <xf numFmtId="168" fontId="18" fillId="9" borderId="58" xfId="0" applyNumberFormat="1" applyFont="1" applyFill="1" applyBorder="1" applyAlignment="1">
      <alignment vertical="center" wrapText="1"/>
    </xf>
    <xf numFmtId="168" fontId="18" fillId="9" borderId="29" xfId="0" applyNumberFormat="1" applyFont="1" applyFill="1" applyBorder="1" applyAlignment="1">
      <alignment vertical="center" wrapText="1"/>
    </xf>
    <xf numFmtId="168" fontId="18" fillId="9" borderId="27" xfId="0" applyNumberFormat="1" applyFont="1" applyFill="1" applyBorder="1" applyAlignment="1">
      <alignment vertical="center" wrapText="1"/>
    </xf>
    <xf numFmtId="164" fontId="16" fillId="9" borderId="58" xfId="0" applyNumberFormat="1" applyFont="1" applyFill="1" applyBorder="1" applyAlignment="1">
      <alignment vertical="center" wrapText="1"/>
    </xf>
    <xf numFmtId="164" fontId="16" fillId="9" borderId="29" xfId="0" applyNumberFormat="1" applyFont="1" applyFill="1" applyBorder="1" applyAlignment="1">
      <alignment vertical="center" wrapText="1"/>
    </xf>
    <xf numFmtId="164" fontId="16" fillId="9" borderId="27" xfId="0" applyNumberFormat="1" applyFont="1" applyFill="1" applyBorder="1" applyAlignment="1">
      <alignment vertical="center" wrapText="1"/>
    </xf>
    <xf numFmtId="164" fontId="16" fillId="7" borderId="58" xfId="0" applyNumberFormat="1" applyFont="1" applyFill="1" applyBorder="1" applyAlignment="1">
      <alignment vertical="center" wrapText="1"/>
    </xf>
    <xf numFmtId="164" fontId="16" fillId="7" borderId="29" xfId="0" applyNumberFormat="1" applyFont="1" applyFill="1" applyBorder="1" applyAlignment="1">
      <alignment vertical="center" wrapText="1"/>
    </xf>
    <xf numFmtId="164" fontId="16" fillId="7" borderId="27" xfId="0" applyNumberFormat="1" applyFont="1" applyFill="1" applyBorder="1" applyAlignment="1">
      <alignment vertical="center" wrapText="1"/>
    </xf>
    <xf numFmtId="164" fontId="16" fillId="9" borderId="16" xfId="0" applyNumberFormat="1" applyFont="1" applyFill="1" applyBorder="1" applyAlignment="1">
      <alignment vertical="center" wrapText="1"/>
    </xf>
    <xf numFmtId="164" fontId="16" fillId="9" borderId="4" xfId="0" applyNumberFormat="1" applyFont="1" applyFill="1" applyBorder="1" applyAlignment="1">
      <alignment vertical="center" wrapText="1"/>
    </xf>
    <xf numFmtId="164" fontId="16" fillId="9" borderId="12" xfId="0" applyNumberFormat="1" applyFont="1" applyFill="1" applyBorder="1" applyAlignment="1">
      <alignment vertical="center" wrapText="1"/>
    </xf>
    <xf numFmtId="164" fontId="23" fillId="0" borderId="37" xfId="0" applyNumberFormat="1" applyFont="1" applyFill="1" applyBorder="1" applyAlignment="1" applyProtection="1">
      <alignment vertical="center" wrapText="1"/>
    </xf>
    <xf numFmtId="164" fontId="11" fillId="2" borderId="119" xfId="0" applyNumberFormat="1" applyFont="1" applyFill="1" applyBorder="1" applyAlignment="1" applyProtection="1">
      <alignment vertical="center" wrapText="1"/>
      <protection locked="0"/>
    </xf>
    <xf numFmtId="164" fontId="11" fillId="2" borderId="128" xfId="0" applyNumberFormat="1" applyFont="1" applyFill="1" applyBorder="1" applyAlignment="1" applyProtection="1">
      <alignment vertical="center" wrapText="1"/>
      <protection locked="0"/>
    </xf>
    <xf numFmtId="164" fontId="11" fillId="2" borderId="21" xfId="0" applyNumberFormat="1" applyFont="1" applyFill="1" applyBorder="1" applyAlignment="1" applyProtection="1">
      <alignment vertical="center" wrapText="1"/>
      <protection locked="0"/>
    </xf>
    <xf numFmtId="164" fontId="11" fillId="2" borderId="26" xfId="0" applyNumberFormat="1" applyFont="1" applyFill="1" applyBorder="1" applyAlignment="1" applyProtection="1">
      <alignment vertical="center" wrapText="1"/>
      <protection locked="0"/>
    </xf>
    <xf numFmtId="49" fontId="23" fillId="0" borderId="34" xfId="0" applyNumberFormat="1" applyFont="1" applyFill="1" applyBorder="1" applyAlignment="1">
      <alignment horizontal="center" vertical="center" wrapText="1"/>
    </xf>
    <xf numFmtId="49" fontId="27" fillId="0" borderId="138" xfId="0" applyNumberFormat="1" applyFont="1" applyFill="1" applyBorder="1" applyAlignment="1">
      <alignment horizontal="center" vertical="center" wrapText="1"/>
    </xf>
    <xf numFmtId="0" fontId="15" fillId="0" borderId="86" xfId="0" applyFont="1" applyFill="1" applyBorder="1" applyAlignment="1">
      <alignment horizontal="center" vertical="center" wrapText="1"/>
    </xf>
    <xf numFmtId="0" fontId="15" fillId="0" borderId="87" xfId="0" applyFont="1" applyFill="1" applyBorder="1" applyAlignment="1">
      <alignment horizontal="center" vertical="center" wrapText="1"/>
    </xf>
    <xf numFmtId="0" fontId="15" fillId="0" borderId="86" xfId="0" applyFont="1" applyBorder="1" applyAlignment="1">
      <alignment horizontal="center" vertical="center"/>
    </xf>
    <xf numFmtId="164" fontId="25" fillId="0" borderId="138" xfId="0" applyNumberFormat="1" applyFont="1" applyFill="1" applyBorder="1" applyAlignment="1" applyProtection="1">
      <alignment vertical="center" wrapText="1"/>
    </xf>
    <xf numFmtId="164" fontId="11" fillId="2" borderId="87" xfId="0" applyNumberFormat="1" applyFont="1" applyFill="1" applyBorder="1" applyAlignment="1" applyProtection="1">
      <alignment vertical="center" wrapText="1"/>
      <protection locked="0"/>
    </xf>
    <xf numFmtId="164" fontId="11" fillId="2" borderId="140" xfId="0" applyNumberFormat="1" applyFont="1" applyFill="1" applyBorder="1" applyAlignment="1" applyProtection="1">
      <alignment vertical="center" wrapText="1"/>
      <protection locked="0"/>
    </xf>
    <xf numFmtId="164" fontId="18" fillId="10" borderId="28" xfId="0" applyNumberFormat="1" applyFont="1" applyFill="1" applyBorder="1" applyAlignment="1">
      <alignment vertical="center" wrapText="1"/>
    </xf>
    <xf numFmtId="164" fontId="18" fillId="10" borderId="85" xfId="0" applyNumberFormat="1" applyFont="1" applyFill="1" applyBorder="1" applyAlignment="1">
      <alignment vertical="center" wrapText="1"/>
    </xf>
    <xf numFmtId="165" fontId="18" fillId="2" borderId="34" xfId="0" applyNumberFormat="1" applyFont="1" applyFill="1" applyBorder="1" applyAlignment="1" applyProtection="1">
      <alignment vertical="center" wrapText="1"/>
      <protection locked="0"/>
    </xf>
    <xf numFmtId="165" fontId="18" fillId="2" borderId="38" xfId="0" applyNumberFormat="1" applyFont="1" applyFill="1" applyBorder="1" applyAlignment="1" applyProtection="1">
      <alignment vertical="center" wrapText="1"/>
      <protection locked="0"/>
    </xf>
    <xf numFmtId="164" fontId="28" fillId="6" borderId="58" xfId="0" applyNumberFormat="1" applyFont="1" applyFill="1" applyBorder="1" applyAlignment="1">
      <alignment vertical="center" wrapText="1"/>
    </xf>
    <xf numFmtId="164" fontId="28" fillId="6" borderId="29" xfId="0" applyNumberFormat="1" applyFont="1" applyFill="1" applyBorder="1" applyAlignment="1">
      <alignment vertical="center" wrapText="1"/>
    </xf>
    <xf numFmtId="164" fontId="28" fillId="6" borderId="27" xfId="0" applyNumberFormat="1" applyFont="1" applyFill="1" applyBorder="1" applyAlignment="1">
      <alignment vertical="center" wrapText="1"/>
    </xf>
    <xf numFmtId="167" fontId="16" fillId="6" borderId="58" xfId="0" applyNumberFormat="1" applyFont="1" applyFill="1" applyBorder="1" applyAlignment="1">
      <alignment vertical="center" wrapText="1"/>
    </xf>
    <xf numFmtId="167" fontId="16" fillId="6" borderId="29" xfId="0" applyNumberFormat="1" applyFont="1" applyFill="1" applyBorder="1" applyAlignment="1">
      <alignment vertical="center" wrapText="1"/>
    </xf>
    <xf numFmtId="167" fontId="16" fillId="6" borderId="27" xfId="0" applyNumberFormat="1" applyFont="1" applyFill="1" applyBorder="1" applyAlignment="1">
      <alignment vertical="center" wrapText="1"/>
    </xf>
    <xf numFmtId="164" fontId="15" fillId="0" borderId="14" xfId="0" applyNumberFormat="1" applyFont="1" applyFill="1" applyBorder="1" applyAlignment="1" applyProtection="1">
      <alignment vertical="center" wrapText="1"/>
    </xf>
    <xf numFmtId="164" fontId="15" fillId="0" borderId="33" xfId="0" applyNumberFormat="1" applyFont="1" applyFill="1" applyBorder="1" applyAlignment="1" applyProtection="1">
      <alignment vertical="center" wrapText="1"/>
    </xf>
    <xf numFmtId="164" fontId="15" fillId="0" borderId="13" xfId="0" applyNumberFormat="1" applyFont="1" applyFill="1" applyBorder="1" applyAlignment="1" applyProtection="1">
      <alignment vertical="center" wrapText="1"/>
    </xf>
    <xf numFmtId="164" fontId="15" fillId="0" borderId="32" xfId="0" applyNumberFormat="1" applyFont="1" applyFill="1" applyBorder="1" applyAlignment="1" applyProtection="1">
      <alignment vertical="center" wrapText="1"/>
    </xf>
    <xf numFmtId="167" fontId="15" fillId="0" borderId="34" xfId="0" applyNumberFormat="1" applyFont="1" applyFill="1" applyBorder="1" applyAlignment="1">
      <alignment vertical="center" wrapText="1"/>
    </xf>
    <xf numFmtId="167" fontId="15" fillId="0" borderId="33" xfId="0" applyNumberFormat="1" applyFont="1" applyFill="1" applyBorder="1" applyAlignment="1">
      <alignment vertical="center" wrapText="1"/>
    </xf>
    <xf numFmtId="167" fontId="15" fillId="0" borderId="32" xfId="0" applyNumberFormat="1" applyFont="1" applyFill="1" applyBorder="1" applyAlignment="1">
      <alignment vertical="center" wrapText="1"/>
    </xf>
    <xf numFmtId="164" fontId="15" fillId="0" borderId="39" xfId="0" applyNumberFormat="1" applyFont="1" applyFill="1" applyBorder="1" applyAlignment="1" applyProtection="1">
      <alignment vertical="center" wrapText="1"/>
    </xf>
    <xf numFmtId="164" fontId="15" fillId="0" borderId="37" xfId="0" applyNumberFormat="1" applyFont="1" applyFill="1" applyBorder="1" applyAlignment="1" applyProtection="1">
      <alignment vertical="center" wrapText="1"/>
    </xf>
    <xf numFmtId="164" fontId="15" fillId="0" borderId="40" xfId="0" applyNumberFormat="1" applyFont="1" applyFill="1" applyBorder="1" applyAlignment="1" applyProtection="1">
      <alignment vertical="center" wrapText="1"/>
    </xf>
    <xf numFmtId="164" fontId="15" fillId="0" borderId="38" xfId="0" applyNumberFormat="1" applyFont="1" applyFill="1" applyBorder="1" applyAlignment="1" applyProtection="1">
      <alignment vertical="center" wrapText="1"/>
    </xf>
    <xf numFmtId="167" fontId="15" fillId="0" borderId="41" xfId="0" applyNumberFormat="1" applyFont="1" applyFill="1" applyBorder="1" applyAlignment="1">
      <alignment vertical="center" wrapText="1"/>
    </xf>
    <xf numFmtId="167" fontId="15" fillId="0" borderId="37" xfId="0" applyNumberFormat="1" applyFont="1" applyFill="1" applyBorder="1" applyAlignment="1">
      <alignment vertical="center" wrapText="1"/>
    </xf>
    <xf numFmtId="167" fontId="15" fillId="0" borderId="38" xfId="0" applyNumberFormat="1" applyFont="1" applyFill="1" applyBorder="1" applyAlignment="1">
      <alignment vertical="center" wrapText="1"/>
    </xf>
    <xf numFmtId="164" fontId="31" fillId="7" borderId="31" xfId="0" applyNumberFormat="1" applyFont="1" applyFill="1" applyBorder="1" applyAlignment="1" applyProtection="1">
      <alignment vertical="center" wrapText="1"/>
    </xf>
    <xf numFmtId="164" fontId="31" fillId="7" borderId="29" xfId="0" applyNumberFormat="1" applyFont="1" applyFill="1" applyBorder="1" applyAlignment="1" applyProtection="1">
      <alignment vertical="center" wrapText="1"/>
    </xf>
    <xf numFmtId="164" fontId="31" fillId="7" borderId="85" xfId="0" applyNumberFormat="1" applyFont="1" applyFill="1" applyBorder="1" applyAlignment="1" applyProtection="1">
      <alignment vertical="center" wrapText="1"/>
    </xf>
    <xf numFmtId="167" fontId="31" fillId="7" borderId="28" xfId="0" applyNumberFormat="1" applyFont="1" applyFill="1" applyBorder="1" applyAlignment="1" applyProtection="1">
      <alignment vertical="center" wrapText="1"/>
    </xf>
    <xf numFmtId="167" fontId="31" fillId="7" borderId="29" xfId="0" applyNumberFormat="1" applyFont="1" applyFill="1" applyBorder="1" applyAlignment="1" applyProtection="1">
      <alignment vertical="center" wrapText="1"/>
    </xf>
    <xf numFmtId="167" fontId="31" fillId="7" borderId="85" xfId="0" applyNumberFormat="1" applyFont="1" applyFill="1" applyBorder="1" applyAlignment="1" applyProtection="1">
      <alignment vertical="center" wrapText="1"/>
    </xf>
    <xf numFmtId="164" fontId="18" fillId="9" borderId="19" xfId="0" applyNumberFormat="1" applyFont="1" applyFill="1" applyBorder="1" applyAlignment="1" applyProtection="1">
      <alignment vertical="center" wrapText="1"/>
    </xf>
    <xf numFmtId="164" fontId="18" fillId="9" borderId="21" xfId="0" applyNumberFormat="1" applyFont="1" applyFill="1" applyBorder="1" applyAlignment="1" applyProtection="1">
      <alignment vertical="center" wrapText="1"/>
    </xf>
    <xf numFmtId="164" fontId="18" fillId="9" borderId="24" xfId="0" applyNumberFormat="1" applyFont="1" applyFill="1" applyBorder="1" applyAlignment="1" applyProtection="1">
      <alignment vertical="center" wrapText="1"/>
    </xf>
    <xf numFmtId="167" fontId="18" fillId="9" borderId="19" xfId="0" applyNumberFormat="1" applyFont="1" applyFill="1" applyBorder="1" applyAlignment="1" applyProtection="1">
      <alignment vertical="center" wrapText="1"/>
    </xf>
    <xf numFmtId="167" fontId="18" fillId="9" borderId="21" xfId="0" applyNumberFormat="1" applyFont="1" applyFill="1" applyBorder="1" applyAlignment="1" applyProtection="1">
      <alignment vertical="center" wrapText="1"/>
    </xf>
    <xf numFmtId="167" fontId="18" fillId="9" borderId="23" xfId="0" applyNumberFormat="1" applyFont="1" applyFill="1" applyBorder="1" applyAlignment="1" applyProtection="1">
      <alignment vertical="center" wrapText="1"/>
    </xf>
    <xf numFmtId="164" fontId="18" fillId="9" borderId="58" xfId="0" applyNumberFormat="1" applyFont="1" applyFill="1" applyBorder="1" applyAlignment="1" applyProtection="1">
      <alignment vertical="center" wrapText="1"/>
    </xf>
    <xf numFmtId="164" fontId="18" fillId="9" borderId="29" xfId="0" applyNumberFormat="1" applyFont="1" applyFill="1" applyBorder="1" applyAlignment="1" applyProtection="1">
      <alignment vertical="center" wrapText="1"/>
    </xf>
    <xf numFmtId="164" fontId="18" fillId="9" borderId="80" xfId="0" applyNumberFormat="1" applyFont="1" applyFill="1" applyBorder="1" applyAlignment="1" applyProtection="1">
      <alignment vertical="center" wrapText="1"/>
    </xf>
    <xf numFmtId="167" fontId="18" fillId="9" borderId="58" xfId="0" applyNumberFormat="1" applyFont="1" applyFill="1" applyBorder="1" applyAlignment="1" applyProtection="1">
      <alignment vertical="center" wrapText="1"/>
    </xf>
    <xf numFmtId="167" fontId="18" fillId="9" borderId="29" xfId="0" applyNumberFormat="1" applyFont="1" applyFill="1" applyBorder="1" applyAlignment="1" applyProtection="1">
      <alignment vertical="center" wrapText="1"/>
    </xf>
    <xf numFmtId="167" fontId="18" fillId="9" borderId="85" xfId="0" applyNumberFormat="1" applyFont="1" applyFill="1" applyBorder="1" applyAlignment="1" applyProtection="1">
      <alignment vertical="center" wrapText="1"/>
    </xf>
    <xf numFmtId="164" fontId="11" fillId="0" borderId="36" xfId="0" applyNumberFormat="1" applyFont="1" applyFill="1" applyBorder="1" applyAlignment="1" applyProtection="1">
      <alignment vertical="center" wrapText="1"/>
    </xf>
    <xf numFmtId="164" fontId="11" fillId="0" borderId="15" xfId="0" applyNumberFormat="1" applyFont="1" applyFill="1" applyBorder="1" applyAlignment="1" applyProtection="1">
      <alignment vertical="center" wrapText="1"/>
    </xf>
    <xf numFmtId="167" fontId="11" fillId="0" borderId="14" xfId="0" applyNumberFormat="1" applyFont="1" applyFill="1" applyBorder="1" applyAlignment="1" applyProtection="1">
      <alignment vertical="center" wrapText="1"/>
    </xf>
    <xf numFmtId="167" fontId="11" fillId="0" borderId="33" xfId="0" applyNumberFormat="1" applyFont="1" applyFill="1" applyBorder="1" applyAlignment="1" applyProtection="1">
      <alignment vertical="center" wrapText="1"/>
    </xf>
    <xf numFmtId="167" fontId="11" fillId="0" borderId="15" xfId="0" applyNumberFormat="1" applyFont="1" applyFill="1" applyBorder="1" applyAlignment="1" applyProtection="1">
      <alignment vertical="center" wrapText="1"/>
    </xf>
    <xf numFmtId="164" fontId="11" fillId="0" borderId="43" xfId="0" applyNumberFormat="1" applyFont="1" applyFill="1" applyBorder="1" applyAlignment="1" applyProtection="1">
      <alignment vertical="center" wrapText="1"/>
    </xf>
    <xf numFmtId="168" fontId="28" fillId="0" borderId="39" xfId="0" applyNumberFormat="1" applyFont="1" applyFill="1" applyBorder="1" applyAlignment="1" applyProtection="1">
      <alignment horizontal="center" vertical="center" wrapText="1"/>
    </xf>
    <xf numFmtId="168" fontId="28" fillId="0" borderId="37" xfId="0" applyNumberFormat="1" applyFont="1" applyFill="1" applyBorder="1" applyAlignment="1" applyProtection="1">
      <alignment horizontal="center" vertical="center" wrapText="1"/>
    </xf>
    <xf numFmtId="168" fontId="28" fillId="0" borderId="44" xfId="0" applyNumberFormat="1" applyFont="1" applyFill="1" applyBorder="1" applyAlignment="1" applyProtection="1">
      <alignment horizontal="center" vertical="center" wrapText="1"/>
    </xf>
    <xf numFmtId="164" fontId="16" fillId="9" borderId="2" xfId="0" applyNumberFormat="1" applyFont="1" applyFill="1" applyBorder="1" applyAlignment="1" applyProtection="1">
      <alignment vertical="center" wrapText="1"/>
    </xf>
    <xf numFmtId="164" fontId="16" fillId="9" borderId="4" xfId="0" applyNumberFormat="1" applyFont="1" applyFill="1" applyBorder="1" applyAlignment="1" applyProtection="1">
      <alignment vertical="center" wrapText="1"/>
    </xf>
    <xf numFmtId="164" fontId="16" fillId="9" borderId="101" xfId="0" applyNumberFormat="1" applyFont="1" applyFill="1" applyBorder="1" applyAlignment="1" applyProtection="1">
      <alignment vertical="center" wrapText="1"/>
    </xf>
    <xf numFmtId="167" fontId="16" fillId="9" borderId="2" xfId="0" applyNumberFormat="1" applyFont="1" applyFill="1" applyBorder="1" applyAlignment="1" applyProtection="1">
      <alignment vertical="center" wrapText="1"/>
    </xf>
    <xf numFmtId="167" fontId="16" fillId="9" borderId="4" xfId="0" applyNumberFormat="1" applyFont="1" applyFill="1" applyBorder="1" applyAlignment="1" applyProtection="1">
      <alignment vertical="center" wrapText="1"/>
    </xf>
    <xf numFmtId="167" fontId="16" fillId="9" borderId="6" xfId="0" applyNumberFormat="1" applyFont="1" applyFill="1" applyBorder="1" applyAlignment="1" applyProtection="1">
      <alignment vertical="center" wrapText="1"/>
    </xf>
    <xf numFmtId="164" fontId="11" fillId="0" borderId="57" xfId="0" applyNumberFormat="1" applyFont="1" applyFill="1" applyBorder="1" applyAlignment="1" applyProtection="1">
      <alignment vertical="center" wrapText="1"/>
    </xf>
    <xf numFmtId="164" fontId="11" fillId="0" borderId="56" xfId="0" applyNumberFormat="1" applyFont="1" applyFill="1" applyBorder="1" applyAlignment="1" applyProtection="1">
      <alignment vertical="center" wrapText="1"/>
    </xf>
    <xf numFmtId="164" fontId="11" fillId="0" borderId="99" xfId="0" applyNumberFormat="1" applyFont="1" applyFill="1" applyBorder="1" applyAlignment="1" applyProtection="1">
      <alignment vertical="center" wrapText="1"/>
    </xf>
    <xf numFmtId="167" fontId="11" fillId="0" borderId="52" xfId="0" applyNumberFormat="1" applyFont="1" applyFill="1" applyBorder="1" applyAlignment="1" applyProtection="1">
      <alignment vertical="center" wrapText="1"/>
    </xf>
    <xf numFmtId="167" fontId="11" fillId="0" borderId="56" xfId="0" applyNumberFormat="1" applyFont="1" applyFill="1" applyBorder="1" applyAlignment="1" applyProtection="1">
      <alignment vertical="center" wrapText="1"/>
    </xf>
    <xf numFmtId="167" fontId="11" fillId="0" borderId="99" xfId="0" applyNumberFormat="1" applyFont="1" applyFill="1" applyBorder="1" applyAlignment="1" applyProtection="1">
      <alignment vertical="center" wrapText="1"/>
    </xf>
    <xf numFmtId="168" fontId="40" fillId="0" borderId="39" xfId="0" applyNumberFormat="1" applyFont="1" applyFill="1" applyBorder="1" applyAlignment="1" applyProtection="1">
      <alignment horizontal="center" vertical="center" wrapText="1"/>
    </xf>
    <xf numFmtId="168" fontId="40" fillId="0" borderId="37" xfId="0" applyNumberFormat="1" applyFont="1" applyFill="1" applyBorder="1" applyAlignment="1" applyProtection="1">
      <alignment horizontal="center" vertical="center" wrapText="1"/>
    </xf>
    <xf numFmtId="168" fontId="40" fillId="0" borderId="44" xfId="0" applyNumberFormat="1" applyFont="1" applyFill="1" applyBorder="1" applyAlignment="1" applyProtection="1">
      <alignment horizontal="center" vertical="center" wrapText="1"/>
    </xf>
    <xf numFmtId="168" fontId="40" fillId="0" borderId="100" xfId="0" applyNumberFormat="1" applyFont="1" applyFill="1" applyBorder="1" applyAlignment="1" applyProtection="1">
      <alignment horizontal="center" vertical="center" wrapText="1"/>
    </xf>
    <xf numFmtId="168" fontId="40" fillId="0" borderId="61" xfId="0" applyNumberFormat="1" applyFont="1" applyFill="1" applyBorder="1" applyAlignment="1" applyProtection="1">
      <alignment horizontal="center" vertical="center" wrapText="1"/>
    </xf>
    <xf numFmtId="168" fontId="40" fillId="0" borderId="108" xfId="0" applyNumberFormat="1" applyFont="1" applyFill="1" applyBorder="1" applyAlignment="1" applyProtection="1">
      <alignment horizontal="center" vertical="center" wrapText="1"/>
    </xf>
    <xf numFmtId="164" fontId="11" fillId="0" borderId="65" xfId="0" applyNumberFormat="1" applyFont="1" applyFill="1" applyBorder="1" applyAlignment="1" applyProtection="1">
      <alignment vertical="center" wrapText="1"/>
    </xf>
    <xf numFmtId="164" fontId="11" fillId="0" borderId="66" xfId="0" applyNumberFormat="1" applyFont="1" applyFill="1" applyBorder="1" applyAlignment="1" applyProtection="1">
      <alignment vertical="center" wrapText="1"/>
    </xf>
    <xf numFmtId="164" fontId="11" fillId="0" borderId="107" xfId="0" applyNumberFormat="1" applyFont="1" applyFill="1" applyBorder="1" applyAlignment="1" applyProtection="1">
      <alignment vertical="center" wrapText="1"/>
    </xf>
    <xf numFmtId="167" fontId="11" fillId="0" borderId="106" xfId="0" applyNumberFormat="1" applyFont="1" applyFill="1" applyBorder="1" applyAlignment="1" applyProtection="1">
      <alignment vertical="center" wrapText="1"/>
    </xf>
    <xf numFmtId="167" fontId="11" fillId="0" borderId="66" xfId="0" applyNumberFormat="1" applyFont="1" applyFill="1" applyBorder="1" applyAlignment="1" applyProtection="1">
      <alignment vertical="center" wrapText="1"/>
    </xf>
    <xf numFmtId="167" fontId="11" fillId="0" borderId="107" xfId="0" applyNumberFormat="1" applyFont="1" applyFill="1" applyBorder="1" applyAlignment="1" applyProtection="1">
      <alignment vertical="center" wrapText="1"/>
    </xf>
    <xf numFmtId="164" fontId="11" fillId="0" borderId="71" xfId="0" applyNumberFormat="1" applyFont="1" applyFill="1" applyBorder="1" applyAlignment="1" applyProtection="1">
      <alignment vertical="center" wrapText="1"/>
    </xf>
    <xf numFmtId="164" fontId="11" fillId="0" borderId="111" xfId="0" applyNumberFormat="1" applyFont="1" applyFill="1" applyBorder="1" applyAlignment="1" applyProtection="1">
      <alignment vertical="center" wrapText="1"/>
    </xf>
    <xf numFmtId="167" fontId="11" fillId="0" borderId="110" xfId="0" applyNumberFormat="1" applyFont="1" applyFill="1" applyBorder="1" applyAlignment="1" applyProtection="1">
      <alignment vertical="center" wrapText="1"/>
    </xf>
    <xf numFmtId="167" fontId="11" fillId="0" borderId="72" xfId="0" applyNumberFormat="1" applyFont="1" applyFill="1" applyBorder="1" applyAlignment="1" applyProtection="1">
      <alignment vertical="center" wrapText="1"/>
    </xf>
    <xf numFmtId="167" fontId="11" fillId="0" borderId="111" xfId="0" applyNumberFormat="1" applyFont="1" applyFill="1" applyBorder="1" applyAlignment="1" applyProtection="1">
      <alignment vertical="center" wrapText="1"/>
    </xf>
    <xf numFmtId="168" fontId="40" fillId="0" borderId="104" xfId="0" applyNumberFormat="1" applyFont="1" applyFill="1" applyBorder="1" applyAlignment="1" applyProtection="1">
      <alignment horizontal="center" vertical="center" wrapText="1"/>
    </xf>
    <xf numFmtId="168" fontId="40" fillId="0" borderId="46" xfId="0" applyNumberFormat="1" applyFont="1" applyFill="1" applyBorder="1" applyAlignment="1" applyProtection="1">
      <alignment horizontal="center" vertical="center" wrapText="1"/>
    </xf>
    <xf numFmtId="168" fontId="40" fillId="0" borderId="102" xfId="0" applyNumberFormat="1" applyFont="1" applyFill="1" applyBorder="1" applyAlignment="1" applyProtection="1">
      <alignment horizontal="center" vertical="center" wrapText="1"/>
    </xf>
    <xf numFmtId="164" fontId="11" fillId="0" borderId="44" xfId="0" applyNumberFormat="1" applyFont="1" applyFill="1" applyBorder="1" applyAlignment="1" applyProtection="1">
      <alignment vertical="center" wrapText="1"/>
    </xf>
    <xf numFmtId="167" fontId="11" fillId="0" borderId="39" xfId="0" applyNumberFormat="1" applyFont="1" applyFill="1" applyBorder="1" applyAlignment="1" applyProtection="1">
      <alignment vertical="center" wrapText="1"/>
    </xf>
    <xf numFmtId="167" fontId="11" fillId="0" borderId="37" xfId="0" applyNumberFormat="1" applyFont="1" applyFill="1" applyBorder="1" applyAlignment="1" applyProtection="1">
      <alignment vertical="center" wrapText="1"/>
    </xf>
    <xf numFmtId="167" fontId="11" fillId="0" borderId="44" xfId="0" applyNumberFormat="1" applyFont="1" applyFill="1" applyBorder="1" applyAlignment="1" applyProtection="1">
      <alignment vertical="center" wrapText="1"/>
    </xf>
    <xf numFmtId="164" fontId="11" fillId="0" borderId="10" xfId="0" applyNumberFormat="1" applyFont="1" applyFill="1" applyBorder="1" applyAlignment="1" applyProtection="1">
      <alignment vertical="center" wrapText="1"/>
    </xf>
    <xf numFmtId="164" fontId="11" fillId="0" borderId="11" xfId="0" applyNumberFormat="1" applyFont="1" applyFill="1" applyBorder="1" applyAlignment="1" applyProtection="1">
      <alignment vertical="center" wrapText="1"/>
    </xf>
    <xf numFmtId="164" fontId="23" fillId="0" borderId="43" xfId="0" applyNumberFormat="1" applyFont="1" applyFill="1" applyBorder="1" applyAlignment="1" applyProtection="1">
      <alignment vertical="center" wrapText="1"/>
    </xf>
    <xf numFmtId="164" fontId="23" fillId="0" borderId="44" xfId="0" applyNumberFormat="1" applyFont="1" applyFill="1" applyBorder="1" applyAlignment="1" applyProtection="1">
      <alignment vertical="center" wrapText="1"/>
    </xf>
    <xf numFmtId="167" fontId="23" fillId="0" borderId="39" xfId="0" applyNumberFormat="1" applyFont="1" applyFill="1" applyBorder="1" applyAlignment="1" applyProtection="1">
      <alignment vertical="center" wrapText="1"/>
    </xf>
    <xf numFmtId="167" fontId="23" fillId="0" borderId="37" xfId="0" applyNumberFormat="1" applyFont="1" applyFill="1" applyBorder="1" applyAlignment="1" applyProtection="1">
      <alignment vertical="center" wrapText="1"/>
    </xf>
    <xf numFmtId="167" fontId="23" fillId="0" borderId="44" xfId="0" applyNumberFormat="1" applyFont="1" applyFill="1" applyBorder="1" applyAlignment="1" applyProtection="1">
      <alignment vertical="center" wrapText="1"/>
    </xf>
    <xf numFmtId="168" fontId="83" fillId="0" borderId="39" xfId="0" applyNumberFormat="1" applyFont="1" applyFill="1" applyBorder="1" applyAlignment="1" applyProtection="1">
      <alignment horizontal="center" vertical="center" wrapText="1"/>
    </xf>
    <xf numFmtId="168" fontId="83" fillId="0" borderId="37" xfId="0" applyNumberFormat="1" applyFont="1" applyFill="1" applyBorder="1" applyAlignment="1" applyProtection="1">
      <alignment horizontal="center" vertical="center" wrapText="1"/>
    </xf>
    <xf numFmtId="168" fontId="83" fillId="0" borderId="44" xfId="0" applyNumberFormat="1" applyFont="1" applyFill="1" applyBorder="1" applyAlignment="1" applyProtection="1">
      <alignment horizontal="center" vertical="center" wrapText="1"/>
    </xf>
    <xf numFmtId="168" fontId="83" fillId="0" borderId="100" xfId="0" applyNumberFormat="1" applyFont="1" applyFill="1" applyBorder="1" applyAlignment="1" applyProtection="1">
      <alignment horizontal="center" vertical="center" wrapText="1"/>
    </xf>
    <xf numFmtId="168" fontId="83" fillId="0" borderId="61" xfId="0" applyNumberFormat="1" applyFont="1" applyFill="1" applyBorder="1" applyAlignment="1" applyProtection="1">
      <alignment horizontal="center" vertical="center" wrapText="1"/>
    </xf>
    <xf numFmtId="168" fontId="83" fillId="0" borderId="108" xfId="0" applyNumberFormat="1" applyFont="1" applyFill="1" applyBorder="1" applyAlignment="1" applyProtection="1">
      <alignment horizontal="center" vertical="center" wrapText="1"/>
    </xf>
    <xf numFmtId="164" fontId="11" fillId="0" borderId="81" xfId="0" applyNumberFormat="1" applyFont="1" applyFill="1" applyBorder="1" applyAlignment="1" applyProtection="1">
      <alignment vertical="center" wrapText="1"/>
    </xf>
    <xf numFmtId="164" fontId="11" fillId="0" borderId="69" xfId="0" applyNumberFormat="1" applyFont="1" applyFill="1" applyBorder="1" applyAlignment="1" applyProtection="1">
      <alignment vertical="center" wrapText="1"/>
    </xf>
    <xf numFmtId="164" fontId="11" fillId="0" borderId="114" xfId="0" applyNumberFormat="1" applyFont="1" applyFill="1" applyBorder="1" applyAlignment="1" applyProtection="1">
      <alignment vertical="center" wrapText="1"/>
    </xf>
    <xf numFmtId="167" fontId="11" fillId="0" borderId="109" xfId="0" applyNumberFormat="1" applyFont="1" applyFill="1" applyBorder="1" applyAlignment="1" applyProtection="1">
      <alignment vertical="center" wrapText="1"/>
    </xf>
    <xf numFmtId="167" fontId="11" fillId="0" borderId="69" xfId="0" applyNumberFormat="1" applyFont="1" applyFill="1" applyBorder="1" applyAlignment="1" applyProtection="1">
      <alignment vertical="center" wrapText="1"/>
    </xf>
    <xf numFmtId="167" fontId="11" fillId="0" borderId="114" xfId="0" applyNumberFormat="1" applyFont="1" applyFill="1" applyBorder="1" applyAlignment="1" applyProtection="1">
      <alignment vertical="center" wrapText="1"/>
    </xf>
    <xf numFmtId="164" fontId="11" fillId="0" borderId="75" xfId="0" applyNumberFormat="1" applyFont="1" applyFill="1" applyBorder="1" applyAlignment="1" applyProtection="1">
      <alignment vertical="center" wrapText="1"/>
    </xf>
    <xf numFmtId="164" fontId="11" fillId="0" borderId="76" xfId="0" applyNumberFormat="1" applyFont="1" applyFill="1" applyBorder="1" applyAlignment="1" applyProtection="1">
      <alignment vertical="center" wrapText="1"/>
    </xf>
    <xf numFmtId="164" fontId="11" fillId="0" borderId="113" xfId="0" applyNumberFormat="1" applyFont="1" applyFill="1" applyBorder="1" applyAlignment="1" applyProtection="1">
      <alignment vertical="center" wrapText="1"/>
    </xf>
    <xf numFmtId="167" fontId="11" fillId="0" borderId="112" xfId="0" applyNumberFormat="1" applyFont="1" applyFill="1" applyBorder="1" applyAlignment="1" applyProtection="1">
      <alignment vertical="center" wrapText="1"/>
    </xf>
    <xf numFmtId="167" fontId="11" fillId="0" borderId="76" xfId="0" applyNumberFormat="1" applyFont="1" applyFill="1" applyBorder="1" applyAlignment="1" applyProtection="1">
      <alignment vertical="center" wrapText="1"/>
    </xf>
    <xf numFmtId="167" fontId="11" fillId="0" borderId="113" xfId="0" applyNumberFormat="1" applyFont="1" applyFill="1" applyBorder="1" applyAlignment="1" applyProtection="1">
      <alignment vertical="center" wrapText="1"/>
    </xf>
    <xf numFmtId="164" fontId="18" fillId="9" borderId="2" xfId="0" applyNumberFormat="1" applyFont="1" applyFill="1" applyBorder="1" applyAlignment="1" applyProtection="1">
      <alignment vertical="center" wrapText="1"/>
    </xf>
    <xf numFmtId="164" fontId="18" fillId="9" borderId="4" xfId="0" applyNumberFormat="1" applyFont="1" applyFill="1" applyBorder="1" applyAlignment="1" applyProtection="1">
      <alignment vertical="center" wrapText="1"/>
    </xf>
    <xf numFmtId="164" fontId="18" fillId="9" borderId="101" xfId="0" applyNumberFormat="1" applyFont="1" applyFill="1" applyBorder="1" applyAlignment="1" applyProtection="1">
      <alignment vertical="center" wrapText="1"/>
    </xf>
    <xf numFmtId="167" fontId="18" fillId="9" borderId="2" xfId="0" applyNumberFormat="1" applyFont="1" applyFill="1" applyBorder="1" applyAlignment="1" applyProtection="1">
      <alignment vertical="center" wrapText="1"/>
    </xf>
    <xf numFmtId="167" fontId="18" fillId="9" borderId="4" xfId="0" applyNumberFormat="1" applyFont="1" applyFill="1" applyBorder="1" applyAlignment="1" applyProtection="1">
      <alignment vertical="center" wrapText="1"/>
    </xf>
    <xf numFmtId="167" fontId="18" fillId="9" borderId="6" xfId="0" applyNumberFormat="1" applyFont="1" applyFill="1" applyBorder="1" applyAlignment="1" applyProtection="1">
      <alignment vertical="center" wrapText="1"/>
    </xf>
    <xf numFmtId="164" fontId="25" fillId="10" borderId="31" xfId="0" applyNumberFormat="1" applyFont="1" applyFill="1" applyBorder="1" applyAlignment="1" applyProtection="1">
      <alignment vertical="center" wrapText="1"/>
    </xf>
    <xf numFmtId="164" fontId="25" fillId="10" borderId="29" xfId="0" applyNumberFormat="1" applyFont="1" applyFill="1" applyBorder="1" applyAlignment="1" applyProtection="1">
      <alignment vertical="center" wrapText="1"/>
    </xf>
    <xf numFmtId="164" fontId="25" fillId="10" borderId="85" xfId="0" applyNumberFormat="1" applyFont="1" applyFill="1" applyBorder="1" applyAlignment="1" applyProtection="1">
      <alignment vertical="center" wrapText="1"/>
    </xf>
    <xf numFmtId="167" fontId="25" fillId="10" borderId="28" xfId="0" applyNumberFormat="1" applyFont="1" applyFill="1" applyBorder="1" applyAlignment="1" applyProtection="1">
      <alignment vertical="center" wrapText="1"/>
    </xf>
    <xf numFmtId="167" fontId="25" fillId="10" borderId="29" xfId="0" applyNumberFormat="1" applyFont="1" applyFill="1" applyBorder="1" applyAlignment="1" applyProtection="1">
      <alignment vertical="center" wrapText="1"/>
    </xf>
    <xf numFmtId="167" fontId="25" fillId="10" borderId="85" xfId="0" applyNumberFormat="1" applyFont="1" applyFill="1" applyBorder="1" applyAlignment="1" applyProtection="1">
      <alignment vertical="center" wrapText="1"/>
    </xf>
    <xf numFmtId="164" fontId="11" fillId="0" borderId="118" xfId="0" applyNumberFormat="1" applyFont="1" applyFill="1" applyBorder="1" applyAlignment="1" applyProtection="1">
      <alignment vertical="center" wrapText="1"/>
    </xf>
    <xf numFmtId="164" fontId="11" fillId="0" borderId="119" xfId="0" applyNumberFormat="1" applyFont="1" applyFill="1" applyBorder="1" applyAlignment="1" applyProtection="1">
      <alignment vertical="center" wrapText="1"/>
    </xf>
    <xf numFmtId="164" fontId="11" fillId="0" borderId="125" xfId="0" applyNumberFormat="1" applyFont="1" applyFill="1" applyBorder="1" applyAlignment="1" applyProtection="1">
      <alignment vertical="center" wrapText="1"/>
    </xf>
    <xf numFmtId="167" fontId="11" fillId="0" borderId="124" xfId="0" applyNumberFormat="1" applyFont="1" applyFill="1" applyBorder="1" applyAlignment="1" applyProtection="1">
      <alignment vertical="center" wrapText="1"/>
    </xf>
    <xf numFmtId="167" fontId="11" fillId="0" borderId="119" xfId="0" applyNumberFormat="1" applyFont="1" applyFill="1" applyBorder="1" applyAlignment="1" applyProtection="1">
      <alignment vertical="center" wrapText="1"/>
    </xf>
    <xf numFmtId="167" fontId="11" fillId="0" borderId="125" xfId="0" applyNumberFormat="1" applyFont="1" applyFill="1" applyBorder="1" applyAlignment="1" applyProtection="1">
      <alignment vertical="center" wrapText="1"/>
    </xf>
    <xf numFmtId="164" fontId="25" fillId="10" borderId="20" xfId="0" applyNumberFormat="1" applyFont="1" applyFill="1" applyBorder="1" applyAlignment="1" applyProtection="1">
      <alignment vertical="center" wrapText="1"/>
    </xf>
    <xf numFmtId="164" fontId="25" fillId="10" borderId="21" xfId="0" applyNumberFormat="1" applyFont="1" applyFill="1" applyBorder="1" applyAlignment="1" applyProtection="1">
      <alignment vertical="center" wrapText="1"/>
    </xf>
    <xf numFmtId="164" fontId="25" fillId="10" borderId="23" xfId="0" applyNumberFormat="1" applyFont="1" applyFill="1" applyBorder="1" applyAlignment="1" applyProtection="1">
      <alignment vertical="center" wrapText="1"/>
    </xf>
    <xf numFmtId="167" fontId="25" fillId="10" borderId="25" xfId="0" applyNumberFormat="1" applyFont="1" applyFill="1" applyBorder="1" applyAlignment="1" applyProtection="1">
      <alignment vertical="center" wrapText="1"/>
    </xf>
    <xf numFmtId="167" fontId="25" fillId="10" borderId="21" xfId="0" applyNumberFormat="1" applyFont="1" applyFill="1" applyBorder="1" applyAlignment="1" applyProtection="1">
      <alignment vertical="center" wrapText="1"/>
    </xf>
    <xf numFmtId="167" fontId="25" fillId="10" borderId="23" xfId="0" applyNumberFormat="1" applyFont="1" applyFill="1" applyBorder="1" applyAlignment="1" applyProtection="1">
      <alignment vertical="center" wrapText="1"/>
    </xf>
    <xf numFmtId="164" fontId="11" fillId="0" borderId="86" xfId="0" applyNumberFormat="1" applyFont="1" applyFill="1" applyBorder="1" applyAlignment="1" applyProtection="1">
      <alignment vertical="center" wrapText="1"/>
    </xf>
    <xf numFmtId="164" fontId="11" fillId="0" borderId="87" xfId="0" applyNumberFormat="1" applyFont="1" applyFill="1" applyBorder="1" applyAlignment="1" applyProtection="1">
      <alignment vertical="center" wrapText="1"/>
    </xf>
    <xf numFmtId="164" fontId="11" fillId="0" borderId="117" xfId="0" applyNumberFormat="1" applyFont="1" applyFill="1" applyBorder="1" applyAlignment="1" applyProtection="1">
      <alignment vertical="center" wrapText="1"/>
    </xf>
    <xf numFmtId="167" fontId="11" fillId="0" borderId="116" xfId="0" applyNumberFormat="1" applyFont="1" applyFill="1" applyBorder="1" applyAlignment="1" applyProtection="1">
      <alignment vertical="center" wrapText="1"/>
    </xf>
    <xf numFmtId="167" fontId="11" fillId="0" borderId="87" xfId="0" applyNumberFormat="1" applyFont="1" applyFill="1" applyBorder="1" applyAlignment="1" applyProtection="1">
      <alignment vertical="center" wrapText="1"/>
    </xf>
    <xf numFmtId="167" fontId="11" fillId="0" borderId="117" xfId="0" applyNumberFormat="1" applyFont="1" applyFill="1" applyBorder="1" applyAlignment="1" applyProtection="1">
      <alignment vertical="center" wrapText="1"/>
    </xf>
    <xf numFmtId="164" fontId="31" fillId="7" borderId="28" xfId="0" applyNumberFormat="1" applyFont="1" applyFill="1" applyBorder="1" applyAlignment="1" applyProtection="1">
      <alignment vertical="center" wrapText="1"/>
    </xf>
    <xf numFmtId="164" fontId="11" fillId="0" borderId="20" xfId="0" applyNumberFormat="1" applyFont="1" applyFill="1" applyBorder="1" applyAlignment="1" applyProtection="1">
      <alignment vertical="center" wrapText="1"/>
    </xf>
    <xf numFmtId="164" fontId="11" fillId="0" borderId="21" xfId="0" applyNumberFormat="1" applyFont="1" applyFill="1" applyBorder="1" applyAlignment="1" applyProtection="1">
      <alignment vertical="center" wrapText="1"/>
    </xf>
    <xf numFmtId="164" fontId="11" fillId="0" borderId="23" xfId="0" applyNumberFormat="1" applyFont="1" applyFill="1" applyBorder="1" applyAlignment="1" applyProtection="1">
      <alignment vertical="center" wrapText="1"/>
    </xf>
    <xf numFmtId="167" fontId="11" fillId="0" borderId="25" xfId="0" applyNumberFormat="1" applyFont="1" applyFill="1" applyBorder="1" applyAlignment="1" applyProtection="1">
      <alignment vertical="center" wrapText="1"/>
    </xf>
    <xf numFmtId="167" fontId="11" fillId="0" borderId="21" xfId="0" applyNumberFormat="1" applyFont="1" applyFill="1" applyBorder="1" applyAlignment="1" applyProtection="1">
      <alignment vertical="center" wrapText="1"/>
    </xf>
    <xf numFmtId="167" fontId="11" fillId="0" borderId="23" xfId="0" applyNumberFormat="1" applyFont="1" applyFill="1" applyBorder="1" applyAlignment="1" applyProtection="1">
      <alignment vertical="center" wrapText="1"/>
    </xf>
    <xf numFmtId="0" fontId="8" fillId="0" borderId="29" xfId="46" applyFont="1" applyBorder="1" applyAlignment="1">
      <alignment vertical="center" wrapText="1"/>
    </xf>
    <xf numFmtId="0" fontId="8" fillId="0" borderId="27" xfId="46" applyFont="1" applyBorder="1" applyAlignment="1">
      <alignment vertical="center" wrapText="1"/>
    </xf>
    <xf numFmtId="0" fontId="8" fillId="0" borderId="80" xfId="46" applyFont="1" applyBorder="1" applyAlignment="1">
      <alignment vertical="center" wrapText="1"/>
    </xf>
    <xf numFmtId="164" fontId="46" fillId="0" borderId="33" xfId="46" applyNumberFormat="1" applyFont="1" applyFill="1" applyBorder="1" applyAlignment="1" applyProtection="1">
      <alignment vertical="center" wrapText="1"/>
    </xf>
    <xf numFmtId="164" fontId="46" fillId="0" borderId="15" xfId="46" applyNumberFormat="1" applyFont="1" applyFill="1" applyBorder="1" applyAlignment="1" applyProtection="1">
      <alignment vertical="center" wrapText="1"/>
    </xf>
    <xf numFmtId="167" fontId="46" fillId="0" borderId="35" xfId="46" applyNumberFormat="1" applyFont="1" applyFill="1" applyBorder="1" applyAlignment="1" applyProtection="1">
      <alignment vertical="center" wrapText="1"/>
    </xf>
    <xf numFmtId="167" fontId="46" fillId="0" borderId="33" xfId="46" applyNumberFormat="1" applyFont="1" applyFill="1" applyBorder="1" applyAlignment="1" applyProtection="1">
      <alignment vertical="center" wrapText="1"/>
    </xf>
    <xf numFmtId="167" fontId="46" fillId="0" borderId="15" xfId="46" applyNumberFormat="1" applyFont="1" applyFill="1" applyBorder="1" applyAlignment="1" applyProtection="1">
      <alignment vertical="center" wrapText="1"/>
    </xf>
    <xf numFmtId="0" fontId="8" fillId="0" borderId="56" xfId="46" applyFont="1" applyBorder="1" applyAlignment="1">
      <alignment vertical="center" wrapText="1"/>
    </xf>
    <xf numFmtId="0" fontId="8" fillId="0" borderId="54" xfId="46" applyFont="1" applyBorder="1" applyAlignment="1">
      <alignment vertical="center" wrapText="1"/>
    </xf>
    <xf numFmtId="0" fontId="8" fillId="0" borderId="83" xfId="46" applyFont="1" applyBorder="1" applyAlignment="1">
      <alignment vertical="center" wrapText="1"/>
    </xf>
    <xf numFmtId="164" fontId="46" fillId="0" borderId="37" xfId="46" applyNumberFormat="1" applyFont="1" applyFill="1" applyBorder="1" applyAlignment="1" applyProtection="1">
      <alignment vertical="center" wrapText="1"/>
    </xf>
    <xf numFmtId="164" fontId="46" fillId="0" borderId="44" xfId="46" applyNumberFormat="1" applyFont="1" applyFill="1" applyBorder="1" applyAlignment="1" applyProtection="1">
      <alignment vertical="center" wrapText="1"/>
    </xf>
    <xf numFmtId="167" fontId="46" fillId="0" borderId="42" xfId="46" applyNumberFormat="1" applyFont="1" applyFill="1" applyBorder="1" applyAlignment="1" applyProtection="1">
      <alignment vertical="center" wrapText="1"/>
    </xf>
    <xf numFmtId="167" fontId="46" fillId="0" borderId="37" xfId="46" applyNumberFormat="1" applyFont="1" applyFill="1" applyBorder="1" applyAlignment="1" applyProtection="1">
      <alignment vertical="center" wrapText="1"/>
    </xf>
    <xf numFmtId="167" fontId="46" fillId="0" borderId="44" xfId="46" applyNumberFormat="1" applyFont="1" applyFill="1" applyBorder="1" applyAlignment="1" applyProtection="1">
      <alignment vertical="center" wrapText="1"/>
    </xf>
    <xf numFmtId="164" fontId="46" fillId="0" borderId="46" xfId="46" applyNumberFormat="1" applyFont="1" applyFill="1" applyBorder="1" applyAlignment="1" applyProtection="1">
      <alignment vertical="center" wrapText="1"/>
    </xf>
    <xf numFmtId="164" fontId="46" fillId="0" borderId="102" xfId="46" applyNumberFormat="1" applyFont="1" applyFill="1" applyBorder="1" applyAlignment="1" applyProtection="1">
      <alignment vertical="center" wrapText="1"/>
    </xf>
    <xf numFmtId="167" fontId="46" fillId="0" borderId="47" xfId="46" applyNumberFormat="1" applyFont="1" applyFill="1" applyBorder="1" applyAlignment="1" applyProtection="1">
      <alignment vertical="center" wrapText="1"/>
    </xf>
    <xf numFmtId="167" fontId="46" fillId="0" borderId="46" xfId="46" applyNumberFormat="1" applyFont="1" applyFill="1" applyBorder="1" applyAlignment="1" applyProtection="1">
      <alignment vertical="center" wrapText="1"/>
    </xf>
    <xf numFmtId="167" fontId="46" fillId="0" borderId="102" xfId="46" applyNumberFormat="1" applyFont="1" applyFill="1" applyBorder="1" applyAlignment="1" applyProtection="1">
      <alignment vertical="center" wrapText="1"/>
    </xf>
    <xf numFmtId="164" fontId="46" fillId="0" borderId="51" xfId="46" applyNumberFormat="1" applyFont="1" applyFill="1" applyBorder="1" applyAlignment="1" applyProtection="1">
      <alignment vertical="center" wrapText="1"/>
    </xf>
    <xf numFmtId="164" fontId="46" fillId="0" borderId="115" xfId="46" applyNumberFormat="1" applyFont="1" applyFill="1" applyBorder="1" applyAlignment="1" applyProtection="1">
      <alignment vertical="center" wrapText="1"/>
    </xf>
    <xf numFmtId="167" fontId="46" fillId="0" borderId="105" xfId="46" applyNumberFormat="1" applyFont="1" applyFill="1" applyBorder="1" applyAlignment="1" applyProtection="1">
      <alignment vertical="center" wrapText="1"/>
    </xf>
    <xf numFmtId="167" fontId="46" fillId="0" borderId="51" xfId="46" applyNumberFormat="1" applyFont="1" applyFill="1" applyBorder="1" applyAlignment="1" applyProtection="1">
      <alignment vertical="center" wrapText="1"/>
    </xf>
    <xf numFmtId="167" fontId="46" fillId="0" borderId="115" xfId="46" applyNumberFormat="1" applyFont="1" applyFill="1" applyBorder="1" applyAlignment="1" applyProtection="1">
      <alignment vertical="center" wrapText="1"/>
    </xf>
    <xf numFmtId="0" fontId="19" fillId="0" borderId="46" xfId="0" applyFont="1" applyBorder="1" applyAlignment="1">
      <alignment vertical="center" wrapText="1"/>
    </xf>
    <xf numFmtId="0" fontId="19" fillId="0" borderId="49" xfId="0" applyFont="1" applyBorder="1" applyAlignment="1">
      <alignment vertical="center" wrapText="1"/>
    </xf>
    <xf numFmtId="0" fontId="19" fillId="0" borderId="45" xfId="0" applyFont="1" applyBorder="1" applyAlignment="1">
      <alignment vertical="center" wrapText="1"/>
    </xf>
    <xf numFmtId="168" fontId="46" fillId="2" borderId="27" xfId="0" applyNumberFormat="1" applyFont="1" applyFill="1" applyBorder="1" applyAlignment="1" applyProtection="1">
      <alignment horizontal="right" vertical="center"/>
      <protection locked="0"/>
    </xf>
    <xf numFmtId="168" fontId="42" fillId="0" borderId="32" xfId="0" applyNumberFormat="1" applyFont="1" applyFill="1" applyBorder="1" applyAlignment="1" applyProtection="1">
      <alignment horizontal="right" vertical="center"/>
      <protection locked="0"/>
    </xf>
    <xf numFmtId="168" fontId="24" fillId="2" borderId="38" xfId="0" applyNumberFormat="1" applyFont="1" applyFill="1" applyBorder="1" applyAlignment="1" applyProtection="1">
      <alignment horizontal="right" vertical="center"/>
      <protection locked="0"/>
    </xf>
    <xf numFmtId="168" fontId="24" fillId="2" borderId="49" xfId="0" applyNumberFormat="1" applyFont="1" applyFill="1" applyBorder="1" applyAlignment="1" applyProtection="1">
      <alignment horizontal="right" vertical="center"/>
      <protection locked="0"/>
    </xf>
    <xf numFmtId="168" fontId="46" fillId="2" borderId="32" xfId="0" applyNumberFormat="1" applyFont="1" applyFill="1" applyBorder="1" applyAlignment="1" applyProtection="1">
      <alignment horizontal="right" vertical="center"/>
      <protection locked="0"/>
    </xf>
    <xf numFmtId="168" fontId="46" fillId="2" borderId="38" xfId="0" applyNumberFormat="1" applyFont="1" applyFill="1" applyBorder="1" applyAlignment="1" applyProtection="1">
      <alignment horizontal="right" vertical="center"/>
      <protection locked="0"/>
    </xf>
    <xf numFmtId="168" fontId="46" fillId="2" borderId="89" xfId="0" applyNumberFormat="1" applyFont="1" applyFill="1" applyBorder="1" applyAlignment="1" applyProtection="1">
      <alignment horizontal="right" vertical="center"/>
      <protection locked="0"/>
    </xf>
    <xf numFmtId="168" fontId="51" fillId="0" borderId="0" xfId="0" applyNumberFormat="1" applyFont="1" applyAlignment="1">
      <alignment vertical="center" wrapText="1"/>
    </xf>
    <xf numFmtId="168" fontId="52" fillId="0" borderId="0" xfId="0" applyNumberFormat="1" applyFont="1" applyAlignment="1">
      <alignment vertical="center" wrapText="1"/>
    </xf>
    <xf numFmtId="168" fontId="42" fillId="0" borderId="17" xfId="0" applyNumberFormat="1" applyFont="1" applyFill="1" applyBorder="1" applyAlignment="1" applyProtection="1">
      <alignment horizontal="right" vertical="center"/>
      <protection locked="0"/>
    </xf>
    <xf numFmtId="168" fontId="43" fillId="0" borderId="9" xfId="0" applyNumberFormat="1" applyFont="1" applyFill="1" applyBorder="1" applyAlignment="1" applyProtection="1">
      <alignment horizontal="right" vertical="center"/>
    </xf>
    <xf numFmtId="168" fontId="43" fillId="0" borderId="34" xfId="0" applyNumberFormat="1" applyFont="1" applyFill="1" applyBorder="1" applyAlignment="1" applyProtection="1">
      <alignment horizontal="right" vertical="center"/>
    </xf>
    <xf numFmtId="168" fontId="33" fillId="0" borderId="41" xfId="0" applyNumberFormat="1" applyFont="1" applyFill="1" applyBorder="1" applyAlignment="1" applyProtection="1">
      <alignment horizontal="right" vertical="center"/>
    </xf>
    <xf numFmtId="168" fontId="33" fillId="0" borderId="45" xfId="0" applyNumberFormat="1" applyFont="1" applyFill="1" applyBorder="1" applyAlignment="1" applyProtection="1">
      <alignment horizontal="right" vertical="center"/>
    </xf>
    <xf numFmtId="168" fontId="25" fillId="0" borderId="34" xfId="0" applyNumberFormat="1" applyFont="1" applyFill="1" applyBorder="1" applyAlignment="1" applyProtection="1">
      <alignment horizontal="right" vertical="center"/>
    </xf>
    <xf numFmtId="168" fontId="25" fillId="0" borderId="41" xfId="0" applyNumberFormat="1" applyFont="1" applyFill="1" applyBorder="1" applyAlignment="1" applyProtection="1">
      <alignment horizontal="right" vertical="center"/>
    </xf>
    <xf numFmtId="168" fontId="25" fillId="0" borderId="50" xfId="0" applyNumberFormat="1" applyFont="1" applyFill="1" applyBorder="1" applyAlignment="1" applyProtection="1">
      <alignment horizontal="right" vertical="center"/>
    </xf>
    <xf numFmtId="49" fontId="27" fillId="0" borderId="82" xfId="0" applyNumberFormat="1" applyFont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 wrapText="1"/>
    </xf>
    <xf numFmtId="0" fontId="11" fillId="0" borderId="10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Continuous" vertical="top" wrapText="1"/>
    </xf>
    <xf numFmtId="0" fontId="10" fillId="0" borderId="0" xfId="0" applyFont="1" applyFill="1" applyAlignment="1" applyProtection="1">
      <alignment horizontal="centerContinuous" vertical="center" wrapText="1"/>
      <protection locked="0"/>
    </xf>
    <xf numFmtId="0" fontId="8" fillId="0" borderId="0" xfId="0" applyFont="1" applyFill="1" applyAlignment="1">
      <alignment horizontal="centerContinuous" vertical="top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11" fillId="7" borderId="37" xfId="0" applyNumberFormat="1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center" vertical="center" wrapText="1"/>
    </xf>
    <xf numFmtId="164" fontId="18" fillId="7" borderId="37" xfId="0" applyNumberFormat="1" applyFont="1" applyFill="1" applyBorder="1" applyAlignment="1">
      <alignment vertical="center" wrapText="1"/>
    </xf>
    <xf numFmtId="49" fontId="11" fillId="0" borderId="37" xfId="0" applyNumberFormat="1" applyFont="1" applyFill="1" applyBorder="1" applyAlignment="1">
      <alignment vertical="center" wrapText="1"/>
    </xf>
    <xf numFmtId="49" fontId="11" fillId="2" borderId="37" xfId="1" applyNumberFormat="1" applyFont="1" applyFill="1" applyBorder="1" applyAlignment="1" applyProtection="1">
      <alignment horizontal="left" vertical="center" wrapText="1"/>
      <protection locked="0"/>
    </xf>
    <xf numFmtId="164" fontId="27" fillId="2" borderId="37" xfId="0" applyNumberFormat="1" applyFont="1" applyFill="1" applyBorder="1" applyAlignment="1" applyProtection="1">
      <alignment vertical="center" wrapText="1"/>
      <protection locked="0"/>
    </xf>
    <xf numFmtId="164" fontId="15" fillId="2" borderId="37" xfId="0" applyNumberFormat="1" applyFont="1" applyFill="1" applyBorder="1" applyAlignment="1" applyProtection="1">
      <alignment vertical="center" wrapText="1"/>
      <protection locked="0"/>
    </xf>
    <xf numFmtId="49" fontId="11" fillId="2" borderId="37" xfId="1" applyNumberFormat="1" applyFont="1" applyFill="1" applyBorder="1" applyAlignment="1" applyProtection="1">
      <alignment vertical="center" wrapText="1"/>
      <protection locked="0"/>
    </xf>
    <xf numFmtId="0" fontId="11" fillId="7" borderId="37" xfId="0" applyFont="1" applyFill="1" applyBorder="1" applyAlignment="1">
      <alignment vertical="center" wrapText="1"/>
    </xf>
    <xf numFmtId="49" fontId="25" fillId="7" borderId="37" xfId="0" applyNumberFormat="1" applyFont="1" applyFill="1" applyBorder="1" applyAlignment="1">
      <alignment horizontal="center" vertical="center" wrapText="1"/>
    </xf>
    <xf numFmtId="49" fontId="15" fillId="7" borderId="37" xfId="0" applyNumberFormat="1" applyFont="1" applyFill="1" applyBorder="1" applyAlignment="1">
      <alignment horizontal="center" vertical="center" wrapText="1"/>
    </xf>
    <xf numFmtId="49" fontId="18" fillId="7" borderId="37" xfId="0" applyNumberFormat="1" applyFont="1" applyFill="1" applyBorder="1" applyAlignment="1">
      <alignment horizontal="center" vertical="center" wrapText="1"/>
    </xf>
    <xf numFmtId="0" fontId="15" fillId="7" borderId="37" xfId="0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left" vertical="center" wrapText="1"/>
    </xf>
    <xf numFmtId="0" fontId="16" fillId="7" borderId="141" xfId="0" applyFont="1" applyFill="1" applyBorder="1" applyAlignment="1">
      <alignment horizontal="center" vertical="center" wrapText="1"/>
    </xf>
    <xf numFmtId="0" fontId="18" fillId="4" borderId="142" xfId="0" applyFont="1" applyFill="1" applyBorder="1" applyAlignment="1">
      <alignment horizontal="center" vertical="center" wrapText="1"/>
    </xf>
    <xf numFmtId="49" fontId="11" fillId="0" borderId="46" xfId="0" applyNumberFormat="1" applyFont="1" applyFill="1" applyBorder="1" applyAlignment="1">
      <alignment vertical="center" wrapText="1"/>
    </xf>
    <xf numFmtId="49" fontId="11" fillId="2" borderId="46" xfId="1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Alignment="1">
      <alignment vertical="center" wrapText="1"/>
    </xf>
    <xf numFmtId="49" fontId="39" fillId="0" borderId="34" xfId="0" applyNumberFormat="1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4" fontId="40" fillId="0" borderId="41" xfId="0" applyNumberFormat="1" applyFont="1" applyFill="1" applyBorder="1" applyAlignment="1">
      <alignment horizontal="right" vertical="center" wrapText="1"/>
    </xf>
    <xf numFmtId="4" fontId="23" fillId="2" borderId="33" xfId="0" applyNumberFormat="1" applyFont="1" applyFill="1" applyBorder="1" applyAlignment="1" applyProtection="1">
      <alignment vertical="center" wrapText="1"/>
      <protection locked="0"/>
    </xf>
    <xf numFmtId="4" fontId="23" fillId="2" borderId="32" xfId="0" applyNumberFormat="1" applyFont="1" applyFill="1" applyBorder="1" applyAlignment="1" applyProtection="1">
      <alignment vertical="center" wrapText="1"/>
      <protection locked="0"/>
    </xf>
    <xf numFmtId="4" fontId="23" fillId="2" borderId="37" xfId="0" applyNumberFormat="1" applyFont="1" applyFill="1" applyBorder="1" applyAlignment="1" applyProtection="1">
      <alignment vertical="center" wrapText="1"/>
      <protection locked="0"/>
    </xf>
    <xf numFmtId="4" fontId="23" fillId="2" borderId="38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Alignment="1">
      <alignment vertical="center" wrapText="1"/>
    </xf>
    <xf numFmtId="164" fontId="88" fillId="0" borderId="0" xfId="0" applyNumberFormat="1" applyFont="1" applyAlignment="1">
      <alignment horizontal="right" vertical="center" wrapText="1"/>
    </xf>
    <xf numFmtId="164" fontId="89" fillId="0" borderId="0" xfId="0" applyNumberFormat="1" applyFont="1" applyAlignment="1">
      <alignment horizontal="right" vertical="center" wrapText="1"/>
    </xf>
    <xf numFmtId="164" fontId="88" fillId="0" borderId="0" xfId="0" applyNumberFormat="1" applyFont="1" applyFill="1" applyAlignment="1">
      <alignment horizontal="right" vertical="center" wrapText="1"/>
    </xf>
    <xf numFmtId="0" fontId="6" fillId="5" borderId="52" xfId="0" applyFont="1" applyFill="1" applyBorder="1" applyAlignment="1">
      <alignment vertical="center"/>
    </xf>
    <xf numFmtId="0" fontId="6" fillId="5" borderId="53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vertical="center"/>
    </xf>
    <xf numFmtId="0" fontId="16" fillId="5" borderId="52" xfId="0" applyFont="1" applyFill="1" applyBorder="1" applyAlignment="1">
      <alignment vertical="center"/>
    </xf>
    <xf numFmtId="0" fontId="6" fillId="5" borderId="99" xfId="0" applyFont="1" applyFill="1" applyBorder="1" applyAlignment="1">
      <alignment vertical="center"/>
    </xf>
    <xf numFmtId="0" fontId="16" fillId="5" borderId="52" xfId="0" applyFont="1" applyFill="1" applyBorder="1" applyAlignment="1">
      <alignment horizontal="centerContinuous" vertical="center"/>
    </xf>
    <xf numFmtId="0" fontId="16" fillId="5" borderId="53" xfId="0" applyFont="1" applyFill="1" applyBorder="1" applyAlignment="1">
      <alignment horizontal="centerContinuous" vertical="center"/>
    </xf>
    <xf numFmtId="0" fontId="16" fillId="5" borderId="99" xfId="0" applyFont="1" applyFill="1" applyBorder="1" applyAlignment="1">
      <alignment horizontal="centerContinuous" vertical="center"/>
    </xf>
    <xf numFmtId="0" fontId="16" fillId="5" borderId="53" xfId="0" applyFont="1" applyFill="1" applyBorder="1" applyAlignment="1">
      <alignment vertical="center"/>
    </xf>
    <xf numFmtId="0" fontId="16" fillId="5" borderId="99" xfId="0" applyFont="1" applyFill="1" applyBorder="1" applyAlignment="1">
      <alignment vertical="center"/>
    </xf>
    <xf numFmtId="0" fontId="18" fillId="6" borderId="13" xfId="0" applyNumberFormat="1" applyFont="1" applyFill="1" applyBorder="1" applyAlignment="1">
      <alignment horizontal="centerContinuous" vertical="center"/>
    </xf>
    <xf numFmtId="0" fontId="18" fillId="6" borderId="15" xfId="0" applyNumberFormat="1" applyFont="1" applyFill="1" applyBorder="1" applyAlignment="1">
      <alignment horizontal="centerContinuous" vertical="center"/>
    </xf>
    <xf numFmtId="0" fontId="16" fillId="6" borderId="14" xfId="0" applyNumberFormat="1" applyFont="1" applyFill="1" applyBorder="1" applyAlignment="1">
      <alignment horizontal="centerContinuous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4" fillId="0" borderId="0" xfId="0" applyFont="1" applyFill="1" applyAlignment="1">
      <alignment vertical="center" wrapText="1"/>
    </xf>
    <xf numFmtId="0" fontId="90" fillId="0" borderId="0" xfId="0" applyFont="1" applyFill="1" applyAlignment="1">
      <alignment vertical="center"/>
    </xf>
    <xf numFmtId="0" fontId="80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80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0" fontId="18" fillId="7" borderId="142" xfId="0" applyFont="1" applyFill="1" applyBorder="1" applyAlignment="1">
      <alignment horizontal="center" vertical="center" wrapText="1"/>
    </xf>
    <xf numFmtId="170" fontId="38" fillId="0" borderId="37" xfId="0" applyNumberFormat="1" applyFont="1" applyFill="1" applyBorder="1" applyAlignment="1">
      <alignment vertical="center" wrapText="1"/>
    </xf>
    <xf numFmtId="0" fontId="16" fillId="7" borderId="143" xfId="0" applyFont="1" applyFill="1" applyBorder="1" applyAlignment="1">
      <alignment horizontal="center" vertical="center" wrapText="1"/>
    </xf>
    <xf numFmtId="164" fontId="88" fillId="0" borderId="37" xfId="0" applyNumberFormat="1" applyFont="1" applyBorder="1" applyAlignment="1">
      <alignment horizontal="right" vertical="center" wrapText="1"/>
    </xf>
    <xf numFmtId="0" fontId="92" fillId="7" borderId="141" xfId="0" applyFont="1" applyFill="1" applyBorder="1" applyAlignment="1">
      <alignment horizontal="center" vertical="center" wrapText="1"/>
    </xf>
    <xf numFmtId="0" fontId="88" fillId="7" borderId="142" xfId="0" applyFont="1" applyFill="1" applyBorder="1" applyAlignment="1">
      <alignment horizontal="center" vertical="center" wrapText="1"/>
    </xf>
    <xf numFmtId="49" fontId="27" fillId="7" borderId="37" xfId="0" applyNumberFormat="1" applyFont="1" applyFill="1" applyBorder="1" applyAlignment="1">
      <alignment horizontal="center" vertical="center" wrapText="1"/>
    </xf>
    <xf numFmtId="49" fontId="11" fillId="2" borderId="33" xfId="1" applyNumberFormat="1" applyFont="1" applyFill="1" applyBorder="1" applyAlignment="1" applyProtection="1">
      <alignment vertical="center" wrapText="1"/>
      <protection locked="0"/>
    </xf>
    <xf numFmtId="0" fontId="38" fillId="0" borderId="0" xfId="0" applyFont="1" applyFill="1" applyAlignment="1">
      <alignment vertical="center"/>
    </xf>
    <xf numFmtId="0" fontId="91" fillId="0" borderId="0" xfId="0" applyFont="1" applyFill="1" applyBorder="1" applyAlignment="1">
      <alignment vertical="center"/>
    </xf>
    <xf numFmtId="0" fontId="91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80" fillId="2" borderId="13" xfId="69" applyFont="1" applyFill="1" applyBorder="1" applyAlignment="1" applyProtection="1">
      <alignment horizontal="center"/>
      <protection locked="0"/>
    </xf>
    <xf numFmtId="0" fontId="42" fillId="0" borderId="0" xfId="69" applyFont="1" applyAlignment="1">
      <alignment horizontal="center" vertical="top"/>
    </xf>
    <xf numFmtId="0" fontId="17" fillId="5" borderId="39" xfId="0" applyFont="1" applyFill="1" applyBorder="1" applyAlignment="1">
      <alignment vertical="center"/>
    </xf>
    <xf numFmtId="3" fontId="34" fillId="5" borderId="40" xfId="0" applyNumberFormat="1" applyFont="1" applyFill="1" applyBorder="1" applyAlignment="1" applyProtection="1">
      <alignment horizontal="center" vertical="center" wrapText="1"/>
    </xf>
    <xf numFmtId="0" fontId="17" fillId="5" borderId="4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5" borderId="40" xfId="0" applyFont="1" applyFill="1" applyBorder="1" applyAlignment="1">
      <alignment vertical="center"/>
    </xf>
    <xf numFmtId="0" fontId="31" fillId="5" borderId="39" xfId="0" applyFont="1" applyFill="1" applyBorder="1" applyAlignment="1">
      <alignment vertical="center"/>
    </xf>
    <xf numFmtId="0" fontId="17" fillId="5" borderId="44" xfId="0" applyFont="1" applyFill="1" applyBorder="1" applyAlignment="1">
      <alignment vertical="center"/>
    </xf>
    <xf numFmtId="0" fontId="31" fillId="5" borderId="14" xfId="0" applyFont="1" applyFill="1" applyBorder="1" applyAlignment="1">
      <alignment vertical="center"/>
    </xf>
    <xf numFmtId="0" fontId="17" fillId="5" borderId="13" xfId="0" applyFont="1" applyFill="1" applyBorder="1" applyAlignment="1">
      <alignment vertical="center"/>
    </xf>
    <xf numFmtId="0" fontId="31" fillId="5" borderId="15" xfId="0" applyFont="1" applyFill="1" applyBorder="1" applyAlignment="1">
      <alignment vertical="center"/>
    </xf>
    <xf numFmtId="0" fontId="31" fillId="5" borderId="13" xfId="0" applyFont="1" applyFill="1" applyBorder="1" applyAlignment="1">
      <alignment vertical="center"/>
    </xf>
    <xf numFmtId="0" fontId="31" fillId="5" borderId="16" xfId="0" applyFont="1" applyFill="1" applyBorder="1" applyAlignment="1">
      <alignment vertical="center"/>
    </xf>
    <xf numFmtId="0" fontId="31" fillId="5" borderId="0" xfId="0" applyFont="1" applyFill="1" applyBorder="1" applyAlignment="1">
      <alignment vertical="center"/>
    </xf>
    <xf numFmtId="0" fontId="31" fillId="5" borderId="12" xfId="0" applyFont="1" applyFill="1" applyBorder="1" applyAlignment="1">
      <alignment vertical="center"/>
    </xf>
    <xf numFmtId="0" fontId="31" fillId="5" borderId="9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17" fillId="5" borderId="38" xfId="0" applyFont="1" applyFill="1" applyBorder="1" applyAlignment="1">
      <alignment vertical="center"/>
    </xf>
    <xf numFmtId="0" fontId="16" fillId="10" borderId="31" xfId="0" applyFont="1" applyFill="1" applyBorder="1" applyAlignment="1">
      <alignment horizontal="center" vertical="center"/>
    </xf>
    <xf numFmtId="164" fontId="18" fillId="10" borderId="80" xfId="0" applyNumberFormat="1" applyFont="1" applyFill="1" applyBorder="1" applyAlignment="1">
      <alignment vertical="center" wrapText="1"/>
    </xf>
    <xf numFmtId="49" fontId="11" fillId="0" borderId="73" xfId="0" applyNumberFormat="1" applyFont="1" applyBorder="1" applyAlignment="1">
      <alignment vertical="center" wrapText="1"/>
    </xf>
    <xf numFmtId="0" fontId="6" fillId="10" borderId="58" xfId="0" applyFont="1" applyFill="1" applyBorder="1" applyAlignment="1">
      <alignment vertical="center"/>
    </xf>
    <xf numFmtId="49" fontId="50" fillId="10" borderId="29" xfId="0" applyNumberFormat="1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vertical="center"/>
    </xf>
    <xf numFmtId="168" fontId="25" fillId="10" borderId="58" xfId="0" applyNumberFormat="1" applyFont="1" applyFill="1" applyBorder="1" applyAlignment="1">
      <alignment vertical="center"/>
    </xf>
    <xf numFmtId="3" fontId="22" fillId="10" borderId="29" xfId="0" applyNumberFormat="1" applyFont="1" applyFill="1" applyBorder="1" applyAlignment="1" applyProtection="1">
      <alignment horizontal="center" vertical="center" wrapText="1"/>
    </xf>
    <xf numFmtId="168" fontId="25" fillId="10" borderId="27" xfId="0" applyNumberFormat="1" applyFont="1" applyFill="1" applyBorder="1" applyAlignment="1">
      <alignment vertical="center"/>
    </xf>
    <xf numFmtId="49" fontId="47" fillId="10" borderId="29" xfId="0" applyNumberFormat="1" applyFont="1" applyFill="1" applyBorder="1" applyAlignment="1">
      <alignment vertical="center" textRotation="90" wrapText="1"/>
    </xf>
    <xf numFmtId="49" fontId="49" fillId="10" borderId="31" xfId="0" applyNumberFormat="1" applyFont="1" applyFill="1" applyBorder="1" applyAlignment="1">
      <alignment horizontal="center" vertical="center" wrapText="1"/>
    </xf>
    <xf numFmtId="168" fontId="49" fillId="10" borderId="58" xfId="0" applyNumberFormat="1" applyFont="1" applyFill="1" applyBorder="1" applyAlignment="1" applyProtection="1">
      <alignment horizontal="right" vertical="center"/>
    </xf>
    <xf numFmtId="168" fontId="49" fillId="10" borderId="27" xfId="0" applyNumberFormat="1" applyFont="1" applyFill="1" applyBorder="1" applyAlignment="1" applyProtection="1">
      <alignment horizontal="right" vertical="center"/>
    </xf>
    <xf numFmtId="168" fontId="49" fillId="10" borderId="58" xfId="0" applyNumberFormat="1" applyFont="1" applyFill="1" applyBorder="1" applyAlignment="1" applyProtection="1">
      <alignment horizontal="right" vertical="center" wrapText="1"/>
    </xf>
    <xf numFmtId="168" fontId="49" fillId="10" borderId="27" xfId="0" applyNumberFormat="1" applyFont="1" applyFill="1" applyBorder="1" applyAlignment="1" applyProtection="1">
      <alignment horizontal="right" vertical="center" wrapText="1"/>
    </xf>
    <xf numFmtId="0" fontId="6" fillId="9" borderId="58" xfId="0" applyFont="1" applyFill="1" applyBorder="1" applyAlignment="1">
      <alignment vertical="center"/>
    </xf>
    <xf numFmtId="49" fontId="47" fillId="9" borderId="29" xfId="0" applyNumberFormat="1" applyFont="1" applyFill="1" applyBorder="1" applyAlignment="1">
      <alignment vertical="center" textRotation="90" wrapText="1"/>
    </xf>
    <xf numFmtId="0" fontId="6" fillId="9" borderId="29" xfId="0" applyFont="1" applyFill="1" applyBorder="1" applyAlignment="1">
      <alignment vertical="center"/>
    </xf>
    <xf numFmtId="49" fontId="49" fillId="9" borderId="31" xfId="0" applyNumberFormat="1" applyFont="1" applyFill="1" applyBorder="1" applyAlignment="1">
      <alignment horizontal="center" vertical="center" wrapText="1"/>
    </xf>
    <xf numFmtId="168" fontId="49" fillId="9" borderId="58" xfId="0" applyNumberFormat="1" applyFont="1" applyFill="1" applyBorder="1" applyAlignment="1">
      <alignment vertical="center" wrapText="1"/>
    </xf>
    <xf numFmtId="3" fontId="22" fillId="9" borderId="29" xfId="0" applyNumberFormat="1" applyFont="1" applyFill="1" applyBorder="1" applyAlignment="1" applyProtection="1">
      <alignment horizontal="center" vertical="center" wrapText="1"/>
    </xf>
    <xf numFmtId="168" fontId="49" fillId="9" borderId="27" xfId="0" applyNumberFormat="1" applyFont="1" applyFill="1" applyBorder="1" applyAlignment="1">
      <alignment vertical="center"/>
    </xf>
    <xf numFmtId="168" fontId="49" fillId="9" borderId="27" xfId="0" applyNumberFormat="1" applyFont="1" applyFill="1" applyBorder="1" applyAlignment="1">
      <alignment vertical="center" wrapText="1"/>
    </xf>
    <xf numFmtId="168" fontId="49" fillId="9" borderId="58" xfId="0" applyNumberFormat="1" applyFont="1" applyFill="1" applyBorder="1" applyAlignment="1" applyProtection="1">
      <alignment horizontal="right" vertical="center" wrapText="1"/>
    </xf>
    <xf numFmtId="49" fontId="49" fillId="9" borderId="27" xfId="0" applyNumberFormat="1" applyFont="1" applyFill="1" applyBorder="1" applyAlignment="1">
      <alignment horizontal="center" vertical="center" wrapText="1"/>
    </xf>
    <xf numFmtId="168" fontId="49" fillId="9" borderId="58" xfId="0" applyNumberFormat="1" applyFont="1" applyFill="1" applyBorder="1" applyAlignment="1">
      <alignment vertical="center"/>
    </xf>
    <xf numFmtId="164" fontId="25" fillId="9" borderId="11" xfId="46" applyNumberFormat="1" applyFont="1" applyFill="1" applyBorder="1" applyAlignment="1" applyProtection="1">
      <alignment horizontal="center" vertical="center"/>
      <protection locked="0"/>
    </xf>
    <xf numFmtId="164" fontId="49" fillId="9" borderId="4" xfId="46" applyNumberFormat="1" applyFont="1" applyFill="1" applyBorder="1" applyAlignment="1" applyProtection="1">
      <alignment vertical="center" wrapText="1"/>
    </xf>
    <xf numFmtId="164" fontId="49" fillId="9" borderId="6" xfId="46" applyNumberFormat="1" applyFont="1" applyFill="1" applyBorder="1" applyAlignment="1" applyProtection="1">
      <alignment vertical="center" wrapText="1"/>
    </xf>
    <xf numFmtId="167" fontId="49" fillId="9" borderId="101" xfId="46" applyNumberFormat="1" applyFont="1" applyFill="1" applyBorder="1" applyAlignment="1" applyProtection="1">
      <alignment vertical="center" wrapText="1"/>
    </xf>
    <xf numFmtId="167" fontId="49" fillId="9" borderId="4" xfId="46" applyNumberFormat="1" applyFont="1" applyFill="1" applyBorder="1" applyAlignment="1" applyProtection="1">
      <alignment vertical="center" wrapText="1"/>
    </xf>
    <xf numFmtId="167" fontId="49" fillId="9" borderId="6" xfId="46" applyNumberFormat="1" applyFont="1" applyFill="1" applyBorder="1" applyAlignment="1" applyProtection="1">
      <alignment vertical="center" wrapText="1"/>
    </xf>
    <xf numFmtId="168" fontId="49" fillId="9" borderId="58" xfId="0" applyNumberFormat="1" applyFont="1" applyFill="1" applyBorder="1" applyAlignment="1" applyProtection="1">
      <alignment horizontal="right" vertical="center"/>
    </xf>
    <xf numFmtId="164" fontId="11" fillId="9" borderId="33" xfId="46" applyNumberFormat="1" applyFont="1" applyFill="1" applyBorder="1" applyAlignment="1" applyProtection="1">
      <alignment horizontal="center" vertical="center"/>
      <protection locked="0"/>
    </xf>
    <xf numFmtId="164" fontId="46" fillId="9" borderId="33" xfId="46" applyNumberFormat="1" applyFont="1" applyFill="1" applyBorder="1" applyAlignment="1" applyProtection="1">
      <alignment vertical="center" wrapText="1"/>
    </xf>
    <xf numFmtId="164" fontId="46" fillId="9" borderId="15" xfId="46" applyNumberFormat="1" applyFont="1" applyFill="1" applyBorder="1" applyAlignment="1" applyProtection="1">
      <alignment vertical="center" wrapText="1"/>
    </xf>
    <xf numFmtId="167" fontId="46" fillId="9" borderId="35" xfId="46" applyNumberFormat="1" applyFont="1" applyFill="1" applyBorder="1" applyAlignment="1" applyProtection="1">
      <alignment vertical="center" wrapText="1"/>
    </xf>
    <xf numFmtId="167" fontId="46" fillId="9" borderId="33" xfId="46" applyNumberFormat="1" applyFont="1" applyFill="1" applyBorder="1" applyAlignment="1" applyProtection="1">
      <alignment vertical="center" wrapText="1"/>
    </xf>
    <xf numFmtId="167" fontId="46" fillId="9" borderId="15" xfId="46" applyNumberFormat="1" applyFont="1" applyFill="1" applyBorder="1" applyAlignment="1" applyProtection="1">
      <alignment vertical="center" wrapText="1"/>
    </xf>
    <xf numFmtId="164" fontId="25" fillId="10" borderId="4" xfId="46" applyNumberFormat="1" applyFont="1" applyFill="1" applyBorder="1" applyAlignment="1" applyProtection="1">
      <alignment horizontal="center" vertical="center"/>
      <protection locked="0"/>
    </xf>
    <xf numFmtId="164" fontId="49" fillId="10" borderId="4" xfId="46" applyNumberFormat="1" applyFont="1" applyFill="1" applyBorder="1" applyAlignment="1" applyProtection="1">
      <alignment vertical="center" wrapText="1"/>
    </xf>
    <xf numFmtId="164" fontId="49" fillId="10" borderId="6" xfId="46" applyNumberFormat="1" applyFont="1" applyFill="1" applyBorder="1" applyAlignment="1" applyProtection="1">
      <alignment vertical="center" wrapText="1"/>
    </xf>
    <xf numFmtId="167" fontId="49" fillId="10" borderId="101" xfId="46" applyNumberFormat="1" applyFont="1" applyFill="1" applyBorder="1" applyAlignment="1" applyProtection="1">
      <alignment vertical="center" wrapText="1"/>
    </xf>
    <xf numFmtId="167" fontId="49" fillId="10" borderId="4" xfId="46" applyNumberFormat="1" applyFont="1" applyFill="1" applyBorder="1" applyAlignment="1" applyProtection="1">
      <alignment vertical="center" wrapText="1"/>
    </xf>
    <xf numFmtId="167" fontId="49" fillId="10" borderId="6" xfId="46" applyNumberFormat="1" applyFont="1" applyFill="1" applyBorder="1" applyAlignment="1" applyProtection="1">
      <alignment vertical="center" wrapText="1"/>
    </xf>
    <xf numFmtId="164" fontId="25" fillId="10" borderId="29" xfId="46" applyNumberFormat="1" applyFont="1" applyFill="1" applyBorder="1" applyAlignment="1" applyProtection="1">
      <alignment horizontal="center" vertical="center"/>
      <protection locked="0"/>
    </xf>
    <xf numFmtId="164" fontId="49" fillId="10" borderId="29" xfId="46" applyNumberFormat="1" applyFont="1" applyFill="1" applyBorder="1" applyAlignment="1" applyProtection="1">
      <alignment vertical="center" wrapText="1"/>
    </xf>
    <xf numFmtId="164" fontId="49" fillId="10" borderId="85" xfId="46" applyNumberFormat="1" applyFont="1" applyFill="1" applyBorder="1" applyAlignment="1" applyProtection="1">
      <alignment vertical="center" wrapText="1"/>
    </xf>
    <xf numFmtId="167" fontId="49" fillId="10" borderId="80" xfId="46" applyNumberFormat="1" applyFont="1" applyFill="1" applyBorder="1" applyAlignment="1" applyProtection="1">
      <alignment vertical="center" wrapText="1"/>
    </xf>
    <xf numFmtId="167" fontId="49" fillId="10" borderId="29" xfId="46" applyNumberFormat="1" applyFont="1" applyFill="1" applyBorder="1" applyAlignment="1" applyProtection="1">
      <alignment vertical="center" wrapText="1"/>
    </xf>
    <xf numFmtId="167" fontId="49" fillId="10" borderId="85" xfId="46" applyNumberFormat="1" applyFont="1" applyFill="1" applyBorder="1" applyAlignment="1" applyProtection="1">
      <alignment vertical="center" wrapText="1"/>
    </xf>
    <xf numFmtId="49" fontId="11" fillId="7" borderId="35" xfId="1" applyNumberFormat="1" applyFont="1" applyFill="1" applyBorder="1" applyAlignment="1" applyProtection="1">
      <alignment horizontal="left" vertical="center" wrapText="1" indent="2"/>
    </xf>
    <xf numFmtId="49" fontId="11" fillId="7" borderId="33" xfId="1" applyNumberFormat="1" applyFont="1" applyFill="1" applyBorder="1" applyAlignment="1" applyProtection="1">
      <alignment horizontal="left" vertical="center" wrapText="1" indent="2"/>
    </xf>
    <xf numFmtId="49" fontId="11" fillId="2" borderId="33" xfId="1" applyNumberFormat="1" applyFont="1" applyFill="1" applyBorder="1" applyAlignment="1" applyProtection="1">
      <alignment horizontal="left" vertical="center" wrapText="1"/>
      <protection locked="0"/>
    </xf>
    <xf numFmtId="49" fontId="11" fillId="7" borderId="37" xfId="1" applyNumberFormat="1" applyFont="1" applyFill="1" applyBorder="1" applyAlignment="1" applyProtection="1">
      <alignment horizontal="left" vertical="center" wrapText="1" indent="2"/>
    </xf>
    <xf numFmtId="0" fontId="2" fillId="0" borderId="53" xfId="0" applyFont="1" applyBorder="1" applyAlignment="1">
      <alignment vertical="center" wrapText="1"/>
    </xf>
    <xf numFmtId="0" fontId="96" fillId="0" borderId="0" xfId="69" applyFont="1" applyFill="1" applyAlignment="1">
      <alignment horizontal="left" wrapText="1"/>
    </xf>
    <xf numFmtId="0" fontId="2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8" fontId="28" fillId="0" borderId="37" xfId="0" applyNumberFormat="1" applyFont="1" applyFill="1" applyBorder="1" applyAlignment="1" applyProtection="1">
      <alignment horizontal="center" vertical="center"/>
    </xf>
    <xf numFmtId="168" fontId="28" fillId="0" borderId="44" xfId="0" applyNumberFormat="1" applyFont="1" applyFill="1" applyBorder="1" applyAlignment="1" applyProtection="1">
      <alignment horizontal="center" vertical="center"/>
    </xf>
    <xf numFmtId="168" fontId="28" fillId="0" borderId="39" xfId="0" applyNumberFormat="1" applyFont="1" applyFill="1" applyBorder="1" applyAlignment="1" applyProtection="1">
      <alignment horizontal="center" vertical="center"/>
    </xf>
    <xf numFmtId="0" fontId="19" fillId="0" borderId="58" xfId="0" applyFont="1" applyBorder="1" applyAlignment="1" applyProtection="1">
      <alignment horizontal="center" vertical="center" wrapText="1"/>
    </xf>
    <xf numFmtId="0" fontId="15" fillId="0" borderId="31" xfId="0" applyFont="1" applyFill="1" applyBorder="1" applyAlignment="1" applyProtection="1">
      <alignment horizontal="center" vertical="center" wrapText="1"/>
    </xf>
    <xf numFmtId="0" fontId="15" fillId="0" borderId="29" xfId="0" applyFont="1" applyFill="1" applyBorder="1" applyAlignment="1" applyProtection="1">
      <alignment vertical="center" wrapText="1"/>
    </xf>
    <xf numFmtId="0" fontId="39" fillId="0" borderId="31" xfId="0" applyFont="1" applyBorder="1" applyAlignment="1" applyProtection="1">
      <alignment horizontal="center" vertical="center" wrapText="1"/>
    </xf>
    <xf numFmtId="169" fontId="11" fillId="35" borderId="122" xfId="0" applyNumberFormat="1" applyFont="1" applyFill="1" applyBorder="1" applyAlignment="1" applyProtection="1">
      <alignment vertical="center" wrapText="1"/>
      <protection locked="0"/>
    </xf>
    <xf numFmtId="169" fontId="11" fillId="35" borderId="132" xfId="0" applyNumberFormat="1" applyFont="1" applyFill="1" applyBorder="1" applyAlignment="1" applyProtection="1">
      <alignment vertical="center" wrapText="1"/>
      <protection locked="0"/>
    </xf>
    <xf numFmtId="169" fontId="11" fillId="35" borderId="135" xfId="0" applyNumberFormat="1" applyFont="1" applyFill="1" applyBorder="1" applyAlignment="1" applyProtection="1">
      <alignment vertical="center" wrapText="1"/>
      <protection locked="0"/>
    </xf>
    <xf numFmtId="169" fontId="11" fillId="35" borderId="134" xfId="0" applyNumberFormat="1" applyFont="1" applyFill="1" applyBorder="1" applyAlignment="1" applyProtection="1">
      <alignment vertical="center" wrapText="1"/>
      <protection locked="0"/>
    </xf>
    <xf numFmtId="169" fontId="11" fillId="35" borderId="126" xfId="0" applyNumberFormat="1" applyFont="1" applyFill="1" applyBorder="1" applyAlignment="1" applyProtection="1">
      <alignment vertical="center" wrapText="1"/>
      <protection locked="0"/>
    </xf>
    <xf numFmtId="169" fontId="11" fillId="35" borderId="137" xfId="0" applyNumberFormat="1" applyFont="1" applyFill="1" applyBorder="1" applyAlignment="1" applyProtection="1">
      <alignment vertical="center" wrapText="1"/>
      <protection locked="0"/>
    </xf>
    <xf numFmtId="169" fontId="11" fillId="35" borderId="121" xfId="0" applyNumberFormat="1" applyFont="1" applyFill="1" applyBorder="1" applyAlignment="1" applyProtection="1">
      <alignment vertical="center" wrapText="1"/>
      <protection locked="0"/>
    </xf>
    <xf numFmtId="169" fontId="11" fillId="35" borderId="127" xfId="0" applyNumberFormat="1" applyFont="1" applyFill="1" applyBorder="1" applyAlignment="1" applyProtection="1">
      <alignment vertical="center" wrapText="1"/>
      <protection locked="0"/>
    </xf>
    <xf numFmtId="169" fontId="11" fillId="35" borderId="123" xfId="0" applyNumberFormat="1" applyFont="1" applyFill="1" applyBorder="1" applyAlignment="1" applyProtection="1">
      <alignment vertical="center" wrapText="1"/>
      <protection locked="0"/>
    </xf>
    <xf numFmtId="169" fontId="11" fillId="35" borderId="136" xfId="0" applyNumberFormat="1" applyFont="1" applyFill="1" applyBorder="1" applyAlignment="1" applyProtection="1">
      <alignment vertical="center" wrapText="1"/>
      <protection locked="0"/>
    </xf>
    <xf numFmtId="169" fontId="11" fillId="35" borderId="133" xfId="0" applyNumberFormat="1" applyFont="1" applyFill="1" applyBorder="1" applyAlignment="1" applyProtection="1">
      <alignment vertical="center" wrapText="1"/>
      <protection locked="0"/>
    </xf>
    <xf numFmtId="0" fontId="20" fillId="3" borderId="0" xfId="0" applyFont="1" applyFill="1" applyBorder="1" applyAlignment="1">
      <alignment horizontal="center" vertical="center"/>
    </xf>
    <xf numFmtId="49" fontId="19" fillId="3" borderId="22" xfId="0" applyNumberFormat="1" applyFont="1" applyFill="1" applyBorder="1" applyAlignment="1">
      <alignment horizontal="center" vertical="center"/>
    </xf>
    <xf numFmtId="164" fontId="49" fillId="9" borderId="101" xfId="46" applyNumberFormat="1" applyFont="1" applyFill="1" applyBorder="1" applyAlignment="1" applyProtection="1">
      <alignment vertical="center" wrapText="1"/>
    </xf>
    <xf numFmtId="164" fontId="46" fillId="9" borderId="35" xfId="46" applyNumberFormat="1" applyFont="1" applyFill="1" applyBorder="1" applyAlignment="1" applyProtection="1">
      <alignment vertical="center" wrapText="1"/>
    </xf>
    <xf numFmtId="164" fontId="49" fillId="10" borderId="101" xfId="46" applyNumberFormat="1" applyFont="1" applyFill="1" applyBorder="1" applyAlignment="1" applyProtection="1">
      <alignment vertical="center" wrapText="1"/>
    </xf>
    <xf numFmtId="164" fontId="46" fillId="0" borderId="35" xfId="46" applyNumberFormat="1" applyFont="1" applyFill="1" applyBorder="1" applyAlignment="1" applyProtection="1">
      <alignment vertical="center" wrapText="1"/>
    </xf>
    <xf numFmtId="164" fontId="46" fillId="0" borderId="42" xfId="46" applyNumberFormat="1" applyFont="1" applyFill="1" applyBorder="1" applyAlignment="1" applyProtection="1">
      <alignment vertical="center" wrapText="1"/>
    </xf>
    <xf numFmtId="164" fontId="46" fillId="0" borderId="47" xfId="46" applyNumberFormat="1" applyFont="1" applyFill="1" applyBorder="1" applyAlignment="1" applyProtection="1">
      <alignment vertical="center" wrapText="1"/>
    </xf>
    <xf numFmtId="164" fontId="49" fillId="10" borderId="80" xfId="46" applyNumberFormat="1" applyFont="1" applyFill="1" applyBorder="1" applyAlignment="1" applyProtection="1">
      <alignment vertical="center" wrapText="1"/>
    </xf>
    <xf numFmtId="164" fontId="46" fillId="0" borderId="105" xfId="46" applyNumberFormat="1" applyFont="1" applyFill="1" applyBorder="1" applyAlignment="1" applyProtection="1">
      <alignment vertical="center" wrapText="1"/>
    </xf>
    <xf numFmtId="0" fontId="16" fillId="3" borderId="6" xfId="46" applyFont="1" applyFill="1" applyBorder="1" applyAlignment="1" applyProtection="1">
      <alignment horizontal="centerContinuous" vertical="center"/>
      <protection locked="0"/>
    </xf>
    <xf numFmtId="0" fontId="18" fillId="3" borderId="12" xfId="46" applyFont="1" applyFill="1" applyBorder="1" applyAlignment="1" applyProtection="1">
      <alignment horizontal="center" vertical="center"/>
      <protection locked="0"/>
    </xf>
    <xf numFmtId="0" fontId="79" fillId="3" borderId="12" xfId="46" applyFont="1" applyFill="1" applyBorder="1" applyAlignment="1" applyProtection="1">
      <alignment horizontal="center" vertical="center"/>
      <protection locked="0"/>
    </xf>
    <xf numFmtId="9" fontId="79" fillId="3" borderId="23" xfId="46" applyNumberFormat="1" applyFont="1" applyFill="1" applyBorder="1" applyAlignment="1" applyProtection="1">
      <alignment horizontal="center" vertical="center"/>
      <protection locked="0"/>
    </xf>
    <xf numFmtId="164" fontId="25" fillId="9" borderId="9" xfId="46" applyNumberFormat="1" applyFont="1" applyFill="1" applyBorder="1" applyAlignment="1" applyProtection="1">
      <alignment horizontal="center" vertical="center"/>
      <protection locked="0"/>
    </xf>
    <xf numFmtId="164" fontId="25" fillId="9" borderId="12" xfId="46" applyNumberFormat="1" applyFont="1" applyFill="1" applyBorder="1" applyAlignment="1" applyProtection="1">
      <alignment horizontal="center" vertical="center"/>
      <protection locked="0"/>
    </xf>
    <xf numFmtId="0" fontId="2" fillId="0" borderId="58" xfId="46" applyFont="1" applyBorder="1" applyAlignment="1" applyProtection="1">
      <alignment vertical="center"/>
      <protection locked="0"/>
    </xf>
    <xf numFmtId="0" fontId="2" fillId="0" borderId="27" xfId="46" applyFont="1" applyBorder="1" applyAlignment="1" applyProtection="1">
      <alignment vertical="center"/>
      <protection locked="0"/>
    </xf>
    <xf numFmtId="164" fontId="11" fillId="9" borderId="34" xfId="46" applyNumberFormat="1" applyFont="1" applyFill="1" applyBorder="1" applyAlignment="1" applyProtection="1">
      <alignment horizontal="center" vertical="center"/>
      <protection locked="0"/>
    </xf>
    <xf numFmtId="164" fontId="11" fillId="9" borderId="15" xfId="46" applyNumberFormat="1" applyFont="1" applyFill="1" applyBorder="1" applyAlignment="1" applyProtection="1">
      <alignment horizontal="center" vertical="center"/>
      <protection locked="0"/>
    </xf>
    <xf numFmtId="164" fontId="25" fillId="10" borderId="2" xfId="46" applyNumberFormat="1" applyFont="1" applyFill="1" applyBorder="1" applyAlignment="1" applyProtection="1">
      <alignment horizontal="center" vertical="center"/>
      <protection locked="0"/>
    </xf>
    <xf numFmtId="164" fontId="25" fillId="10" borderId="6" xfId="46" applyNumberFormat="1" applyFont="1" applyFill="1" applyBorder="1" applyAlignment="1" applyProtection="1">
      <alignment horizontal="center" vertical="center"/>
      <protection locked="0"/>
    </xf>
    <xf numFmtId="0" fontId="2" fillId="0" borderId="55" xfId="46" applyFont="1" applyBorder="1" applyAlignment="1" applyProtection="1">
      <alignment vertical="center"/>
      <protection locked="0"/>
    </xf>
    <xf numFmtId="0" fontId="2" fillId="0" borderId="54" xfId="46" applyFont="1" applyBorder="1" applyAlignment="1" applyProtection="1">
      <alignment vertical="center"/>
      <protection locked="0"/>
    </xf>
    <xf numFmtId="164" fontId="11" fillId="0" borderId="34" xfId="46" applyNumberFormat="1" applyFont="1" applyFill="1" applyBorder="1" applyAlignment="1" applyProtection="1">
      <alignment horizontal="center" vertical="center"/>
      <protection locked="0"/>
    </xf>
    <xf numFmtId="164" fontId="11" fillId="0" borderId="15" xfId="46" applyNumberFormat="1" applyFont="1" applyFill="1" applyBorder="1" applyAlignment="1" applyProtection="1">
      <alignment horizontal="center" vertical="center"/>
      <protection locked="0"/>
    </xf>
    <xf numFmtId="164" fontId="11" fillId="0" borderId="41" xfId="46" applyNumberFormat="1" applyFont="1" applyFill="1" applyBorder="1" applyAlignment="1" applyProtection="1">
      <alignment horizontal="center" vertical="center"/>
      <protection locked="0"/>
    </xf>
    <xf numFmtId="164" fontId="11" fillId="0" borderId="44" xfId="46" applyNumberFormat="1" applyFont="1" applyFill="1" applyBorder="1" applyAlignment="1" applyProtection="1">
      <alignment horizontal="center" vertical="center"/>
      <protection locked="0"/>
    </xf>
    <xf numFmtId="164" fontId="11" fillId="0" borderId="45" xfId="46" applyNumberFormat="1" applyFont="1" applyFill="1" applyBorder="1" applyAlignment="1" applyProtection="1">
      <alignment horizontal="center" vertical="center"/>
      <protection locked="0"/>
    </xf>
    <xf numFmtId="164" fontId="11" fillId="0" borderId="102" xfId="46" applyNumberFormat="1" applyFont="1" applyFill="1" applyBorder="1" applyAlignment="1" applyProtection="1">
      <alignment horizontal="center" vertical="center"/>
      <protection locked="0"/>
    </xf>
    <xf numFmtId="164" fontId="25" fillId="10" borderId="58" xfId="46" applyNumberFormat="1" applyFont="1" applyFill="1" applyBorder="1" applyAlignment="1" applyProtection="1">
      <alignment horizontal="center" vertical="center"/>
      <protection locked="0"/>
    </xf>
    <xf numFmtId="164" fontId="25" fillId="10" borderId="85" xfId="46" applyNumberFormat="1" applyFont="1" applyFill="1" applyBorder="1" applyAlignment="1" applyProtection="1">
      <alignment horizontal="center" vertical="center"/>
      <protection locked="0"/>
    </xf>
    <xf numFmtId="164" fontId="11" fillId="0" borderId="50" xfId="46" applyNumberFormat="1" applyFont="1" applyFill="1" applyBorder="1" applyAlignment="1" applyProtection="1">
      <alignment horizontal="center" vertical="center"/>
      <protection locked="0"/>
    </xf>
    <xf numFmtId="164" fontId="11" fillId="0" borderId="115" xfId="46" applyNumberFormat="1" applyFont="1" applyFill="1" applyBorder="1" applyAlignment="1" applyProtection="1">
      <alignment horizontal="center" vertical="center"/>
      <protection locked="0"/>
    </xf>
    <xf numFmtId="168" fontId="40" fillId="0" borderId="41" xfId="0" applyNumberFormat="1" applyFont="1" applyFill="1" applyBorder="1" applyAlignment="1" applyProtection="1">
      <alignment horizontal="center" vertical="center"/>
      <protection locked="0"/>
    </xf>
    <xf numFmtId="168" fontId="40" fillId="0" borderId="59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vertical="center" wrapText="1"/>
    </xf>
    <xf numFmtId="167" fontId="18" fillId="0" borderId="41" xfId="0" applyNumberFormat="1" applyFont="1" applyFill="1" applyBorder="1" applyAlignment="1" applyProtection="1">
      <alignment vertical="center" wrapText="1"/>
    </xf>
    <xf numFmtId="0" fontId="6" fillId="5" borderId="57" xfId="0" applyFont="1" applyFill="1" applyBorder="1" applyAlignment="1">
      <alignment vertical="center"/>
    </xf>
    <xf numFmtId="0" fontId="16" fillId="5" borderId="14" xfId="0" applyFont="1" applyFill="1" applyBorder="1" applyAlignment="1">
      <alignment horizontal="centerContinuous" vertical="center" wrapText="1"/>
    </xf>
    <xf numFmtId="0" fontId="6" fillId="5" borderId="13" xfId="0" applyFont="1" applyFill="1" applyBorder="1" applyAlignment="1">
      <alignment horizontal="centerContinuous" vertical="center" wrapText="1"/>
    </xf>
    <xf numFmtId="0" fontId="6" fillId="5" borderId="15" xfId="0" applyFont="1" applyFill="1" applyBorder="1" applyAlignment="1">
      <alignment horizontal="centerContinuous" vertical="center" wrapText="1"/>
    </xf>
    <xf numFmtId="49" fontId="11" fillId="0" borderId="138" xfId="0" applyNumberFormat="1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 applyProtection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49" fontId="15" fillId="0" borderId="45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3" fontId="11" fillId="0" borderId="45" xfId="0" applyNumberFormat="1" applyFont="1" applyFill="1" applyBorder="1" applyAlignment="1" applyProtection="1">
      <alignment horizontal="center" vertical="center"/>
    </xf>
    <xf numFmtId="3" fontId="11" fillId="0" borderId="47" xfId="0" applyNumberFormat="1" applyFont="1" applyFill="1" applyBorder="1" applyAlignment="1" applyProtection="1">
      <alignment horizontal="center" vertical="center"/>
    </xf>
    <xf numFmtId="3" fontId="11" fillId="0" borderId="46" xfId="0" applyNumberFormat="1" applyFont="1" applyFill="1" applyBorder="1" applyAlignment="1" applyProtection="1">
      <alignment horizontal="center" vertical="center"/>
    </xf>
    <xf numFmtId="3" fontId="11" fillId="0" borderId="49" xfId="0" applyNumberFormat="1" applyFont="1" applyFill="1" applyBorder="1" applyAlignment="1" applyProtection="1">
      <alignment horizontal="center" vertical="center"/>
    </xf>
    <xf numFmtId="167" fontId="18" fillId="0" borderId="34" xfId="0" applyNumberFormat="1" applyFont="1" applyFill="1" applyBorder="1" applyAlignment="1" applyProtection="1">
      <alignment vertical="center" wrapText="1"/>
    </xf>
    <xf numFmtId="0" fontId="35" fillId="0" borderId="60" xfId="0" applyFont="1" applyBorder="1" applyAlignment="1">
      <alignment horizontal="center" vertical="center"/>
    </xf>
    <xf numFmtId="49" fontId="18" fillId="0" borderId="70" xfId="0" applyNumberFormat="1" applyFont="1" applyFill="1" applyBorder="1" applyAlignment="1">
      <alignment horizontal="center" vertical="center" wrapText="1"/>
    </xf>
    <xf numFmtId="49" fontId="18" fillId="0" borderId="82" xfId="0" applyNumberFormat="1" applyFont="1" applyFill="1" applyBorder="1" applyAlignment="1">
      <alignment horizontal="center" vertical="center" wrapText="1"/>
    </xf>
    <xf numFmtId="49" fontId="31" fillId="7" borderId="19" xfId="0" applyNumberFormat="1" applyFont="1" applyFill="1" applyBorder="1" applyAlignment="1">
      <alignment horizontal="center" vertical="center" wrapText="1"/>
    </xf>
    <xf numFmtId="49" fontId="18" fillId="0" borderId="70" xfId="0" applyNumberFormat="1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/>
    </xf>
    <xf numFmtId="164" fontId="25" fillId="36" borderId="129" xfId="0" applyNumberFormat="1" applyFont="1" applyFill="1" applyBorder="1" applyAlignment="1">
      <alignment vertical="center" wrapText="1"/>
    </xf>
    <xf numFmtId="164" fontId="25" fillId="36" borderId="130" xfId="0" applyNumberFormat="1" applyFont="1" applyFill="1" applyBorder="1" applyAlignment="1">
      <alignment vertical="center" wrapText="1"/>
    </xf>
    <xf numFmtId="164" fontId="25" fillId="36" borderId="131" xfId="0" applyNumberFormat="1" applyFont="1" applyFill="1" applyBorder="1" applyAlignment="1">
      <alignment vertical="center" wrapText="1"/>
    </xf>
    <xf numFmtId="164" fontId="86" fillId="36" borderId="129" xfId="0" applyNumberFormat="1" applyFont="1" applyFill="1" applyBorder="1" applyAlignment="1">
      <alignment vertical="center" wrapText="1"/>
    </xf>
    <xf numFmtId="164" fontId="86" fillId="36" borderId="130" xfId="0" applyNumberFormat="1" applyFont="1" applyFill="1" applyBorder="1" applyAlignment="1">
      <alignment vertical="center" wrapText="1"/>
    </xf>
    <xf numFmtId="164" fontId="86" fillId="36" borderId="131" xfId="0" applyNumberFormat="1" applyFont="1" applyFill="1" applyBorder="1" applyAlignment="1">
      <alignment vertical="center" wrapText="1"/>
    </xf>
    <xf numFmtId="164" fontId="25" fillId="36" borderId="28" xfId="0" applyNumberFormat="1" applyFont="1" applyFill="1" applyBorder="1" applyAlignment="1">
      <alignment vertical="center" wrapText="1"/>
    </xf>
    <xf numFmtId="164" fontId="25" fillId="36" borderId="29" xfId="0" applyNumberFormat="1" applyFont="1" applyFill="1" applyBorder="1" applyAlignment="1">
      <alignment vertical="center" wrapText="1"/>
    </xf>
    <xf numFmtId="164" fontId="25" fillId="36" borderId="85" xfId="0" applyNumberFormat="1" applyFont="1" applyFill="1" applyBorder="1" applyAlignment="1">
      <alignment vertical="center" wrapText="1"/>
    </xf>
    <xf numFmtId="49" fontId="25" fillId="0" borderId="82" xfId="0" applyNumberFormat="1" applyFont="1" applyFill="1" applyBorder="1" applyAlignment="1">
      <alignment horizontal="center" vertical="center" wrapText="1"/>
    </xf>
    <xf numFmtId="49" fontId="18" fillId="10" borderId="19" xfId="0" applyNumberFormat="1" applyFont="1" applyFill="1" applyBorder="1" applyAlignment="1">
      <alignment horizontal="center" vertical="center" wrapText="1"/>
    </xf>
    <xf numFmtId="164" fontId="18" fillId="9" borderId="19" xfId="0" applyNumberFormat="1" applyFont="1" applyFill="1" applyBorder="1" applyAlignment="1">
      <alignment vertical="center" wrapText="1"/>
    </xf>
    <xf numFmtId="164" fontId="18" fillId="9" borderId="21" xfId="0" applyNumberFormat="1" applyFont="1" applyFill="1" applyBorder="1" applyAlignment="1">
      <alignment vertical="center" wrapText="1"/>
    </xf>
    <xf numFmtId="164" fontId="18" fillId="9" borderId="26" xfId="0" applyNumberFormat="1" applyFont="1" applyFill="1" applyBorder="1" applyAlignment="1">
      <alignment vertical="center" wrapText="1"/>
    </xf>
    <xf numFmtId="49" fontId="27" fillId="0" borderId="19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31" fillId="7" borderId="21" xfId="0" applyFont="1" applyFill="1" applyBorder="1" applyAlignment="1">
      <alignment horizontal="center" vertical="center" wrapText="1"/>
    </xf>
    <xf numFmtId="0" fontId="31" fillId="7" borderId="21" xfId="0" applyFont="1" applyFill="1" applyBorder="1" applyAlignment="1">
      <alignment horizontal="centerContinuous" vertical="center" wrapText="1"/>
    </xf>
    <xf numFmtId="0" fontId="18" fillId="7" borderId="20" xfId="0" applyFont="1" applyFill="1" applyBorder="1" applyAlignment="1">
      <alignment horizontal="center" vertical="center"/>
    </xf>
    <xf numFmtId="168" fontId="16" fillId="7" borderId="19" xfId="0" applyNumberFormat="1" applyFont="1" applyFill="1" applyBorder="1" applyAlignment="1">
      <alignment vertical="center" wrapText="1"/>
    </xf>
    <xf numFmtId="168" fontId="16" fillId="7" borderId="21" xfId="0" applyNumberFormat="1" applyFont="1" applyFill="1" applyBorder="1" applyAlignment="1">
      <alignment vertical="center" wrapText="1"/>
    </xf>
    <xf numFmtId="168" fontId="16" fillId="7" borderId="26" xfId="0" applyNumberFormat="1" applyFont="1" applyFill="1" applyBorder="1" applyAlignment="1">
      <alignment vertical="center" wrapText="1"/>
    </xf>
    <xf numFmtId="168" fontId="31" fillId="7" borderId="25" xfId="0" applyNumberFormat="1" applyFont="1" applyFill="1" applyBorder="1" applyAlignment="1" applyProtection="1">
      <alignment horizontal="center" vertical="center"/>
      <protection locked="0"/>
    </xf>
    <xf numFmtId="168" fontId="31" fillId="7" borderId="21" xfId="0" applyNumberFormat="1" applyFont="1" applyFill="1" applyBorder="1" applyAlignment="1" applyProtection="1">
      <alignment horizontal="center" vertical="center"/>
      <protection locked="0"/>
    </xf>
    <xf numFmtId="168" fontId="31" fillId="7" borderId="23" xfId="0" applyNumberFormat="1" applyFont="1" applyFill="1" applyBorder="1" applyAlignment="1" applyProtection="1">
      <alignment horizontal="center" vertical="center"/>
      <protection locked="0"/>
    </xf>
    <xf numFmtId="49" fontId="27" fillId="0" borderId="9" xfId="0" applyNumberFormat="1" applyFont="1" applyFill="1" applyBorder="1" applyAlignment="1">
      <alignment horizontal="center" vertical="center" wrapText="1"/>
    </xf>
    <xf numFmtId="49" fontId="27" fillId="0" borderId="77" xfId="0" applyNumberFormat="1" applyFont="1" applyBorder="1" applyAlignment="1">
      <alignment horizontal="center" vertical="center" wrapText="1"/>
    </xf>
    <xf numFmtId="49" fontId="18" fillId="0" borderId="82" xfId="0" applyNumberFormat="1" applyFont="1" applyBorder="1" applyAlignment="1">
      <alignment horizontal="center" vertical="center" wrapText="1"/>
    </xf>
    <xf numFmtId="49" fontId="27" fillId="0" borderId="64" xfId="0" applyNumberFormat="1" applyFont="1" applyFill="1" applyBorder="1" applyAlignment="1">
      <alignment horizontal="center" vertical="center" wrapText="1"/>
    </xf>
    <xf numFmtId="0" fontId="16" fillId="8" borderId="20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11" fillId="9" borderId="21" xfId="0" applyFont="1" applyFill="1" applyBorder="1" applyAlignment="1">
      <alignment horizontal="center" vertical="center" wrapText="1"/>
    </xf>
    <xf numFmtId="164" fontId="25" fillId="9" borderId="19" xfId="0" applyNumberFormat="1" applyFont="1" applyFill="1" applyBorder="1" applyAlignment="1" applyProtection="1">
      <alignment vertical="center" wrapText="1"/>
    </xf>
    <xf numFmtId="168" fontId="25" fillId="9" borderId="25" xfId="0" applyNumberFormat="1" applyFont="1" applyFill="1" applyBorder="1" applyAlignment="1" applyProtection="1">
      <alignment horizontal="center" vertical="center"/>
      <protection locked="0"/>
    </xf>
    <xf numFmtId="168" fontId="25" fillId="9" borderId="21" xfId="0" applyNumberFormat="1" applyFont="1" applyFill="1" applyBorder="1" applyAlignment="1" applyProtection="1">
      <alignment horizontal="center" vertical="center"/>
      <protection locked="0"/>
    </xf>
    <xf numFmtId="168" fontId="25" fillId="9" borderId="23" xfId="0" applyNumberFormat="1" applyFont="1" applyFill="1" applyBorder="1" applyAlignment="1" applyProtection="1">
      <alignment horizontal="center" vertical="center"/>
      <protection locked="0"/>
    </xf>
    <xf numFmtId="49" fontId="28" fillId="9" borderId="19" xfId="0" applyNumberFormat="1" applyFont="1" applyFill="1" applyBorder="1" applyAlignment="1">
      <alignment horizontal="center" vertical="center" wrapText="1"/>
    </xf>
    <xf numFmtId="0" fontId="28" fillId="9" borderId="20" xfId="0" applyFont="1" applyFill="1" applyBorder="1" applyAlignment="1">
      <alignment horizontal="center" vertical="center" wrapText="1"/>
    </xf>
    <xf numFmtId="164" fontId="11" fillId="0" borderId="39" xfId="0" applyNumberFormat="1" applyFont="1" applyFill="1" applyBorder="1" applyAlignment="1" applyProtection="1">
      <alignment vertical="center" wrapText="1"/>
    </xf>
    <xf numFmtId="164" fontId="11" fillId="0" borderId="110" xfId="0" applyNumberFormat="1" applyFont="1" applyFill="1" applyBorder="1" applyAlignment="1" applyProtection="1">
      <alignment vertical="center" wrapText="1"/>
    </xf>
    <xf numFmtId="164" fontId="11" fillId="0" borderId="124" xfId="0" applyNumberFormat="1" applyFont="1" applyFill="1" applyBorder="1" applyAlignment="1" applyProtection="1">
      <alignment vertical="center" wrapText="1"/>
    </xf>
    <xf numFmtId="164" fontId="31" fillId="7" borderId="20" xfId="0" applyNumberFormat="1" applyFont="1" applyFill="1" applyBorder="1" applyAlignment="1" applyProtection="1">
      <alignment vertical="center" wrapText="1"/>
    </xf>
    <xf numFmtId="164" fontId="31" fillId="7" borderId="21" xfId="0" applyNumberFormat="1" applyFont="1" applyFill="1" applyBorder="1" applyAlignment="1" applyProtection="1">
      <alignment vertical="center" wrapText="1"/>
    </xf>
    <xf numFmtId="164" fontId="31" fillId="7" borderId="23" xfId="0" applyNumberFormat="1" applyFont="1" applyFill="1" applyBorder="1" applyAlignment="1" applyProtection="1">
      <alignment vertical="center" wrapText="1"/>
    </xf>
    <xf numFmtId="167" fontId="31" fillId="7" borderId="25" xfId="0" applyNumberFormat="1" applyFont="1" applyFill="1" applyBorder="1" applyAlignment="1" applyProtection="1">
      <alignment vertical="center" wrapText="1"/>
    </xf>
    <xf numFmtId="167" fontId="31" fillId="7" borderId="21" xfId="0" applyNumberFormat="1" applyFont="1" applyFill="1" applyBorder="1" applyAlignment="1" applyProtection="1">
      <alignment vertical="center" wrapText="1"/>
    </xf>
    <xf numFmtId="167" fontId="31" fillId="7" borderId="26" xfId="0" applyNumberFormat="1" applyFont="1" applyFill="1" applyBorder="1" applyAlignment="1" applyProtection="1">
      <alignment vertical="center" wrapText="1"/>
    </xf>
    <xf numFmtId="164" fontId="11" fillId="9" borderId="28" xfId="0" applyNumberFormat="1" applyFont="1" applyFill="1" applyBorder="1" applyAlignment="1" applyProtection="1">
      <alignment vertical="center" wrapText="1"/>
    </xf>
    <xf numFmtId="164" fontId="11" fillId="9" borderId="29" xfId="0" applyNumberFormat="1" applyFont="1" applyFill="1" applyBorder="1" applyAlignment="1" applyProtection="1">
      <alignment vertical="center" wrapText="1"/>
    </xf>
    <xf numFmtId="164" fontId="11" fillId="9" borderId="85" xfId="0" applyNumberFormat="1" applyFont="1" applyFill="1" applyBorder="1" applyAlignment="1" applyProtection="1">
      <alignment vertical="center" wrapText="1"/>
    </xf>
    <xf numFmtId="167" fontId="11" fillId="9" borderId="28" xfId="0" applyNumberFormat="1" applyFont="1" applyFill="1" applyBorder="1" applyAlignment="1" applyProtection="1">
      <alignment vertical="center" wrapText="1"/>
    </xf>
    <xf numFmtId="167" fontId="11" fillId="9" borderId="29" xfId="0" applyNumberFormat="1" applyFont="1" applyFill="1" applyBorder="1" applyAlignment="1" applyProtection="1">
      <alignment vertical="center" wrapText="1"/>
    </xf>
    <xf numFmtId="167" fontId="11" fillId="9" borderId="85" xfId="0" applyNumberFormat="1" applyFont="1" applyFill="1" applyBorder="1" applyAlignment="1" applyProtection="1">
      <alignment vertical="center" wrapText="1"/>
    </xf>
    <xf numFmtId="0" fontId="22" fillId="0" borderId="0" xfId="0" applyFont="1" applyFill="1" applyBorder="1" applyAlignment="1">
      <alignment vertical="center" wrapText="1"/>
    </xf>
    <xf numFmtId="164" fontId="25" fillId="9" borderId="55" xfId="0" applyNumberFormat="1" applyFont="1" applyFill="1" applyBorder="1" applyAlignment="1">
      <alignment vertical="center" wrapText="1"/>
    </xf>
    <xf numFmtId="164" fontId="25" fillId="2" borderId="56" xfId="0" applyNumberFormat="1" applyFont="1" applyFill="1" applyBorder="1" applyAlignment="1" applyProtection="1">
      <alignment vertical="center" wrapText="1"/>
      <protection locked="0"/>
    </xf>
    <xf numFmtId="164" fontId="25" fillId="2" borderId="54" xfId="0" applyNumberFormat="1" applyFont="1" applyFill="1" applyBorder="1" applyAlignment="1" applyProtection="1">
      <alignment vertical="center" wrapText="1"/>
      <protection locked="0"/>
    </xf>
    <xf numFmtId="164" fontId="18" fillId="9" borderId="55" xfId="0" applyNumberFormat="1" applyFont="1" applyFill="1" applyBorder="1" applyAlignment="1" applyProtection="1">
      <alignment horizontal="center" vertical="center"/>
      <protection locked="0"/>
    </xf>
    <xf numFmtId="164" fontId="18" fillId="9" borderId="56" xfId="0" applyNumberFormat="1" applyFont="1" applyFill="1" applyBorder="1" applyAlignment="1" applyProtection="1">
      <alignment horizontal="center" vertical="center"/>
      <protection locked="0"/>
    </xf>
    <xf numFmtId="49" fontId="16" fillId="9" borderId="41" xfId="0" applyNumberFormat="1" applyFont="1" applyFill="1" applyBorder="1" applyAlignment="1">
      <alignment horizontal="center" vertical="center" wrapText="1"/>
    </xf>
    <xf numFmtId="0" fontId="16" fillId="9" borderId="37" xfId="0" applyFont="1" applyFill="1" applyBorder="1" applyAlignment="1">
      <alignment horizontal="center" vertical="center" wrapText="1"/>
    </xf>
    <xf numFmtId="164" fontId="18" fillId="9" borderId="51" xfId="0" applyNumberFormat="1" applyFont="1" applyFill="1" applyBorder="1" applyAlignment="1" applyProtection="1">
      <alignment vertical="center" wrapText="1"/>
    </xf>
    <xf numFmtId="164" fontId="18" fillId="9" borderId="105" xfId="0" applyNumberFormat="1" applyFont="1" applyFill="1" applyBorder="1" applyAlignment="1" applyProtection="1">
      <alignment vertical="center" wrapText="1"/>
    </xf>
    <xf numFmtId="167" fontId="18" fillId="9" borderId="50" xfId="0" applyNumberFormat="1" applyFont="1" applyFill="1" applyBorder="1" applyAlignment="1" applyProtection="1">
      <alignment vertical="center" wrapText="1"/>
    </xf>
    <xf numFmtId="167" fontId="18" fillId="9" borderId="51" xfId="0" applyNumberFormat="1" applyFont="1" applyFill="1" applyBorder="1" applyAlignment="1" applyProtection="1">
      <alignment vertical="center" wrapText="1"/>
    </xf>
    <xf numFmtId="167" fontId="18" fillId="9" borderId="115" xfId="0" applyNumberFormat="1" applyFont="1" applyFill="1" applyBorder="1" applyAlignment="1" applyProtection="1">
      <alignment vertical="center" wrapText="1"/>
    </xf>
    <xf numFmtId="164" fontId="18" fillId="9" borderId="55" xfId="0" applyNumberFormat="1" applyFont="1" applyFill="1" applyBorder="1" applyAlignment="1" applyProtection="1">
      <alignment vertical="center" wrapText="1"/>
    </xf>
    <xf numFmtId="164" fontId="18" fillId="9" borderId="56" xfId="0" applyNumberFormat="1" applyFont="1" applyFill="1" applyBorder="1" applyAlignment="1" applyProtection="1">
      <alignment vertical="center" wrapText="1"/>
    </xf>
    <xf numFmtId="164" fontId="18" fillId="9" borderId="83" xfId="0" applyNumberFormat="1" applyFont="1" applyFill="1" applyBorder="1" applyAlignment="1" applyProtection="1">
      <alignment vertical="center" wrapText="1"/>
    </xf>
    <xf numFmtId="167" fontId="18" fillId="9" borderId="55" xfId="0" applyNumberFormat="1" applyFont="1" applyFill="1" applyBorder="1" applyAlignment="1" applyProtection="1">
      <alignment vertical="center" wrapText="1"/>
    </xf>
    <xf numFmtId="167" fontId="18" fillId="9" borderId="56" xfId="0" applyNumberFormat="1" applyFont="1" applyFill="1" applyBorder="1" applyAlignment="1" applyProtection="1">
      <alignment vertical="center" wrapText="1"/>
    </xf>
    <xf numFmtId="167" fontId="18" fillId="9" borderId="99" xfId="0" applyNumberFormat="1" applyFont="1" applyFill="1" applyBorder="1" applyAlignment="1" applyProtection="1">
      <alignment vertical="center" wrapText="1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</xf>
    <xf numFmtId="0" fontId="29" fillId="0" borderId="0" xfId="0" applyFont="1" applyAlignment="1" applyProtection="1">
      <alignment horizontal="left" vertical="center"/>
      <protection locked="0"/>
    </xf>
    <xf numFmtId="0" fontId="99" fillId="0" borderId="0" xfId="0" applyFont="1" applyFill="1" applyBorder="1" applyAlignment="1">
      <alignment vertical="center"/>
    </xf>
    <xf numFmtId="0" fontId="45" fillId="0" borderId="0" xfId="0" applyFont="1" applyAlignment="1">
      <alignment horizontal="centerContinuous" wrapText="1"/>
    </xf>
    <xf numFmtId="164" fontId="11" fillId="0" borderId="68" xfId="0" applyNumberFormat="1" applyFont="1" applyFill="1" applyBorder="1" applyAlignment="1" applyProtection="1">
      <alignment vertical="center" wrapText="1"/>
    </xf>
    <xf numFmtId="164" fontId="11" fillId="0" borderId="61" xfId="0" applyNumberFormat="1" applyFont="1" applyFill="1" applyBorder="1" applyAlignment="1" applyProtection="1">
      <alignment vertical="center" wrapText="1"/>
    </xf>
    <xf numFmtId="0" fontId="38" fillId="0" borderId="66" xfId="0" applyFont="1" applyFill="1" applyBorder="1" applyAlignment="1">
      <alignment horizontal="center" vertical="center" wrapText="1"/>
    </xf>
    <xf numFmtId="168" fontId="25" fillId="0" borderId="100" xfId="0" applyNumberFormat="1" applyFont="1" applyFill="1" applyBorder="1" applyAlignment="1" applyProtection="1">
      <alignment horizontal="center" vertical="center"/>
      <protection locked="0"/>
    </xf>
    <xf numFmtId="168" fontId="25" fillId="0" borderId="61" xfId="0" applyNumberFormat="1" applyFont="1" applyFill="1" applyBorder="1" applyAlignment="1" applyProtection="1">
      <alignment horizontal="center" vertical="center"/>
      <protection locked="0"/>
    </xf>
    <xf numFmtId="168" fontId="25" fillId="0" borderId="108" xfId="0" applyNumberFormat="1" applyFont="1" applyFill="1" applyBorder="1" applyAlignment="1" applyProtection="1">
      <alignment horizontal="center" vertical="center"/>
      <protection locked="0"/>
    </xf>
    <xf numFmtId="164" fontId="11" fillId="0" borderId="100" xfId="0" applyNumberFormat="1" applyFont="1" applyFill="1" applyBorder="1" applyAlignment="1" applyProtection="1">
      <alignment vertical="center" wrapText="1"/>
    </xf>
    <xf numFmtId="164" fontId="11" fillId="0" borderId="108" xfId="0" applyNumberFormat="1" applyFont="1" applyFill="1" applyBorder="1" applyAlignment="1" applyProtection="1">
      <alignment vertical="center" wrapText="1"/>
    </xf>
    <xf numFmtId="167" fontId="11" fillId="0" borderId="100" xfId="0" applyNumberFormat="1" applyFont="1" applyFill="1" applyBorder="1" applyAlignment="1" applyProtection="1">
      <alignment vertical="center" wrapText="1"/>
    </xf>
    <xf numFmtId="167" fontId="11" fillId="0" borderId="61" xfId="0" applyNumberFormat="1" applyFont="1" applyFill="1" applyBorder="1" applyAlignment="1" applyProtection="1">
      <alignment vertical="center" wrapText="1"/>
    </xf>
    <xf numFmtId="167" fontId="11" fillId="0" borderId="108" xfId="0" applyNumberFormat="1" applyFont="1" applyFill="1" applyBorder="1" applyAlignment="1" applyProtection="1">
      <alignment vertical="center" wrapText="1"/>
    </xf>
    <xf numFmtId="49" fontId="11" fillId="0" borderId="18" xfId="1" applyNumberFormat="1" applyFont="1" applyFill="1" applyBorder="1" applyAlignment="1" applyProtection="1">
      <alignment horizontal="left" vertical="center" wrapText="1" indent="2"/>
    </xf>
    <xf numFmtId="49" fontId="11" fillId="0" borderId="138" xfId="0" applyNumberFormat="1" applyFont="1" applyBorder="1" applyAlignment="1">
      <alignment horizontal="center" vertical="center" wrapText="1"/>
    </xf>
    <xf numFmtId="0" fontId="38" fillId="0" borderId="87" xfId="0" applyFont="1" applyFill="1" applyBorder="1" applyAlignment="1">
      <alignment horizontal="center" vertical="center" wrapText="1"/>
    </xf>
    <xf numFmtId="0" fontId="11" fillId="0" borderId="140" xfId="0" applyFont="1" applyBorder="1" applyAlignment="1">
      <alignment horizontal="center" vertical="center"/>
    </xf>
    <xf numFmtId="3" fontId="22" fillId="0" borderId="15" xfId="0" applyNumberFormat="1" applyFont="1" applyFill="1" applyBorder="1" applyAlignment="1" applyProtection="1">
      <alignment horizontal="center" vertical="center"/>
    </xf>
    <xf numFmtId="3" fontId="22" fillId="0" borderId="16" xfId="0" applyNumberFormat="1" applyFont="1" applyFill="1" applyBorder="1" applyAlignment="1" applyProtection="1">
      <alignment horizontal="center" vertical="center"/>
    </xf>
    <xf numFmtId="3" fontId="22" fillId="0" borderId="0" xfId="0" applyNumberFormat="1" applyFont="1" applyFill="1" applyBorder="1" applyAlignment="1" applyProtection="1">
      <alignment horizontal="center" vertical="center"/>
    </xf>
    <xf numFmtId="3" fontId="22" fillId="0" borderId="12" xfId="0" applyNumberFormat="1" applyFont="1" applyFill="1" applyBorder="1" applyAlignment="1" applyProtection="1">
      <alignment horizontal="center" vertical="center"/>
    </xf>
    <xf numFmtId="3" fontId="22" fillId="0" borderId="9" xfId="0" applyNumberFormat="1" applyFont="1" applyFill="1" applyBorder="1" applyAlignment="1" applyProtection="1">
      <alignment horizontal="center" vertical="center"/>
    </xf>
    <xf numFmtId="167" fontId="18" fillId="0" borderId="9" xfId="0" applyNumberFormat="1" applyFont="1" applyFill="1" applyBorder="1" applyAlignment="1" applyProtection="1">
      <alignment vertical="center" wrapText="1"/>
    </xf>
    <xf numFmtId="3" fontId="22" fillId="0" borderId="11" xfId="0" applyNumberFormat="1" applyFont="1" applyFill="1" applyBorder="1" applyAlignment="1" applyProtection="1">
      <alignment horizontal="center" vertical="center"/>
    </xf>
    <xf numFmtId="3" fontId="22" fillId="0" borderId="17" xfId="0" applyNumberFormat="1" applyFont="1" applyFill="1" applyBorder="1" applyAlignment="1" applyProtection="1">
      <alignment horizontal="center" vertical="center"/>
    </xf>
    <xf numFmtId="49" fontId="16" fillId="9" borderId="34" xfId="0" applyNumberFormat="1" applyFont="1" applyFill="1" applyBorder="1" applyAlignment="1">
      <alignment horizontal="center" vertical="center" wrapText="1"/>
    </xf>
    <xf numFmtId="0" fontId="16" fillId="9" borderId="33" xfId="0" applyFont="1" applyFill="1" applyBorder="1" applyAlignment="1">
      <alignment horizontal="center" vertical="center" wrapText="1"/>
    </xf>
    <xf numFmtId="164" fontId="18" fillId="9" borderId="9" xfId="0" applyNumberFormat="1" applyFont="1" applyFill="1" applyBorder="1" applyAlignment="1" applyProtection="1">
      <alignment horizontal="center" vertical="center"/>
      <protection locked="0"/>
    </xf>
    <xf numFmtId="164" fontId="18" fillId="9" borderId="11" xfId="0" applyNumberFormat="1" applyFont="1" applyFill="1" applyBorder="1" applyAlignment="1" applyProtection="1">
      <alignment horizontal="center" vertical="center"/>
      <protection locked="0"/>
    </xf>
    <xf numFmtId="164" fontId="18" fillId="9" borderId="12" xfId="0" applyNumberFormat="1" applyFont="1" applyFill="1" applyBorder="1" applyAlignment="1" applyProtection="1">
      <alignment horizontal="center" vertical="center"/>
      <protection locked="0"/>
    </xf>
    <xf numFmtId="0" fontId="18" fillId="9" borderId="33" xfId="0" applyFont="1" applyFill="1" applyBorder="1" applyAlignment="1">
      <alignment horizontal="center" vertical="center" wrapText="1"/>
    </xf>
    <xf numFmtId="0" fontId="18" fillId="9" borderId="36" xfId="0" applyFont="1" applyFill="1" applyBorder="1" applyAlignment="1">
      <alignment horizontal="center" vertical="center" wrapText="1"/>
    </xf>
    <xf numFmtId="49" fontId="16" fillId="9" borderId="2" xfId="0" applyNumberFormat="1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49" fontId="16" fillId="9" borderId="50" xfId="0" applyNumberFormat="1" applyFont="1" applyFill="1" applyBorder="1" applyAlignment="1">
      <alignment horizontal="center" vertical="center" wrapText="1"/>
    </xf>
    <xf numFmtId="0" fontId="18" fillId="9" borderId="37" xfId="0" applyFont="1" applyFill="1" applyBorder="1" applyAlignment="1">
      <alignment horizontal="center" vertical="center" wrapText="1"/>
    </xf>
    <xf numFmtId="168" fontId="16" fillId="9" borderId="9" xfId="0" applyNumberFormat="1" applyFont="1" applyFill="1" applyBorder="1" applyAlignment="1">
      <alignment vertical="center" wrapText="1"/>
    </xf>
    <xf numFmtId="168" fontId="16" fillId="9" borderId="11" xfId="0" applyNumberFormat="1" applyFont="1" applyFill="1" applyBorder="1" applyAlignment="1">
      <alignment vertical="center" wrapText="1"/>
    </xf>
    <xf numFmtId="168" fontId="16" fillId="9" borderId="17" xfId="0" applyNumberFormat="1" applyFont="1" applyFill="1" applyBorder="1" applyAlignment="1">
      <alignment vertical="center" wrapText="1"/>
    </xf>
    <xf numFmtId="164" fontId="25" fillId="9" borderId="41" xfId="0" applyNumberFormat="1" applyFont="1" applyFill="1" applyBorder="1" applyAlignment="1">
      <alignment vertical="center" wrapText="1"/>
    </xf>
    <xf numFmtId="164" fontId="25" fillId="2" borderId="37" xfId="0" applyNumberFormat="1" applyFont="1" applyFill="1" applyBorder="1" applyAlignment="1" applyProtection="1">
      <alignment vertical="center" wrapText="1"/>
    </xf>
    <xf numFmtId="164" fontId="25" fillId="2" borderId="38" xfId="0" applyNumberFormat="1" applyFont="1" applyFill="1" applyBorder="1" applyAlignment="1" applyProtection="1">
      <alignment vertical="center" wrapText="1"/>
    </xf>
    <xf numFmtId="0" fontId="6" fillId="9" borderId="21" xfId="0" applyFont="1" applyFill="1" applyBorder="1" applyAlignment="1">
      <alignment horizontal="center" vertical="center" wrapText="1"/>
    </xf>
    <xf numFmtId="164" fontId="25" fillId="2" borderId="57" xfId="0" applyNumberFormat="1" applyFont="1" applyFill="1" applyBorder="1" applyAlignment="1" applyProtection="1">
      <alignment vertical="center" wrapText="1"/>
      <protection locked="0"/>
    </xf>
    <xf numFmtId="164" fontId="25" fillId="2" borderId="43" xfId="0" applyNumberFormat="1" applyFont="1" applyFill="1" applyBorder="1" applyAlignment="1" applyProtection="1">
      <alignment vertical="center" wrapText="1"/>
    </xf>
    <xf numFmtId="164" fontId="18" fillId="9" borderId="18" xfId="0" applyNumberFormat="1" applyFont="1" applyFill="1" applyBorder="1" applyAlignment="1" applyProtection="1">
      <alignment horizontal="center" vertical="center"/>
      <protection locked="0"/>
    </xf>
    <xf numFmtId="164" fontId="18" fillId="9" borderId="37" xfId="0" applyNumberFormat="1" applyFont="1" applyFill="1" applyBorder="1" applyAlignment="1" applyProtection="1">
      <alignment horizontal="center" vertical="center"/>
      <protection locked="0"/>
    </xf>
    <xf numFmtId="164" fontId="18" fillId="9" borderId="54" xfId="0" applyNumberFormat="1" applyFont="1" applyFill="1" applyBorder="1" applyAlignment="1" applyProtection="1">
      <alignment horizontal="center" vertical="center"/>
      <protection locked="0"/>
    </xf>
    <xf numFmtId="164" fontId="18" fillId="9" borderId="41" xfId="0" applyNumberFormat="1" applyFont="1" applyFill="1" applyBorder="1" applyAlignment="1" applyProtection="1">
      <alignment horizontal="center" vertical="center"/>
      <protection locked="0"/>
    </xf>
    <xf numFmtId="164" fontId="18" fillId="9" borderId="38" xfId="0" applyNumberFormat="1" applyFont="1" applyFill="1" applyBorder="1" applyAlignment="1" applyProtection="1">
      <alignment horizontal="center" vertical="center"/>
      <protection locked="0"/>
    </xf>
    <xf numFmtId="3" fontId="100" fillId="2" borderId="41" xfId="0" applyNumberFormat="1" applyFont="1" applyFill="1" applyBorder="1" applyAlignment="1" applyProtection="1">
      <alignment horizontal="center" vertical="center"/>
    </xf>
    <xf numFmtId="3" fontId="100" fillId="2" borderId="37" xfId="0" applyNumberFormat="1" applyFont="1" applyFill="1" applyBorder="1" applyAlignment="1" applyProtection="1">
      <alignment horizontal="center" vertical="center"/>
    </xf>
    <xf numFmtId="3" fontId="100" fillId="2" borderId="38" xfId="0" applyNumberFormat="1" applyFont="1" applyFill="1" applyBorder="1" applyAlignment="1" applyProtection="1">
      <alignment horizontal="center" vertical="center"/>
    </xf>
    <xf numFmtId="3" fontId="22" fillId="2" borderId="41" xfId="0" applyNumberFormat="1" applyFont="1" applyFill="1" applyBorder="1" applyAlignment="1" applyProtection="1">
      <alignment horizontal="center" vertical="center"/>
    </xf>
    <xf numFmtId="3" fontId="22" fillId="2" borderId="37" xfId="0" applyNumberFormat="1" applyFont="1" applyFill="1" applyBorder="1" applyAlignment="1" applyProtection="1">
      <alignment horizontal="center" vertical="center"/>
    </xf>
    <xf numFmtId="3" fontId="22" fillId="2" borderId="38" xfId="0" applyNumberFormat="1" applyFont="1" applyFill="1" applyBorder="1" applyAlignment="1" applyProtection="1">
      <alignment horizontal="center" vertical="center"/>
    </xf>
    <xf numFmtId="165" fontId="18" fillId="2" borderId="41" xfId="0" applyNumberFormat="1" applyFont="1" applyFill="1" applyBorder="1" applyAlignment="1" applyProtection="1">
      <alignment vertical="center" wrapText="1"/>
    </xf>
    <xf numFmtId="164" fontId="18" fillId="2" borderId="41" xfId="0" applyNumberFormat="1" applyFont="1" applyFill="1" applyBorder="1" applyAlignment="1" applyProtection="1">
      <alignment vertical="center" wrapText="1"/>
    </xf>
    <xf numFmtId="166" fontId="18" fillId="2" borderId="41" xfId="0" applyNumberFormat="1" applyFont="1" applyFill="1" applyBorder="1" applyAlignment="1" applyProtection="1">
      <alignment vertical="center" wrapText="1"/>
    </xf>
    <xf numFmtId="167" fontId="18" fillId="2" borderId="14" xfId="0" applyNumberFormat="1" applyFont="1" applyFill="1" applyBorder="1" applyAlignment="1">
      <alignment vertical="center" wrapText="1"/>
    </xf>
    <xf numFmtId="165" fontId="18" fillId="3" borderId="41" xfId="0" applyNumberFormat="1" applyFont="1" applyFill="1" applyBorder="1" applyAlignment="1" applyProtection="1">
      <alignment vertical="center" wrapText="1"/>
    </xf>
    <xf numFmtId="3" fontId="22" fillId="3" borderId="37" xfId="0" applyNumberFormat="1" applyFont="1" applyFill="1" applyBorder="1" applyAlignment="1" applyProtection="1">
      <alignment horizontal="center" vertical="center"/>
    </xf>
    <xf numFmtId="3" fontId="22" fillId="3" borderId="38" xfId="0" applyNumberFormat="1" applyFont="1" applyFill="1" applyBorder="1" applyAlignment="1" applyProtection="1">
      <alignment horizontal="center" vertical="center"/>
    </xf>
    <xf numFmtId="49" fontId="11" fillId="37" borderId="42" xfId="1" applyNumberFormat="1" applyFont="1" applyFill="1" applyBorder="1" applyAlignment="1" applyProtection="1">
      <alignment horizontal="left" vertical="center" wrapText="1" indent="2"/>
    </xf>
    <xf numFmtId="165" fontId="18" fillId="37" borderId="41" xfId="0" applyNumberFormat="1" applyFont="1" applyFill="1" applyBorder="1" applyAlignment="1" applyProtection="1">
      <alignment vertical="center" wrapText="1"/>
    </xf>
    <xf numFmtId="3" fontId="22" fillId="37" borderId="37" xfId="0" applyNumberFormat="1" applyFont="1" applyFill="1" applyBorder="1" applyAlignment="1" applyProtection="1">
      <alignment horizontal="center" vertical="center"/>
    </xf>
    <xf numFmtId="3" fontId="22" fillId="37" borderId="38" xfId="0" applyNumberFormat="1" applyFont="1" applyFill="1" applyBorder="1" applyAlignment="1" applyProtection="1">
      <alignment horizontal="center" vertical="center"/>
    </xf>
    <xf numFmtId="166" fontId="25" fillId="37" borderId="41" xfId="0" applyNumberFormat="1" applyFont="1" applyFill="1" applyBorder="1" applyAlignment="1" applyProtection="1">
      <alignment vertical="center" wrapText="1"/>
    </xf>
    <xf numFmtId="0" fontId="15" fillId="37" borderId="32" xfId="0" applyFont="1" applyFill="1" applyBorder="1" applyAlignment="1">
      <alignment horizontal="center" vertical="center"/>
    </xf>
    <xf numFmtId="0" fontId="15" fillId="37" borderId="43" xfId="0" applyFont="1" applyFill="1" applyBorder="1" applyAlignment="1">
      <alignment horizontal="center" vertical="center"/>
    </xf>
    <xf numFmtId="164" fontId="18" fillId="3" borderId="34" xfId="0" applyNumberFormat="1" applyFont="1" applyFill="1" applyBorder="1" applyAlignment="1">
      <alignment vertical="center" wrapText="1"/>
    </xf>
    <xf numFmtId="164" fontId="15" fillId="3" borderId="33" xfId="0" applyNumberFormat="1" applyFont="1" applyFill="1" applyBorder="1" applyAlignment="1">
      <alignment vertical="center" wrapText="1"/>
    </xf>
    <xf numFmtId="164" fontId="18" fillId="3" borderId="41" xfId="0" applyNumberFormat="1" applyFont="1" applyFill="1" applyBorder="1" applyAlignment="1">
      <alignment vertical="center" wrapText="1"/>
    </xf>
    <xf numFmtId="164" fontId="15" fillId="3" borderId="37" xfId="0" applyNumberFormat="1" applyFont="1" applyFill="1" applyBorder="1" applyAlignment="1">
      <alignment vertical="center" wrapText="1"/>
    </xf>
    <xf numFmtId="164" fontId="15" fillId="3" borderId="46" xfId="0" applyNumberFormat="1" applyFont="1" applyFill="1" applyBorder="1" applyAlignment="1">
      <alignment vertical="center" wrapText="1"/>
    </xf>
    <xf numFmtId="164" fontId="18" fillId="37" borderId="41" xfId="0" applyNumberFormat="1" applyFont="1" applyFill="1" applyBorder="1" applyAlignment="1">
      <alignment vertical="center" wrapText="1"/>
    </xf>
    <xf numFmtId="164" fontId="15" fillId="37" borderId="37" xfId="0" applyNumberFormat="1" applyFont="1" applyFill="1" applyBorder="1" applyAlignment="1">
      <alignment vertical="center" wrapText="1"/>
    </xf>
    <xf numFmtId="164" fontId="18" fillId="37" borderId="34" xfId="0" applyNumberFormat="1" applyFont="1" applyFill="1" applyBorder="1" applyAlignment="1">
      <alignment vertical="center" wrapText="1"/>
    </xf>
    <xf numFmtId="164" fontId="18" fillId="3" borderId="2" xfId="0" applyNumberFormat="1" applyFont="1" applyFill="1" applyBorder="1" applyAlignment="1">
      <alignment vertical="center" wrapText="1"/>
    </xf>
    <xf numFmtId="164" fontId="15" fillId="3" borderId="4" xfId="0" applyNumberFormat="1" applyFont="1" applyFill="1" applyBorder="1" applyAlignment="1">
      <alignment vertical="center" wrapText="1"/>
    </xf>
    <xf numFmtId="0" fontId="18" fillId="9" borderId="54" xfId="0" applyFont="1" applyFill="1" applyBorder="1" applyAlignment="1">
      <alignment horizontal="center" vertical="center" wrapText="1"/>
    </xf>
    <xf numFmtId="0" fontId="16" fillId="9" borderId="51" xfId="0" applyFont="1" applyFill="1" applyBorder="1" applyAlignment="1">
      <alignment horizontal="center" vertical="center" wrapText="1"/>
    </xf>
    <xf numFmtId="0" fontId="15" fillId="9" borderId="51" xfId="0" applyFont="1" applyFill="1" applyBorder="1" applyAlignment="1">
      <alignment horizontal="center" vertical="center" wrapText="1"/>
    </xf>
    <xf numFmtId="0" fontId="18" fillId="9" borderId="89" xfId="0" applyFont="1" applyFill="1" applyBorder="1" applyAlignment="1">
      <alignment horizontal="center" vertical="center" wrapText="1"/>
    </xf>
    <xf numFmtId="49" fontId="32" fillId="0" borderId="82" xfId="0" applyNumberFormat="1" applyFont="1" applyBorder="1" applyAlignment="1">
      <alignment horizontal="center" vertical="center" wrapText="1"/>
    </xf>
    <xf numFmtId="0" fontId="29" fillId="0" borderId="0" xfId="0" applyFont="1"/>
    <xf numFmtId="0" fontId="80" fillId="0" borderId="72" xfId="0" applyFont="1" applyBorder="1" applyAlignment="1">
      <alignment vertical="center" wrapText="1"/>
    </xf>
    <xf numFmtId="0" fontId="80" fillId="0" borderId="73" xfId="0" applyFont="1" applyBorder="1" applyAlignment="1">
      <alignment vertical="center" wrapText="1"/>
    </xf>
    <xf numFmtId="0" fontId="80" fillId="0" borderId="69" xfId="0" applyFont="1" applyBorder="1" applyAlignment="1">
      <alignment vertical="center" wrapText="1"/>
    </xf>
    <xf numFmtId="0" fontId="45" fillId="38" borderId="37" xfId="0" applyFont="1" applyFill="1" applyBorder="1" applyAlignment="1">
      <alignment horizontal="center" vertical="center"/>
    </xf>
    <xf numFmtId="0" fontId="45" fillId="38" borderId="37" xfId="0" applyFont="1" applyFill="1" applyBorder="1" applyAlignment="1">
      <alignment horizontal="center" vertical="center" wrapText="1" shrinkToFit="1"/>
    </xf>
    <xf numFmtId="0" fontId="80" fillId="0" borderId="72" xfId="0" applyFont="1" applyBorder="1" applyAlignment="1">
      <alignment horizontal="center" vertical="center" wrapText="1"/>
    </xf>
    <xf numFmtId="49" fontId="80" fillId="0" borderId="72" xfId="0" applyNumberFormat="1" applyFont="1" applyBorder="1" applyAlignment="1">
      <alignment vertical="center" wrapText="1"/>
    </xf>
    <xf numFmtId="49" fontId="15" fillId="0" borderId="18" xfId="0" applyNumberFormat="1" applyFont="1" applyBorder="1" applyAlignment="1">
      <alignment vertical="center" wrapText="1"/>
    </xf>
    <xf numFmtId="49" fontId="16" fillId="9" borderId="80" xfId="0" applyNumberFormat="1" applyFont="1" applyFill="1" applyBorder="1" applyAlignment="1">
      <alignment horizontal="left" vertical="center" wrapText="1"/>
    </xf>
    <xf numFmtId="49" fontId="18" fillId="10" borderId="80" xfId="0" applyNumberFormat="1" applyFont="1" applyFill="1" applyBorder="1" applyAlignment="1">
      <alignment vertical="center"/>
    </xf>
    <xf numFmtId="49" fontId="11" fillId="0" borderId="67" xfId="0" applyNumberFormat="1" applyFont="1" applyBorder="1" applyAlignment="1">
      <alignment vertical="center" wrapText="1"/>
    </xf>
    <xf numFmtId="49" fontId="15" fillId="3" borderId="5" xfId="0" applyNumberFormat="1" applyFont="1" applyFill="1" applyBorder="1" applyAlignment="1">
      <alignment vertical="center"/>
    </xf>
    <xf numFmtId="49" fontId="17" fillId="3" borderId="0" xfId="0" applyNumberFormat="1" applyFont="1" applyFill="1" applyBorder="1" applyAlignment="1">
      <alignment horizontal="center" vertical="center"/>
    </xf>
    <xf numFmtId="49" fontId="15" fillId="3" borderId="0" xfId="0" applyNumberFormat="1" applyFont="1" applyFill="1" applyBorder="1" applyAlignment="1">
      <alignment horizontal="center" vertical="center"/>
    </xf>
    <xf numFmtId="49" fontId="15" fillId="3" borderId="22" xfId="0" applyNumberFormat="1" applyFont="1" applyFill="1" applyBorder="1" applyAlignment="1">
      <alignment vertical="center"/>
    </xf>
    <xf numFmtId="49" fontId="15" fillId="0" borderId="21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vertical="center"/>
    </xf>
    <xf numFmtId="49" fontId="11" fillId="0" borderId="42" xfId="0" applyNumberFormat="1" applyFont="1" applyBorder="1" applyAlignment="1">
      <alignment vertical="center" wrapText="1"/>
    </xf>
    <xf numFmtId="49" fontId="11" fillId="0" borderId="40" xfId="0" applyNumberFormat="1" applyFont="1" applyFill="1" applyBorder="1" applyAlignment="1">
      <alignment vertical="center" wrapText="1"/>
    </xf>
    <xf numFmtId="49" fontId="11" fillId="3" borderId="40" xfId="0" applyNumberFormat="1" applyFont="1" applyFill="1" applyBorder="1" applyAlignment="1">
      <alignment vertical="center" wrapText="1"/>
    </xf>
    <xf numFmtId="49" fontId="11" fillId="37" borderId="40" xfId="0" applyNumberFormat="1" applyFont="1" applyFill="1" applyBorder="1" applyAlignment="1">
      <alignment vertical="center" wrapText="1"/>
    </xf>
    <xf numFmtId="49" fontId="15" fillId="0" borderId="40" xfId="0" applyNumberFormat="1" applyFont="1" applyBorder="1" applyAlignment="1">
      <alignment vertical="center" wrapText="1"/>
    </xf>
    <xf numFmtId="49" fontId="15" fillId="37" borderId="40" xfId="0" applyNumberFormat="1" applyFont="1" applyFill="1" applyBorder="1" applyAlignment="1">
      <alignment vertical="center" wrapText="1"/>
    </xf>
    <xf numFmtId="49" fontId="15" fillId="0" borderId="37" xfId="0" applyNumberFormat="1" applyFont="1" applyBorder="1" applyAlignment="1">
      <alignment vertical="center" wrapText="1"/>
    </xf>
    <xf numFmtId="49" fontId="15" fillId="0" borderId="13" xfId="0" applyNumberFormat="1" applyFont="1" applyBorder="1" applyAlignment="1">
      <alignment vertical="center" wrapText="1"/>
    </xf>
    <xf numFmtId="49" fontId="15" fillId="37" borderId="13" xfId="0" applyNumberFormat="1" applyFont="1" applyFill="1" applyBorder="1" applyAlignment="1">
      <alignment vertical="center" wrapText="1"/>
    </xf>
    <xf numFmtId="49" fontId="93" fillId="6" borderId="30" xfId="0" applyNumberFormat="1" applyFont="1" applyFill="1" applyBorder="1" applyAlignment="1">
      <alignment horizontal="center" vertical="center" wrapText="1"/>
    </xf>
    <xf numFmtId="49" fontId="18" fillId="3" borderId="40" xfId="0" applyNumberFormat="1" applyFont="1" applyFill="1" applyBorder="1" applyAlignment="1">
      <alignment vertical="center" wrapText="1"/>
    </xf>
    <xf numFmtId="49" fontId="18" fillId="3" borderId="13" xfId="0" applyNumberFormat="1" applyFont="1" applyFill="1" applyBorder="1" applyAlignment="1">
      <alignment vertical="center" wrapText="1"/>
    </xf>
    <xf numFmtId="49" fontId="18" fillId="3" borderId="37" xfId="0" applyNumberFormat="1" applyFont="1" applyFill="1" applyBorder="1" applyAlignment="1">
      <alignment vertical="center" wrapText="1"/>
    </xf>
    <xf numFmtId="49" fontId="18" fillId="0" borderId="18" xfId="0" applyNumberFormat="1" applyFont="1" applyFill="1" applyBorder="1" applyAlignment="1">
      <alignment vertical="center" wrapText="1"/>
    </xf>
    <xf numFmtId="49" fontId="19" fillId="0" borderId="47" xfId="0" applyNumberFormat="1" applyFont="1" applyBorder="1" applyAlignment="1">
      <alignment vertical="center"/>
    </xf>
    <xf numFmtId="49" fontId="31" fillId="7" borderId="29" xfId="0" applyNumberFormat="1" applyFont="1" applyFill="1" applyBorder="1" applyAlignment="1">
      <alignment vertical="center"/>
    </xf>
    <xf numFmtId="49" fontId="39" fillId="0" borderId="80" xfId="0" applyNumberFormat="1" applyFont="1" applyBorder="1" applyAlignment="1" applyProtection="1">
      <alignment horizontal="right" vertical="center" wrapText="1"/>
    </xf>
    <xf numFmtId="49" fontId="24" fillId="0" borderId="42" xfId="0" applyNumberFormat="1" applyFont="1" applyFill="1" applyBorder="1" applyAlignment="1">
      <alignment horizontal="right" vertical="center" wrapText="1"/>
    </xf>
    <xf numFmtId="49" fontId="24" fillId="0" borderId="62" xfId="0" applyNumberFormat="1" applyFont="1" applyFill="1" applyBorder="1" applyAlignment="1">
      <alignment horizontal="right" vertical="center" wrapText="1"/>
    </xf>
    <xf numFmtId="49" fontId="24" fillId="0" borderId="42" xfId="0" applyNumberFormat="1" applyFont="1" applyBorder="1" applyAlignment="1">
      <alignment horizontal="right" vertical="center" wrapText="1"/>
    </xf>
    <xf numFmtId="49" fontId="24" fillId="0" borderId="62" xfId="0" applyNumberFormat="1" applyFont="1" applyBorder="1" applyAlignment="1">
      <alignment horizontal="right" vertical="center" wrapText="1"/>
    </xf>
    <xf numFmtId="49" fontId="15" fillId="0" borderId="35" xfId="0" applyNumberFormat="1" applyFont="1" applyBorder="1" applyAlignment="1">
      <alignment vertical="center" wrapText="1"/>
    </xf>
    <xf numFmtId="49" fontId="11" fillId="0" borderId="18" xfId="0" applyNumberFormat="1" applyFont="1" applyBorder="1" applyAlignment="1">
      <alignment vertical="center" wrapText="1"/>
    </xf>
    <xf numFmtId="49" fontId="16" fillId="9" borderId="80" xfId="0" applyNumberFormat="1" applyFont="1" applyFill="1" applyBorder="1" applyAlignment="1">
      <alignment vertical="center" wrapText="1"/>
    </xf>
    <xf numFmtId="49" fontId="24" fillId="0" borderId="37" xfId="0" applyNumberFormat="1" applyFont="1" applyFill="1" applyBorder="1" applyAlignment="1">
      <alignment horizontal="right" vertical="center" wrapText="1"/>
    </xf>
    <xf numFmtId="49" fontId="24" fillId="0" borderId="61" xfId="0" applyNumberFormat="1" applyFont="1" applyFill="1" applyBorder="1" applyAlignment="1">
      <alignment horizontal="right" vertical="center" wrapText="1"/>
    </xf>
    <xf numFmtId="49" fontId="23" fillId="0" borderId="42" xfId="0" applyNumberFormat="1" applyFont="1" applyFill="1" applyBorder="1" applyAlignment="1">
      <alignment horizontal="left" vertical="center" wrapText="1" indent="6"/>
    </xf>
    <xf numFmtId="49" fontId="42" fillId="0" borderId="42" xfId="0" applyNumberFormat="1" applyFont="1" applyFill="1" applyBorder="1" applyAlignment="1">
      <alignment horizontal="right" vertical="center" wrapText="1"/>
    </xf>
    <xf numFmtId="49" fontId="42" fillId="0" borderId="37" xfId="0" applyNumberFormat="1" applyFont="1" applyFill="1" applyBorder="1" applyAlignment="1">
      <alignment horizontal="right" vertical="center" wrapText="1"/>
    </xf>
    <xf numFmtId="49" fontId="42" fillId="0" borderId="61" xfId="0" applyNumberFormat="1" applyFont="1" applyFill="1" applyBorder="1" applyAlignment="1">
      <alignment horizontal="right" vertical="center" wrapText="1"/>
    </xf>
    <xf numFmtId="49" fontId="15" fillId="0" borderId="35" xfId="0" applyNumberFormat="1" applyFont="1" applyFill="1" applyBorder="1" applyAlignment="1">
      <alignment vertical="center" wrapText="1"/>
    </xf>
    <xf numFmtId="49" fontId="15" fillId="0" borderId="73" xfId="0" applyNumberFormat="1" applyFont="1" applyFill="1" applyBorder="1" applyAlignment="1">
      <alignment vertical="center" wrapText="1"/>
    </xf>
    <xf numFmtId="49" fontId="23" fillId="0" borderId="42" xfId="0" applyNumberFormat="1" applyFont="1" applyFill="1" applyBorder="1" applyAlignment="1">
      <alignment horizontal="right" vertical="center" wrapText="1"/>
    </xf>
    <xf numFmtId="49" fontId="24" fillId="0" borderId="66" xfId="0" applyNumberFormat="1" applyFont="1" applyFill="1" applyBorder="1" applyAlignment="1">
      <alignment horizontal="right" vertical="center" wrapText="1"/>
    </xf>
    <xf numFmtId="49" fontId="39" fillId="0" borderId="42" xfId="0" applyNumberFormat="1" applyFont="1" applyBorder="1" applyAlignment="1">
      <alignment horizontal="right" vertical="center" wrapText="1"/>
    </xf>
    <xf numFmtId="49" fontId="39" fillId="0" borderId="62" xfId="0" applyNumberFormat="1" applyFont="1" applyBorder="1" applyAlignment="1">
      <alignment horizontal="right" vertical="center" wrapText="1"/>
    </xf>
    <xf numFmtId="49" fontId="15" fillId="0" borderId="72" xfId="0" applyNumberFormat="1" applyFont="1" applyFill="1" applyBorder="1" applyAlignment="1">
      <alignment vertical="center" wrapText="1"/>
    </xf>
    <xf numFmtId="49" fontId="16" fillId="10" borderId="80" xfId="0" applyNumberFormat="1" applyFont="1" applyFill="1" applyBorder="1" applyAlignment="1">
      <alignment vertical="center" wrapText="1"/>
    </xf>
    <xf numFmtId="49" fontId="15" fillId="0" borderId="33" xfId="0" applyNumberFormat="1" applyFont="1" applyFill="1" applyBorder="1" applyAlignment="1">
      <alignment vertical="center" wrapText="1"/>
    </xf>
    <xf numFmtId="49" fontId="15" fillId="0" borderId="84" xfId="0" applyNumberFormat="1" applyFont="1" applyFill="1" applyBorder="1" applyAlignment="1">
      <alignment vertical="center" wrapText="1"/>
    </xf>
    <xf numFmtId="49" fontId="11" fillId="0" borderId="67" xfId="0" applyNumberFormat="1" applyFont="1" applyFill="1" applyBorder="1" applyAlignment="1">
      <alignment horizontal="left" vertical="center" wrapText="1"/>
    </xf>
    <xf numFmtId="49" fontId="24" fillId="0" borderId="35" xfId="0" applyNumberFormat="1" applyFont="1" applyFill="1" applyBorder="1" applyAlignment="1">
      <alignment horizontal="right" vertical="center" wrapText="1"/>
    </xf>
    <xf numFmtId="49" fontId="24" fillId="0" borderId="61" xfId="0" applyNumberFormat="1" applyFont="1" applyFill="1" applyBorder="1" applyAlignment="1">
      <alignment horizontal="right" vertical="center"/>
    </xf>
    <xf numFmtId="49" fontId="15" fillId="0" borderId="18" xfId="0" applyNumberFormat="1" applyFont="1" applyFill="1" applyBorder="1" applyAlignment="1">
      <alignment vertical="center" wrapText="1"/>
    </xf>
    <xf numFmtId="49" fontId="25" fillId="10" borderId="80" xfId="0" applyNumberFormat="1" applyFont="1" applyFill="1" applyBorder="1" applyAlignment="1">
      <alignment vertical="center"/>
    </xf>
    <xf numFmtId="49" fontId="18" fillId="10" borderId="80" xfId="0" applyNumberFormat="1" applyFont="1" applyFill="1" applyBorder="1" applyAlignment="1">
      <alignment vertical="center" wrapText="1"/>
    </xf>
    <xf numFmtId="49" fontId="16" fillId="10" borderId="80" xfId="0" applyNumberFormat="1" applyFont="1" applyFill="1" applyBorder="1" applyAlignment="1">
      <alignment vertical="center"/>
    </xf>
    <xf numFmtId="49" fontId="24" fillId="0" borderId="67" xfId="0" applyNumberFormat="1" applyFont="1" applyFill="1" applyBorder="1" applyAlignment="1">
      <alignment horizontal="right" vertical="center" wrapText="1"/>
    </xf>
    <xf numFmtId="49" fontId="39" fillId="0" borderId="35" xfId="0" applyNumberFormat="1" applyFont="1" applyBorder="1" applyAlignment="1">
      <alignment horizontal="right" vertical="center" wrapText="1"/>
    </xf>
    <xf numFmtId="49" fontId="16" fillId="9" borderId="29" xfId="0" applyNumberFormat="1" applyFont="1" applyFill="1" applyBorder="1" applyAlignment="1">
      <alignment vertical="center"/>
    </xf>
    <xf numFmtId="49" fontId="15" fillId="0" borderId="66" xfId="0" applyNumberFormat="1" applyFont="1" applyBorder="1" applyAlignment="1">
      <alignment vertical="center" wrapText="1"/>
    </xf>
    <xf numFmtId="49" fontId="15" fillId="0" borderId="62" xfId="0" applyNumberFormat="1" applyFont="1" applyFill="1" applyBorder="1" applyAlignment="1">
      <alignment vertical="center" wrapText="1"/>
    </xf>
    <xf numFmtId="49" fontId="51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3" fontId="24" fillId="2" borderId="37" xfId="0" applyNumberFormat="1" applyFont="1" applyFill="1" applyBorder="1" applyAlignment="1" applyProtection="1">
      <alignment vertical="center" wrapText="1"/>
    </xf>
    <xf numFmtId="3" fontId="24" fillId="2" borderId="38" xfId="0" applyNumberFormat="1" applyFont="1" applyFill="1" applyBorder="1" applyAlignment="1" applyProtection="1">
      <alignment vertical="center" wrapText="1"/>
    </xf>
    <xf numFmtId="4" fontId="24" fillId="2" borderId="61" xfId="0" applyNumberFormat="1" applyFont="1" applyFill="1" applyBorder="1" applyAlignment="1" applyProtection="1">
      <alignment vertical="center" wrapText="1"/>
    </xf>
    <xf numFmtId="4" fontId="24" fillId="2" borderId="63" xfId="0" applyNumberFormat="1" applyFont="1" applyFill="1" applyBorder="1" applyAlignment="1" applyProtection="1">
      <alignment vertical="center" wrapText="1"/>
    </xf>
    <xf numFmtId="166" fontId="18" fillId="37" borderId="41" xfId="0" applyNumberFormat="1" applyFont="1" applyFill="1" applyBorder="1" applyAlignment="1" applyProtection="1">
      <alignment vertical="center" wrapText="1"/>
    </xf>
    <xf numFmtId="167" fontId="18" fillId="37" borderId="34" xfId="0" applyNumberFormat="1" applyFont="1" applyFill="1" applyBorder="1" applyAlignment="1" applyProtection="1">
      <alignment vertical="center" wrapText="1"/>
    </xf>
    <xf numFmtId="3" fontId="22" fillId="37" borderId="33" xfId="0" applyNumberFormat="1" applyFont="1" applyFill="1" applyBorder="1" applyAlignment="1" applyProtection="1">
      <alignment horizontal="center" vertical="center"/>
    </xf>
    <xf numFmtId="3" fontId="22" fillId="37" borderId="3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Alignment="1">
      <alignment horizontal="centerContinuous" vertical="center" wrapText="1"/>
    </xf>
    <xf numFmtId="0" fontId="8" fillId="0" borderId="0" xfId="0" applyNumberFormat="1" applyFont="1" applyFill="1" applyAlignment="1">
      <alignment horizontal="centerContinuous" vertical="center" wrapText="1"/>
    </xf>
    <xf numFmtId="0" fontId="10" fillId="0" borderId="0" xfId="0" applyNumberFormat="1" applyFont="1" applyFill="1" applyAlignment="1">
      <alignment horizontal="centerContinuous" vertical="center" wrapText="1"/>
    </xf>
    <xf numFmtId="0" fontId="29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5" fillId="3" borderId="5" xfId="0" applyNumberFormat="1" applyFont="1" applyFill="1" applyBorder="1" applyAlignment="1">
      <alignment vertical="center"/>
    </xf>
    <xf numFmtId="0" fontId="17" fillId="3" borderId="0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Border="1" applyAlignment="1">
      <alignment horizontal="center" vertical="center"/>
    </xf>
    <xf numFmtId="0" fontId="15" fillId="3" borderId="22" xfId="0" applyNumberFormat="1" applyFont="1" applyFill="1" applyBorder="1" applyAlignment="1">
      <alignment vertical="center"/>
    </xf>
    <xf numFmtId="0" fontId="15" fillId="0" borderId="21" xfId="0" applyNumberFormat="1" applyFont="1" applyBorder="1" applyAlignment="1">
      <alignment horizontal="center" vertical="center"/>
    </xf>
    <xf numFmtId="0" fontId="21" fillId="5" borderId="40" xfId="0" applyNumberFormat="1" applyFont="1" applyFill="1" applyBorder="1" applyAlignment="1">
      <alignment horizontal="centerContinuous" vertical="center" wrapText="1"/>
    </xf>
    <xf numFmtId="0" fontId="15" fillId="0" borderId="4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1" fillId="0" borderId="42" xfId="0" applyNumberFormat="1" applyFont="1" applyBorder="1" applyAlignment="1">
      <alignment vertical="center" wrapText="1"/>
    </xf>
    <xf numFmtId="0" fontId="11" fillId="0" borderId="40" xfId="0" applyNumberFormat="1" applyFont="1" applyFill="1" applyBorder="1" applyAlignment="1">
      <alignment vertical="center" wrapText="1"/>
    </xf>
    <xf numFmtId="0" fontId="93" fillId="5" borderId="53" xfId="0" applyNumberFormat="1" applyFont="1" applyFill="1" applyBorder="1" applyAlignment="1">
      <alignment horizontal="center" vertical="center"/>
    </xf>
    <xf numFmtId="0" fontId="11" fillId="0" borderId="42" xfId="0" applyNumberFormat="1" applyFont="1" applyFill="1" applyBorder="1" applyAlignment="1">
      <alignment vertical="center" wrapText="1"/>
    </xf>
    <xf numFmtId="0" fontId="11" fillId="3" borderId="40" xfId="0" applyNumberFormat="1" applyFont="1" applyFill="1" applyBorder="1" applyAlignment="1">
      <alignment vertical="center" wrapText="1"/>
    </xf>
    <xf numFmtId="0" fontId="11" fillId="37" borderId="40" xfId="0" applyNumberFormat="1" applyFont="1" applyFill="1" applyBorder="1" applyAlignment="1">
      <alignment vertical="center" wrapText="1"/>
    </xf>
    <xf numFmtId="0" fontId="93" fillId="5" borderId="40" xfId="0" applyNumberFormat="1" applyFont="1" applyFill="1" applyBorder="1" applyAlignment="1">
      <alignment horizontal="center" vertical="center"/>
    </xf>
    <xf numFmtId="0" fontId="15" fillId="0" borderId="40" xfId="0" applyNumberFormat="1" applyFont="1" applyBorder="1" applyAlignment="1">
      <alignment vertical="center" wrapText="1"/>
    </xf>
    <xf numFmtId="0" fontId="15" fillId="37" borderId="40" xfId="0" applyNumberFormat="1" applyFont="1" applyFill="1" applyBorder="1" applyAlignment="1">
      <alignment vertical="center" wrapText="1"/>
    </xf>
    <xf numFmtId="0" fontId="15" fillId="0" borderId="37" xfId="0" applyNumberFormat="1" applyFont="1" applyBorder="1" applyAlignment="1">
      <alignment vertical="center" wrapText="1"/>
    </xf>
    <xf numFmtId="0" fontId="15" fillId="0" borderId="13" xfId="0" applyNumberFormat="1" applyFont="1" applyBorder="1" applyAlignment="1">
      <alignment vertical="center" wrapText="1"/>
    </xf>
    <xf numFmtId="0" fontId="15" fillId="37" borderId="13" xfId="0" applyNumberFormat="1" applyFont="1" applyFill="1" applyBorder="1" applyAlignment="1">
      <alignment vertical="center" wrapText="1"/>
    </xf>
    <xf numFmtId="0" fontId="93" fillId="6" borderId="30" xfId="0" applyNumberFormat="1" applyFont="1" applyFill="1" applyBorder="1" applyAlignment="1">
      <alignment horizontal="center" vertical="center" wrapText="1"/>
    </xf>
    <xf numFmtId="0" fontId="18" fillId="3" borderId="5" xfId="0" applyNumberFormat="1" applyFont="1" applyFill="1" applyBorder="1" applyAlignment="1">
      <alignment vertical="center"/>
    </xf>
    <xf numFmtId="0" fontId="18" fillId="3" borderId="40" xfId="0" applyNumberFormat="1" applyFont="1" applyFill="1" applyBorder="1" applyAlignment="1">
      <alignment vertical="center" wrapText="1"/>
    </xf>
    <xf numFmtId="0" fontId="18" fillId="3" borderId="13" xfId="0" applyNumberFormat="1" applyFont="1" applyFill="1" applyBorder="1" applyAlignment="1">
      <alignment vertical="center" wrapText="1"/>
    </xf>
    <xf numFmtId="0" fontId="18" fillId="3" borderId="37" xfId="0" applyNumberFormat="1" applyFont="1" applyFill="1" applyBorder="1" applyAlignment="1">
      <alignment vertical="center" wrapText="1"/>
    </xf>
    <xf numFmtId="0" fontId="18" fillId="0" borderId="18" xfId="0" applyNumberFormat="1" applyFont="1" applyFill="1" applyBorder="1" applyAlignment="1">
      <alignment vertical="center" wrapText="1"/>
    </xf>
    <xf numFmtId="0" fontId="19" fillId="0" borderId="47" xfId="0" applyNumberFormat="1" applyFont="1" applyBorder="1" applyAlignment="1">
      <alignment vertical="center"/>
    </xf>
    <xf numFmtId="0" fontId="31" fillId="7" borderId="29" xfId="0" applyNumberFormat="1" applyFont="1" applyFill="1" applyBorder="1" applyAlignment="1">
      <alignment vertical="center"/>
    </xf>
    <xf numFmtId="0" fontId="28" fillId="9" borderId="21" xfId="0" applyNumberFormat="1" applyFont="1" applyFill="1" applyBorder="1" applyAlignment="1">
      <alignment horizontal="left" vertical="center" wrapText="1"/>
    </xf>
    <xf numFmtId="0" fontId="28" fillId="9" borderId="4" xfId="0" applyNumberFormat="1" applyFont="1" applyFill="1" applyBorder="1" applyAlignment="1">
      <alignment horizontal="left" vertical="center" wrapText="1"/>
    </xf>
    <xf numFmtId="0" fontId="28" fillId="9" borderId="51" xfId="0" applyNumberFormat="1" applyFont="1" applyFill="1" applyBorder="1" applyAlignment="1">
      <alignment horizontal="left" vertical="center" wrapText="1"/>
    </xf>
    <xf numFmtId="0" fontId="16" fillId="9" borderId="33" xfId="0" applyNumberFormat="1" applyFont="1" applyFill="1" applyBorder="1" applyAlignment="1">
      <alignment vertical="center" wrapText="1"/>
    </xf>
    <xf numFmtId="0" fontId="28" fillId="9" borderId="37" xfId="0" applyNumberFormat="1" applyFont="1" applyFill="1" applyBorder="1" applyAlignment="1">
      <alignment horizontal="left" vertical="center" wrapText="1"/>
    </xf>
    <xf numFmtId="0" fontId="39" fillId="0" borderId="80" xfId="0" applyNumberFormat="1" applyFont="1" applyBorder="1" applyAlignment="1" applyProtection="1">
      <alignment horizontal="right" vertical="center" wrapText="1"/>
    </xf>
    <xf numFmtId="0" fontId="28" fillId="9" borderId="11" xfId="0" applyNumberFormat="1" applyFont="1" applyFill="1" applyBorder="1" applyAlignment="1">
      <alignment horizontal="left" vertical="center" wrapText="1"/>
    </xf>
    <xf numFmtId="0" fontId="28" fillId="9" borderId="29" xfId="0" applyNumberFormat="1" applyFont="1" applyFill="1" applyBorder="1" applyAlignment="1">
      <alignment horizontal="left" vertical="center" wrapText="1"/>
    </xf>
    <xf numFmtId="0" fontId="11" fillId="0" borderId="35" xfId="0" applyNumberFormat="1" applyFont="1" applyFill="1" applyBorder="1" applyAlignment="1">
      <alignment vertical="center" wrapText="1"/>
    </xf>
    <xf numFmtId="0" fontId="24" fillId="0" borderId="42" xfId="0" applyNumberFormat="1" applyFont="1" applyFill="1" applyBorder="1" applyAlignment="1">
      <alignment horizontal="right" vertical="center" wrapText="1"/>
    </xf>
    <xf numFmtId="0" fontId="24" fillId="0" borderId="62" xfId="0" applyNumberFormat="1" applyFont="1" applyFill="1" applyBorder="1" applyAlignment="1">
      <alignment horizontal="right" vertical="center" wrapText="1"/>
    </xf>
    <xf numFmtId="0" fontId="24" fillId="0" borderId="42" xfId="0" applyNumberFormat="1" applyFont="1" applyBorder="1" applyAlignment="1">
      <alignment horizontal="right" vertical="center" wrapText="1"/>
    </xf>
    <xf numFmtId="0" fontId="24" fillId="0" borderId="62" xfId="0" applyNumberFormat="1" applyFont="1" applyBorder="1" applyAlignment="1">
      <alignment horizontal="right" vertical="center" wrapText="1"/>
    </xf>
    <xf numFmtId="0" fontId="11" fillId="0" borderId="35" xfId="0" applyNumberFormat="1" applyFont="1" applyBorder="1" applyAlignment="1">
      <alignment vertical="center" wrapText="1"/>
    </xf>
    <xf numFmtId="0" fontId="11" fillId="0" borderId="67" xfId="0" applyNumberFormat="1" applyFont="1" applyBorder="1" applyAlignment="1">
      <alignment vertical="center" wrapText="1"/>
    </xf>
    <xf numFmtId="0" fontId="15" fillId="0" borderId="35" xfId="0" applyNumberFormat="1" applyFont="1" applyBorder="1" applyAlignment="1">
      <alignment vertical="center" wrapText="1"/>
    </xf>
    <xf numFmtId="0" fontId="24" fillId="0" borderId="42" xfId="1" applyNumberFormat="1" applyFont="1" applyFill="1" applyBorder="1" applyAlignment="1" applyProtection="1">
      <alignment horizontal="right" vertical="center" wrapText="1"/>
    </xf>
    <xf numFmtId="0" fontId="24" fillId="0" borderId="62" xfId="1" applyNumberFormat="1" applyFont="1" applyFill="1" applyBorder="1" applyAlignment="1" applyProtection="1">
      <alignment horizontal="right" vertical="center" wrapText="1"/>
    </xf>
    <xf numFmtId="0" fontId="11" fillId="0" borderId="67" xfId="0" applyNumberFormat="1" applyFont="1" applyFill="1" applyBorder="1" applyAlignment="1">
      <alignment vertical="center" wrapText="1"/>
    </xf>
    <xf numFmtId="0" fontId="11" fillId="0" borderId="73" xfId="0" applyNumberFormat="1" applyFont="1" applyFill="1" applyBorder="1" applyAlignment="1">
      <alignment vertical="center" wrapText="1"/>
    </xf>
    <xf numFmtId="0" fontId="11" fillId="0" borderId="42" xfId="1" applyNumberFormat="1" applyFont="1" applyFill="1" applyBorder="1" applyAlignment="1" applyProtection="1">
      <alignment horizontal="left" vertical="center" wrapText="1" indent="2"/>
    </xf>
    <xf numFmtId="0" fontId="24" fillId="0" borderId="47" xfId="1" applyNumberFormat="1" applyFont="1" applyFill="1" applyBorder="1" applyAlignment="1" applyProtection="1">
      <alignment horizontal="right" vertical="center" wrapText="1"/>
    </xf>
    <xf numFmtId="0" fontId="11" fillId="0" borderId="37" xfId="1" applyNumberFormat="1" applyFont="1" applyFill="1" applyBorder="1" applyAlignment="1" applyProtection="1">
      <alignment horizontal="left" vertical="center" wrapText="1" indent="2"/>
    </xf>
    <xf numFmtId="0" fontId="24" fillId="0" borderId="37" xfId="1" applyNumberFormat="1" applyFont="1" applyFill="1" applyBorder="1" applyAlignment="1" applyProtection="1">
      <alignment horizontal="right" vertical="center" wrapText="1"/>
    </xf>
    <xf numFmtId="0" fontId="11" fillId="0" borderId="33" xfId="1" applyNumberFormat="1" applyFont="1" applyFill="1" applyBorder="1" applyAlignment="1" applyProtection="1">
      <alignment horizontal="left" vertical="center" wrapText="1" indent="2"/>
    </xf>
    <xf numFmtId="0" fontId="11" fillId="0" borderId="35" xfId="1" applyNumberFormat="1" applyFont="1" applyFill="1" applyBorder="1" applyAlignment="1" applyProtection="1">
      <alignment horizontal="left" vertical="center" wrapText="1" indent="2"/>
    </xf>
    <xf numFmtId="0" fontId="11" fillId="0" borderId="69" xfId="1" applyNumberFormat="1" applyFont="1" applyFill="1" applyBorder="1" applyAlignment="1" applyProtection="1">
      <alignment horizontal="left" vertical="center" wrapText="1" indent="2"/>
    </xf>
    <xf numFmtId="0" fontId="11" fillId="37" borderId="42" xfId="1" applyNumberFormat="1" applyFont="1" applyFill="1" applyBorder="1" applyAlignment="1" applyProtection="1">
      <alignment horizontal="left" vertical="center" wrapText="1" indent="2"/>
    </xf>
    <xf numFmtId="0" fontId="11" fillId="0" borderId="18" xfId="0" applyNumberFormat="1" applyFont="1" applyBorder="1" applyAlignment="1">
      <alignment vertical="center" wrapText="1"/>
    </xf>
    <xf numFmtId="0" fontId="16" fillId="9" borderId="80" xfId="0" applyNumberFormat="1" applyFont="1" applyFill="1" applyBorder="1" applyAlignment="1">
      <alignment vertical="center" wrapText="1"/>
    </xf>
    <xf numFmtId="0" fontId="11" fillId="0" borderId="139" xfId="0" applyNumberFormat="1" applyFont="1" applyFill="1" applyBorder="1" applyAlignment="1">
      <alignment vertical="center" wrapText="1"/>
    </xf>
    <xf numFmtId="0" fontId="11" fillId="0" borderId="18" xfId="1" applyNumberFormat="1" applyFont="1" applyFill="1" applyBorder="1" applyAlignment="1" applyProtection="1">
      <alignment horizontal="left" vertical="center" wrapText="1" indent="2"/>
    </xf>
    <xf numFmtId="0" fontId="11" fillId="0" borderId="73" xfId="0" applyNumberFormat="1" applyFont="1" applyBorder="1" applyAlignment="1">
      <alignment vertical="center" wrapText="1"/>
    </xf>
    <xf numFmtId="0" fontId="24" fillId="0" borderId="37" xfId="0" applyNumberFormat="1" applyFont="1" applyFill="1" applyBorder="1" applyAlignment="1">
      <alignment horizontal="right" vertical="center" wrapText="1"/>
    </xf>
    <xf numFmtId="0" fontId="24" fillId="0" borderId="61" xfId="0" applyNumberFormat="1" applyFont="1" applyFill="1" applyBorder="1" applyAlignment="1">
      <alignment horizontal="right" vertical="center" wrapText="1"/>
    </xf>
    <xf numFmtId="0" fontId="23" fillId="0" borderId="42" xfId="0" applyNumberFormat="1" applyFont="1" applyFill="1" applyBorder="1" applyAlignment="1">
      <alignment horizontal="left" vertical="center" wrapText="1" indent="6"/>
    </xf>
    <xf numFmtId="0" fontId="42" fillId="0" borderId="42" xfId="0" applyNumberFormat="1" applyFont="1" applyFill="1" applyBorder="1" applyAlignment="1">
      <alignment horizontal="right" vertical="center" wrapText="1"/>
    </xf>
    <xf numFmtId="0" fontId="42" fillId="0" borderId="37" xfId="0" applyNumberFormat="1" applyFont="1" applyFill="1" applyBorder="1" applyAlignment="1">
      <alignment horizontal="right" vertical="center" wrapText="1"/>
    </xf>
    <xf numFmtId="0" fontId="42" fillId="0" borderId="61" xfId="0" applyNumberFormat="1" applyFont="1" applyFill="1" applyBorder="1" applyAlignment="1">
      <alignment horizontal="right" vertical="center" wrapText="1"/>
    </xf>
    <xf numFmtId="0" fontId="15" fillId="0" borderId="35" xfId="0" applyNumberFormat="1" applyFont="1" applyFill="1" applyBorder="1" applyAlignment="1">
      <alignment vertical="center" wrapText="1"/>
    </xf>
    <xf numFmtId="0" fontId="15" fillId="0" borderId="73" xfId="0" applyNumberFormat="1" applyFont="1" applyFill="1" applyBorder="1" applyAlignment="1">
      <alignment vertical="center" wrapText="1"/>
    </xf>
    <xf numFmtId="0" fontId="11" fillId="0" borderId="47" xfId="1" applyNumberFormat="1" applyFont="1" applyFill="1" applyBorder="1" applyAlignment="1" applyProtection="1">
      <alignment horizontal="left" vertical="center" wrapText="1" indent="2"/>
    </xf>
    <xf numFmtId="0" fontId="11" fillId="0" borderId="67" xfId="1" applyNumberFormat="1" applyFont="1" applyFill="1" applyBorder="1" applyAlignment="1" applyProtection="1">
      <alignment horizontal="left" vertical="center" wrapText="1" indent="2"/>
    </xf>
    <xf numFmtId="0" fontId="23" fillId="0" borderId="42" xfId="0" applyNumberFormat="1" applyFont="1" applyFill="1" applyBorder="1" applyAlignment="1">
      <alignment horizontal="right" vertical="center" wrapText="1"/>
    </xf>
    <xf numFmtId="0" fontId="24" fillId="0" borderId="66" xfId="0" applyNumberFormat="1" applyFont="1" applyFill="1" applyBorder="1" applyAlignment="1">
      <alignment horizontal="right" vertical="center" wrapText="1"/>
    </xf>
    <xf numFmtId="0" fontId="39" fillId="0" borderId="42" xfId="0" applyNumberFormat="1" applyFont="1" applyBorder="1" applyAlignment="1">
      <alignment horizontal="right" vertical="center" wrapText="1"/>
    </xf>
    <xf numFmtId="0" fontId="39" fillId="0" borderId="62" xfId="0" applyNumberFormat="1" applyFont="1" applyBorder="1" applyAlignment="1">
      <alignment horizontal="right" vertical="center" wrapText="1"/>
    </xf>
    <xf numFmtId="0" fontId="15" fillId="0" borderId="72" xfId="0" applyNumberFormat="1" applyFont="1" applyFill="1" applyBorder="1" applyAlignment="1">
      <alignment vertical="center" wrapText="1"/>
    </xf>
    <xf numFmtId="0" fontId="15" fillId="0" borderId="18" xfId="0" applyNumberFormat="1" applyFont="1" applyBorder="1" applyAlignment="1">
      <alignment vertical="center" wrapText="1"/>
    </xf>
    <xf numFmtId="0" fontId="16" fillId="10" borderId="80" xfId="0" applyNumberFormat="1" applyFont="1" applyFill="1" applyBorder="1" applyAlignment="1">
      <alignment vertical="center" wrapText="1"/>
    </xf>
    <xf numFmtId="0" fontId="18" fillId="10" borderId="80" xfId="0" applyNumberFormat="1" applyFont="1" applyFill="1" applyBorder="1" applyAlignment="1">
      <alignment vertical="center"/>
    </xf>
    <xf numFmtId="0" fontId="15" fillId="0" borderId="33" xfId="0" applyNumberFormat="1" applyFont="1" applyFill="1" applyBorder="1" applyAlignment="1">
      <alignment vertical="center" wrapText="1"/>
    </xf>
    <xf numFmtId="0" fontId="15" fillId="0" borderId="84" xfId="0" applyNumberFormat="1" applyFont="1" applyFill="1" applyBorder="1" applyAlignment="1">
      <alignment vertical="center" wrapText="1"/>
    </xf>
    <xf numFmtId="0" fontId="11" fillId="0" borderId="67" xfId="0" applyNumberFormat="1" applyFont="1" applyFill="1" applyBorder="1" applyAlignment="1">
      <alignment horizontal="left" vertical="center" wrapText="1"/>
    </xf>
    <xf numFmtId="0" fontId="15" fillId="0" borderId="24" xfId="0" applyNumberFormat="1" applyFont="1" applyFill="1" applyBorder="1" applyAlignment="1">
      <alignment vertical="center" wrapText="1"/>
    </xf>
    <xf numFmtId="0" fontId="25" fillId="10" borderId="24" xfId="0" applyNumberFormat="1" applyFont="1" applyFill="1" applyBorder="1" applyAlignment="1">
      <alignment vertical="center"/>
    </xf>
    <xf numFmtId="0" fontId="15" fillId="0" borderId="83" xfId="0" applyNumberFormat="1" applyFont="1" applyFill="1" applyBorder="1" applyAlignment="1">
      <alignment vertical="center" wrapText="1"/>
    </xf>
    <xf numFmtId="0" fontId="24" fillId="0" borderId="35" xfId="0" applyNumberFormat="1" applyFont="1" applyFill="1" applyBorder="1" applyAlignment="1">
      <alignment horizontal="right" vertical="center" wrapText="1"/>
    </xf>
    <xf numFmtId="0" fontId="24" fillId="0" borderId="61" xfId="0" applyNumberFormat="1" applyFont="1" applyFill="1" applyBorder="1" applyAlignment="1">
      <alignment horizontal="right" vertical="center"/>
    </xf>
    <xf numFmtId="0" fontId="15" fillId="0" borderId="18" xfId="0" applyNumberFormat="1" applyFont="1" applyFill="1" applyBorder="1" applyAlignment="1">
      <alignment vertical="center" wrapText="1"/>
    </xf>
    <xf numFmtId="0" fontId="25" fillId="10" borderId="80" xfId="0" applyNumberFormat="1" applyFont="1" applyFill="1" applyBorder="1" applyAlignment="1">
      <alignment vertical="center"/>
    </xf>
    <xf numFmtId="0" fontId="16" fillId="9" borderId="80" xfId="0" applyNumberFormat="1" applyFont="1" applyFill="1" applyBorder="1" applyAlignment="1">
      <alignment horizontal="left" vertical="center" wrapText="1"/>
    </xf>
    <xf numFmtId="0" fontId="18" fillId="10" borderId="80" xfId="0" applyNumberFormat="1" applyFont="1" applyFill="1" applyBorder="1" applyAlignment="1">
      <alignment vertical="center" wrapText="1"/>
    </xf>
    <xf numFmtId="0" fontId="16" fillId="10" borderId="80" xfId="0" applyNumberFormat="1" applyFont="1" applyFill="1" applyBorder="1" applyAlignment="1">
      <alignment vertical="center"/>
    </xf>
    <xf numFmtId="0" fontId="24" fillId="0" borderId="67" xfId="0" applyNumberFormat="1" applyFont="1" applyFill="1" applyBorder="1" applyAlignment="1">
      <alignment horizontal="right" vertical="center" wrapText="1"/>
    </xf>
    <xf numFmtId="0" fontId="39" fillId="0" borderId="35" xfId="0" applyNumberFormat="1" applyFont="1" applyBorder="1" applyAlignment="1">
      <alignment horizontal="right" vertical="center" wrapText="1"/>
    </xf>
    <xf numFmtId="0" fontId="16" fillId="9" borderId="29" xfId="0" applyNumberFormat="1" applyFont="1" applyFill="1" applyBorder="1" applyAlignment="1">
      <alignment vertical="center"/>
    </xf>
    <xf numFmtId="0" fontId="15" fillId="0" borderId="66" xfId="0" applyNumberFormat="1" applyFont="1" applyBorder="1" applyAlignment="1">
      <alignment vertical="center" wrapText="1"/>
    </xf>
    <xf numFmtId="0" fontId="15" fillId="0" borderId="62" xfId="0" applyNumberFormat="1" applyFont="1" applyFill="1" applyBorder="1" applyAlignment="1">
      <alignment vertical="center" wrapText="1"/>
    </xf>
    <xf numFmtId="0" fontId="31" fillId="7" borderId="80" xfId="0" applyNumberFormat="1" applyFont="1" applyFill="1" applyBorder="1" applyAlignment="1">
      <alignment vertical="center" wrapText="1"/>
    </xf>
    <xf numFmtId="0" fontId="16" fillId="9" borderId="11" xfId="0" applyNumberFormat="1" applyFont="1" applyFill="1" applyBorder="1" applyAlignment="1">
      <alignment vertical="center" wrapText="1"/>
    </xf>
    <xf numFmtId="0" fontId="11" fillId="0" borderId="18" xfId="0" applyNumberFormat="1" applyFont="1" applyFill="1" applyBorder="1" applyAlignment="1">
      <alignment vertical="center" wrapText="1"/>
    </xf>
    <xf numFmtId="0" fontId="15" fillId="0" borderId="67" xfId="0" applyNumberFormat="1" applyFont="1" applyFill="1" applyBorder="1" applyAlignment="1">
      <alignment vertical="center" wrapText="1"/>
    </xf>
    <xf numFmtId="0" fontId="15" fillId="0" borderId="120" xfId="0" applyNumberFormat="1" applyFont="1" applyFill="1" applyBorder="1" applyAlignment="1">
      <alignment vertical="center" wrapText="1"/>
    </xf>
    <xf numFmtId="0" fontId="16" fillId="9" borderId="24" xfId="0" applyNumberFormat="1" applyFont="1" applyFill="1" applyBorder="1" applyAlignment="1">
      <alignment vertical="center" wrapText="1"/>
    </xf>
    <xf numFmtId="0" fontId="15" fillId="0" borderId="24" xfId="0" applyNumberFormat="1" applyFont="1" applyBorder="1" applyAlignment="1">
      <alignment vertical="center" wrapText="1"/>
    </xf>
    <xf numFmtId="0" fontId="11" fillId="9" borderId="24" xfId="0" applyNumberFormat="1" applyFont="1" applyFill="1" applyBorder="1" applyAlignment="1">
      <alignment vertical="center" wrapText="1"/>
    </xf>
    <xf numFmtId="0" fontId="31" fillId="7" borderId="21" xfId="0" applyNumberFormat="1" applyFont="1" applyFill="1" applyBorder="1" applyAlignment="1">
      <alignment horizontal="left" vertical="center" wrapText="1"/>
    </xf>
    <xf numFmtId="0" fontId="51" fillId="0" borderId="0" xfId="0" applyNumberFormat="1" applyFont="1" applyAlignment="1">
      <alignment vertical="center"/>
    </xf>
    <xf numFmtId="0" fontId="48" fillId="9" borderId="31" xfId="0" applyNumberFormat="1" applyFont="1" applyFill="1" applyBorder="1" applyAlignment="1">
      <alignment horizontal="left" vertical="center" wrapText="1"/>
    </xf>
    <xf numFmtId="0" fontId="38" fillId="0" borderId="11" xfId="0" applyNumberFormat="1" applyFont="1" applyFill="1" applyBorder="1" applyAlignment="1">
      <alignment horizontal="left" vertical="center" wrapText="1"/>
    </xf>
    <xf numFmtId="0" fontId="49" fillId="9" borderId="29" xfId="0" applyNumberFormat="1" applyFont="1" applyFill="1" applyBorder="1" applyAlignment="1">
      <alignment horizontal="left" vertical="center" wrapText="1"/>
    </xf>
    <xf numFmtId="0" fontId="49" fillId="10" borderId="29" xfId="0" applyNumberFormat="1" applyFont="1" applyFill="1" applyBorder="1" applyAlignment="1">
      <alignment horizontal="left" vertical="center" wrapText="1"/>
    </xf>
    <xf numFmtId="0" fontId="38" fillId="0" borderId="33" xfId="0" applyNumberFormat="1" applyFont="1" applyFill="1" applyBorder="1" applyAlignment="1">
      <alignment horizontal="left" vertical="center" wrapText="1"/>
    </xf>
    <xf numFmtId="0" fontId="24" fillId="0" borderId="37" xfId="0" applyNumberFormat="1" applyFont="1" applyFill="1" applyBorder="1" applyAlignment="1" applyProtection="1">
      <alignment horizontal="right" vertical="center" wrapText="1"/>
    </xf>
    <xf numFmtId="0" fontId="25" fillId="10" borderId="29" xfId="0" applyNumberFormat="1" applyFont="1" applyFill="1" applyBorder="1" applyAlignment="1">
      <alignment horizontal="left" vertical="center" wrapText="1"/>
    </xf>
    <xf numFmtId="0" fontId="11" fillId="0" borderId="33" xfId="0" applyNumberFormat="1" applyFont="1" applyFill="1" applyBorder="1" applyAlignment="1" applyProtection="1">
      <alignment horizontal="left" vertical="center" wrapText="1"/>
    </xf>
    <xf numFmtId="0" fontId="11" fillId="0" borderId="37" xfId="0" applyNumberFormat="1" applyFont="1" applyFill="1" applyBorder="1" applyAlignment="1" applyProtection="1">
      <alignment horizontal="left" vertical="center" wrapText="1"/>
    </xf>
    <xf numFmtId="0" fontId="11" fillId="0" borderId="51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53" fillId="0" borderId="0" xfId="0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2" borderId="0" xfId="0" applyNumberFormat="1" applyFont="1" applyFill="1" applyAlignment="1" applyProtection="1">
      <alignment horizontal="left" vertical="center"/>
      <protection locked="0"/>
    </xf>
    <xf numFmtId="0" fontId="80" fillId="3" borderId="72" xfId="0" applyFont="1" applyFill="1" applyBorder="1" applyAlignment="1">
      <alignment vertical="center" wrapText="1"/>
    </xf>
    <xf numFmtId="0" fontId="15" fillId="3" borderId="5" xfId="0" applyFont="1" applyFill="1" applyBorder="1" applyAlignment="1">
      <alignment vertical="center"/>
    </xf>
    <xf numFmtId="0" fontId="15" fillId="3" borderId="22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37" borderId="40" xfId="0" applyFont="1" applyFill="1" applyBorder="1" applyAlignment="1">
      <alignment horizontal="center" vertical="center"/>
    </xf>
    <xf numFmtId="0" fontId="15" fillId="37" borderId="1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</xf>
    <xf numFmtId="164" fontId="25" fillId="9" borderId="42" xfId="0" applyNumberFormat="1" applyFont="1" applyFill="1" applyBorder="1" applyAlignment="1">
      <alignment vertical="center" wrapText="1"/>
    </xf>
    <xf numFmtId="164" fontId="25" fillId="0" borderId="35" xfId="0" applyNumberFormat="1" applyFont="1" applyFill="1" applyBorder="1" applyAlignment="1" applyProtection="1">
      <alignment vertical="center" wrapText="1"/>
    </xf>
    <xf numFmtId="3" fontId="33" fillId="0" borderId="42" xfId="0" applyNumberFormat="1" applyFont="1" applyFill="1" applyBorder="1" applyAlignment="1" applyProtection="1">
      <alignment vertical="center" wrapText="1"/>
    </xf>
    <xf numFmtId="4" fontId="33" fillId="0" borderId="62" xfId="0" applyNumberFormat="1" applyFont="1" applyFill="1" applyBorder="1" applyAlignment="1">
      <alignment horizontal="right" vertical="center" wrapText="1"/>
    </xf>
    <xf numFmtId="164" fontId="25" fillId="0" borderId="67" xfId="0" applyNumberFormat="1" applyFont="1" applyFill="1" applyBorder="1" applyAlignment="1" applyProtection="1">
      <alignment vertical="center" wrapText="1"/>
    </xf>
    <xf numFmtId="164" fontId="25" fillId="0" borderId="73" xfId="0" applyNumberFormat="1" applyFont="1" applyFill="1" applyBorder="1" applyAlignment="1" applyProtection="1">
      <alignment vertical="center" wrapText="1"/>
    </xf>
    <xf numFmtId="164" fontId="25" fillId="0" borderId="67" xfId="0" applyNumberFormat="1" applyFont="1" applyFill="1" applyBorder="1" applyAlignment="1">
      <alignment vertical="center" wrapText="1"/>
    </xf>
    <xf numFmtId="4" fontId="33" fillId="0" borderId="47" xfId="0" applyNumberFormat="1" applyFont="1" applyFill="1" applyBorder="1" applyAlignment="1">
      <alignment horizontal="right" vertical="center" wrapText="1"/>
    </xf>
    <xf numFmtId="164" fontId="25" fillId="0" borderId="42" xfId="0" applyNumberFormat="1" applyFont="1" applyFill="1" applyBorder="1" applyAlignment="1" applyProtection="1">
      <alignment vertical="center" wrapText="1"/>
    </xf>
    <xf numFmtId="4" fontId="33" fillId="0" borderId="42" xfId="0" applyNumberFormat="1" applyFont="1" applyFill="1" applyBorder="1" applyAlignment="1">
      <alignment horizontal="right" vertical="center" wrapText="1"/>
    </xf>
    <xf numFmtId="164" fontId="25" fillId="0" borderId="62" xfId="0" applyNumberFormat="1" applyFont="1" applyFill="1" applyBorder="1" applyAlignment="1" applyProtection="1">
      <alignment vertical="center" wrapText="1"/>
    </xf>
    <xf numFmtId="164" fontId="25" fillId="0" borderId="84" xfId="0" applyNumberFormat="1" applyFont="1" applyFill="1" applyBorder="1" applyAlignment="1" applyProtection="1">
      <alignment vertical="center" wrapText="1"/>
    </xf>
    <xf numFmtId="164" fontId="18" fillId="9" borderId="80" xfId="0" applyNumberFormat="1" applyFont="1" applyFill="1" applyBorder="1" applyAlignment="1">
      <alignment vertical="center" wrapText="1"/>
    </xf>
    <xf numFmtId="164" fontId="25" fillId="0" borderId="146" xfId="0" applyNumberFormat="1" applyFont="1" applyFill="1" applyBorder="1" applyAlignment="1" applyProtection="1">
      <alignment vertical="center" wrapText="1"/>
    </xf>
    <xf numFmtId="164" fontId="40" fillId="0" borderId="35" xfId="0" applyNumberFormat="1" applyFont="1" applyFill="1" applyBorder="1" applyAlignment="1" applyProtection="1">
      <alignment vertical="center" wrapText="1"/>
    </xf>
    <xf numFmtId="3" fontId="43" fillId="0" borderId="42" xfId="0" applyNumberFormat="1" applyFont="1" applyFill="1" applyBorder="1" applyAlignment="1" applyProtection="1">
      <alignment vertical="center" wrapText="1"/>
    </xf>
    <xf numFmtId="4" fontId="43" fillId="0" borderId="42" xfId="0" applyNumberFormat="1" applyFont="1" applyFill="1" applyBorder="1" applyAlignment="1">
      <alignment horizontal="right" vertical="center" wrapText="1"/>
    </xf>
    <xf numFmtId="4" fontId="43" fillId="0" borderId="62" xfId="0" applyNumberFormat="1" applyFont="1" applyFill="1" applyBorder="1" applyAlignment="1">
      <alignment horizontal="right" vertical="center" wrapText="1"/>
    </xf>
    <xf numFmtId="4" fontId="40" fillId="0" borderId="42" xfId="0" applyNumberFormat="1" applyFont="1" applyFill="1" applyBorder="1" applyAlignment="1">
      <alignment horizontal="right" vertical="center" wrapText="1"/>
    </xf>
    <xf numFmtId="4" fontId="33" fillId="0" borderId="67" xfId="0" applyNumberFormat="1" applyFont="1" applyFill="1" applyBorder="1" applyAlignment="1">
      <alignment horizontal="right" vertical="center" wrapText="1"/>
    </xf>
    <xf numFmtId="164" fontId="18" fillId="9" borderId="30" xfId="0" applyNumberFormat="1" applyFont="1" applyFill="1" applyBorder="1" applyAlignment="1">
      <alignment vertical="center" wrapText="1"/>
    </xf>
    <xf numFmtId="164" fontId="16" fillId="9" borderId="80" xfId="0" applyNumberFormat="1" applyFont="1" applyFill="1" applyBorder="1" applyAlignment="1">
      <alignment vertical="center" wrapText="1"/>
    </xf>
    <xf numFmtId="164" fontId="25" fillId="10" borderId="80" xfId="0" applyNumberFormat="1" applyFont="1" applyFill="1" applyBorder="1" applyAlignment="1" applyProtection="1">
      <alignment vertical="center" wrapText="1"/>
    </xf>
    <xf numFmtId="164" fontId="86" fillId="36" borderId="147" xfId="0" applyNumberFormat="1" applyFont="1" applyFill="1" applyBorder="1" applyAlignment="1">
      <alignment vertical="center" wrapText="1"/>
    </xf>
    <xf numFmtId="164" fontId="25" fillId="36" borderId="30" xfId="0" applyNumberFormat="1" applyFont="1" applyFill="1" applyBorder="1" applyAlignment="1">
      <alignment vertical="center" wrapText="1"/>
    </xf>
    <xf numFmtId="164" fontId="25" fillId="0" borderId="24" xfId="0" applyNumberFormat="1" applyFont="1" applyFill="1" applyBorder="1" applyAlignment="1" applyProtection="1">
      <alignment vertical="center" wrapText="1"/>
    </xf>
    <xf numFmtId="164" fontId="25" fillId="0" borderId="18" xfId="0" applyNumberFormat="1" applyFont="1" applyFill="1" applyBorder="1" applyAlignment="1" applyProtection="1">
      <alignment vertical="center" wrapText="1"/>
    </xf>
    <xf numFmtId="164" fontId="25" fillId="36" borderId="147" xfId="0" applyNumberFormat="1" applyFont="1" applyFill="1" applyBorder="1" applyAlignment="1">
      <alignment vertical="center" wrapText="1"/>
    </xf>
    <xf numFmtId="168" fontId="18" fillId="9" borderId="80" xfId="0" applyNumberFormat="1" applyFont="1" applyFill="1" applyBorder="1" applyAlignment="1">
      <alignment vertical="center" wrapText="1"/>
    </xf>
    <xf numFmtId="164" fontId="16" fillId="7" borderId="80" xfId="0" applyNumberFormat="1" applyFont="1" applyFill="1" applyBorder="1" applyAlignment="1">
      <alignment vertical="center" wrapText="1"/>
    </xf>
    <xf numFmtId="164" fontId="16" fillId="9" borderId="0" xfId="0" applyNumberFormat="1" applyFont="1" applyFill="1" applyBorder="1" applyAlignment="1">
      <alignment vertical="center" wrapText="1"/>
    </xf>
    <xf numFmtId="164" fontId="18" fillId="10" borderId="30" xfId="0" applyNumberFormat="1" applyFont="1" applyFill="1" applyBorder="1" applyAlignment="1">
      <alignment vertical="center" wrapText="1"/>
    </xf>
    <xf numFmtId="164" fontId="25" fillId="9" borderId="24" xfId="0" applyNumberFormat="1" applyFont="1" applyFill="1" applyBorder="1" applyAlignment="1" applyProtection="1">
      <alignment vertical="center" wrapText="1"/>
    </xf>
    <xf numFmtId="168" fontId="16" fillId="7" borderId="24" xfId="0" applyNumberFormat="1" applyFont="1" applyFill="1" applyBorder="1" applyAlignment="1">
      <alignment vertical="center" wrapText="1"/>
    </xf>
    <xf numFmtId="49" fontId="28" fillId="9" borderId="8" xfId="0" applyNumberFormat="1" applyFont="1" applyFill="1" applyBorder="1" applyAlignment="1">
      <alignment horizontal="left" vertical="center" wrapText="1"/>
    </xf>
    <xf numFmtId="49" fontId="28" fillId="9" borderId="89" xfId="0" applyNumberFormat="1" applyFont="1" applyFill="1" applyBorder="1" applyAlignment="1">
      <alignment horizontal="left" vertical="center" wrapText="1"/>
    </xf>
    <xf numFmtId="0" fontId="18" fillId="9" borderId="141" xfId="0" applyFont="1" applyFill="1" applyBorder="1" applyAlignment="1">
      <alignment horizontal="center" vertical="center" wrapText="1"/>
    </xf>
    <xf numFmtId="0" fontId="18" fillId="9" borderId="148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49" fontId="25" fillId="9" borderId="142" xfId="0" applyNumberFormat="1" applyFont="1" applyFill="1" applyBorder="1" applyAlignment="1">
      <alignment horizontal="center" vertical="center" wrapText="1"/>
    </xf>
    <xf numFmtId="164" fontId="25" fillId="9" borderId="83" xfId="0" applyNumberFormat="1" applyFont="1" applyFill="1" applyBorder="1" applyAlignment="1">
      <alignment vertical="center" wrapText="1"/>
    </xf>
    <xf numFmtId="0" fontId="18" fillId="9" borderId="40" xfId="0" applyFont="1" applyFill="1" applyBorder="1" applyAlignment="1">
      <alignment horizontal="center" vertical="center" wrapText="1"/>
    </xf>
    <xf numFmtId="49" fontId="16" fillId="9" borderId="55" xfId="0" applyNumberFormat="1" applyFont="1" applyFill="1" applyBorder="1" applyAlignment="1">
      <alignment horizontal="center" vertical="center" wrapText="1"/>
    </xf>
    <xf numFmtId="0" fontId="16" fillId="9" borderId="56" xfId="0" applyFont="1" applyFill="1" applyBorder="1" applyAlignment="1">
      <alignment horizontal="center" vertical="center" wrapText="1"/>
    </xf>
    <xf numFmtId="0" fontId="18" fillId="9" borderId="56" xfId="0" applyFont="1" applyFill="1" applyBorder="1" applyAlignment="1">
      <alignment horizontal="center" vertical="center" wrapText="1"/>
    </xf>
    <xf numFmtId="49" fontId="16" fillId="9" borderId="54" xfId="0" applyNumberFormat="1" applyFont="1" applyFill="1" applyBorder="1" applyAlignment="1">
      <alignment vertical="center" wrapText="1"/>
    </xf>
    <xf numFmtId="0" fontId="18" fillId="9" borderId="51" xfId="0" applyFont="1" applyFill="1" applyBorder="1" applyAlignment="1">
      <alignment horizontal="center" vertical="center" wrapText="1"/>
    </xf>
    <xf numFmtId="0" fontId="18" fillId="9" borderId="143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 wrapText="1"/>
    </xf>
    <xf numFmtId="49" fontId="18" fillId="3" borderId="0" xfId="0" applyNumberFormat="1" applyFont="1" applyFill="1" applyBorder="1" applyAlignment="1">
      <alignment vertical="center"/>
    </xf>
    <xf numFmtId="164" fontId="18" fillId="3" borderId="9" xfId="0" applyNumberFormat="1" applyFont="1" applyFill="1" applyBorder="1" applyAlignment="1">
      <alignment vertical="center" wrapText="1"/>
    </xf>
    <xf numFmtId="164" fontId="15" fillId="3" borderId="11" xfId="0" applyNumberFormat="1" applyFont="1" applyFill="1" applyBorder="1" applyAlignment="1">
      <alignment vertical="center" wrapText="1"/>
    </xf>
    <xf numFmtId="3" fontId="11" fillId="0" borderId="9" xfId="0" applyNumberFormat="1" applyFont="1" applyFill="1" applyBorder="1" applyAlignment="1" applyProtection="1">
      <alignment horizontal="center" vertical="center"/>
    </xf>
    <xf numFmtId="3" fontId="11" fillId="0" borderId="18" xfId="0" applyNumberFormat="1" applyFont="1" applyFill="1" applyBorder="1" applyAlignment="1" applyProtection="1">
      <alignment horizontal="center" vertical="center"/>
    </xf>
    <xf numFmtId="3" fontId="11" fillId="0" borderId="11" xfId="0" applyNumberFormat="1" applyFont="1" applyFill="1" applyBorder="1" applyAlignment="1" applyProtection="1">
      <alignment horizontal="center" vertical="center"/>
    </xf>
    <xf numFmtId="3" fontId="11" fillId="0" borderId="17" xfId="0" applyNumberFormat="1" applyFont="1" applyFill="1" applyBorder="1" applyAlignment="1" applyProtection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37" borderId="144" xfId="0" applyFont="1" applyFill="1" applyBorder="1" applyAlignment="1">
      <alignment horizontal="center" vertical="center"/>
    </xf>
    <xf numFmtId="166" fontId="18" fillId="37" borderId="45" xfId="0" applyNumberFormat="1" applyFont="1" applyFill="1" applyBorder="1" applyAlignment="1" applyProtection="1">
      <alignment vertical="center" wrapText="1"/>
    </xf>
    <xf numFmtId="3" fontId="22" fillId="37" borderId="46" xfId="0" applyNumberFormat="1" applyFont="1" applyFill="1" applyBorder="1" applyAlignment="1" applyProtection="1">
      <alignment horizontal="center" vertical="center"/>
    </xf>
    <xf numFmtId="3" fontId="22" fillId="0" borderId="45" xfId="0" applyNumberFormat="1" applyFont="1" applyFill="1" applyBorder="1" applyAlignment="1" applyProtection="1">
      <alignment horizontal="center" vertical="center"/>
    </xf>
    <xf numFmtId="3" fontId="22" fillId="0" borderId="46" xfId="0" applyNumberFormat="1" applyFont="1" applyFill="1" applyBorder="1" applyAlignment="1" applyProtection="1">
      <alignment horizontal="center" vertical="center"/>
    </xf>
    <xf numFmtId="3" fontId="22" fillId="0" borderId="49" xfId="0" applyNumberFormat="1" applyFont="1" applyFill="1" applyBorder="1" applyAlignment="1" applyProtection="1">
      <alignment horizontal="center" vertical="center"/>
    </xf>
    <xf numFmtId="0" fontId="17" fillId="5" borderId="28" xfId="0" applyFont="1" applyFill="1" applyBorder="1" applyAlignment="1">
      <alignment vertical="center"/>
    </xf>
    <xf numFmtId="0" fontId="17" fillId="5" borderId="30" xfId="0" applyFont="1" applyFill="1" applyBorder="1" applyAlignment="1">
      <alignment horizontal="center" vertical="center"/>
    </xf>
    <xf numFmtId="0" fontId="17" fillId="5" borderId="30" xfId="0" applyFont="1" applyFill="1" applyBorder="1" applyAlignment="1">
      <alignment vertical="center"/>
    </xf>
    <xf numFmtId="49" fontId="93" fillId="5" borderId="30" xfId="0" applyNumberFormat="1" applyFont="1" applyFill="1" applyBorder="1" applyAlignment="1">
      <alignment horizontal="center" vertical="center"/>
    </xf>
    <xf numFmtId="0" fontId="31" fillId="5" borderId="85" xfId="0" applyFont="1" applyFill="1" applyBorder="1" applyAlignment="1">
      <alignment vertical="center"/>
    </xf>
    <xf numFmtId="0" fontId="15" fillId="0" borderId="55" xfId="0" applyFont="1" applyFill="1" applyBorder="1" applyAlignment="1">
      <alignment horizontal="center" vertical="center"/>
    </xf>
    <xf numFmtId="3" fontId="22" fillId="0" borderId="56" xfId="0" applyNumberFormat="1" applyFont="1" applyFill="1" applyBorder="1" applyAlignment="1" applyProtection="1">
      <alignment horizontal="center" vertical="center" wrapText="1"/>
    </xf>
    <xf numFmtId="49" fontId="15" fillId="0" borderId="56" xfId="0" applyNumberFormat="1" applyFont="1" applyBorder="1" applyAlignment="1">
      <alignment vertical="center" wrapText="1"/>
    </xf>
    <xf numFmtId="0" fontId="15" fillId="0" borderId="54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3" fontId="22" fillId="0" borderId="21" xfId="0" applyNumberFormat="1" applyFont="1" applyFill="1" applyBorder="1" applyAlignment="1" applyProtection="1">
      <alignment horizontal="center" vertical="center" wrapText="1"/>
    </xf>
    <xf numFmtId="49" fontId="15" fillId="0" borderId="22" xfId="0" applyNumberFormat="1" applyFont="1" applyBorder="1" applyAlignment="1">
      <alignment vertical="center" wrapText="1"/>
    </xf>
    <xf numFmtId="0" fontId="15" fillId="37" borderId="38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49" fontId="15" fillId="37" borderId="145" xfId="0" applyNumberFormat="1" applyFont="1" applyFill="1" applyBorder="1" applyAlignment="1">
      <alignment vertical="center" wrapText="1"/>
    </xf>
    <xf numFmtId="0" fontId="15" fillId="37" borderId="89" xfId="0" applyFont="1" applyFill="1" applyBorder="1" applyAlignment="1">
      <alignment horizontal="center" vertical="center"/>
    </xf>
    <xf numFmtId="49" fontId="11" fillId="0" borderId="144" xfId="0" applyNumberFormat="1" applyFont="1" applyFill="1" applyBorder="1" applyAlignment="1">
      <alignment vertical="center" wrapText="1"/>
    </xf>
    <xf numFmtId="3" fontId="34" fillId="5" borderId="30" xfId="0" applyNumberFormat="1" applyFont="1" applyFill="1" applyBorder="1" applyAlignment="1" applyProtection="1">
      <alignment horizontal="center" vertical="center" wrapText="1"/>
    </xf>
    <xf numFmtId="0" fontId="15" fillId="0" borderId="144" xfId="0" applyFont="1" applyBorder="1" applyAlignment="1">
      <alignment horizontal="center" vertical="center"/>
    </xf>
    <xf numFmtId="165" fontId="18" fillId="3" borderId="45" xfId="0" applyNumberFormat="1" applyFont="1" applyFill="1" applyBorder="1" applyAlignment="1" applyProtection="1">
      <alignment vertical="center" wrapText="1"/>
    </xf>
    <xf numFmtId="164" fontId="18" fillId="2" borderId="34" xfId="0" applyNumberFormat="1" applyFont="1" applyFill="1" applyBorder="1" applyAlignment="1" applyProtection="1">
      <alignment vertical="center" wrapText="1"/>
    </xf>
    <xf numFmtId="165" fontId="18" fillId="2" borderId="49" xfId="0" applyNumberFormat="1" applyFont="1" applyFill="1" applyBorder="1" applyAlignment="1" applyProtection="1">
      <alignment vertical="center" wrapText="1"/>
      <protection locked="0"/>
    </xf>
    <xf numFmtId="165" fontId="18" fillId="3" borderId="34" xfId="0" applyNumberFormat="1" applyFont="1" applyFill="1" applyBorder="1" applyAlignment="1" applyProtection="1">
      <alignment vertical="center" wrapText="1"/>
    </xf>
    <xf numFmtId="0" fontId="6" fillId="5" borderId="28" xfId="0" applyFont="1" applyFill="1" applyBorder="1" applyAlignment="1">
      <alignment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vertical="center"/>
    </xf>
    <xf numFmtId="0" fontId="16" fillId="5" borderId="30" xfId="0" applyFont="1" applyFill="1" applyBorder="1" applyAlignment="1">
      <alignment vertical="center"/>
    </xf>
    <xf numFmtId="0" fontId="16" fillId="5" borderId="30" xfId="0" applyFont="1" applyFill="1" applyBorder="1" applyAlignment="1">
      <alignment horizontal="centerContinuous" vertical="center"/>
    </xf>
    <xf numFmtId="0" fontId="16" fillId="5" borderId="85" xfId="0" applyFont="1" applyFill="1" applyBorder="1" applyAlignment="1">
      <alignment horizontal="centerContinuous" vertical="center"/>
    </xf>
    <xf numFmtId="0" fontId="15" fillId="0" borderId="49" xfId="0" applyFont="1" applyBorder="1" applyAlignment="1">
      <alignment horizontal="center" vertical="center"/>
    </xf>
    <xf numFmtId="0" fontId="31" fillId="5" borderId="30" xfId="0" applyFont="1" applyFill="1" applyBorder="1" applyAlignment="1">
      <alignment vertical="center"/>
    </xf>
    <xf numFmtId="0" fontId="25" fillId="6" borderId="1" xfId="0" applyFont="1" applyFill="1" applyBorder="1" applyAlignment="1">
      <alignment horizontal="center" vertical="center"/>
    </xf>
    <xf numFmtId="0" fontId="15" fillId="0" borderId="143" xfId="0" applyFont="1" applyBorder="1" applyAlignment="1">
      <alignment horizontal="center" vertical="center"/>
    </xf>
    <xf numFmtId="0" fontId="15" fillId="0" borderId="149" xfId="0" applyFont="1" applyBorder="1" applyAlignment="1">
      <alignment horizontal="center" vertical="center"/>
    </xf>
    <xf numFmtId="0" fontId="15" fillId="0" borderId="150" xfId="0" applyFont="1" applyBorder="1" applyAlignment="1">
      <alignment horizontal="center" vertical="center"/>
    </xf>
    <xf numFmtId="0" fontId="19" fillId="0" borderId="148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45" fillId="0" borderId="0" xfId="0" applyFont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6" fillId="0" borderId="13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101" fillId="0" borderId="0" xfId="0" applyFont="1" applyAlignment="1" applyProtection="1"/>
    <xf numFmtId="0" fontId="6" fillId="0" borderId="0" xfId="0" applyFont="1" applyAlignment="1" applyProtection="1"/>
    <xf numFmtId="0" fontId="6" fillId="0" borderId="13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40" xfId="0" applyFont="1" applyBorder="1" applyAlignment="1" applyProtection="1">
      <alignment vertical="center"/>
    </xf>
    <xf numFmtId="49" fontId="11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164" fontId="18" fillId="9" borderId="2" xfId="0" applyNumberFormat="1" applyFont="1" applyFill="1" applyBorder="1" applyAlignment="1">
      <alignment vertical="center" wrapText="1"/>
    </xf>
    <xf numFmtId="164" fontId="18" fillId="9" borderId="4" xfId="0" applyNumberFormat="1" applyFont="1" applyFill="1" applyBorder="1" applyAlignment="1">
      <alignment vertical="center" wrapText="1"/>
    </xf>
    <xf numFmtId="164" fontId="18" fillId="9" borderId="8" xfId="0" applyNumberFormat="1" applyFont="1" applyFill="1" applyBorder="1" applyAlignment="1">
      <alignment vertical="center" wrapText="1"/>
    </xf>
    <xf numFmtId="164" fontId="11" fillId="2" borderId="56" xfId="0" applyNumberFormat="1" applyFont="1" applyFill="1" applyBorder="1" applyAlignment="1" applyProtection="1">
      <alignment vertical="center" wrapText="1"/>
      <protection locked="0"/>
    </xf>
    <xf numFmtId="164" fontId="11" fillId="2" borderId="54" xfId="0" applyNumberFormat="1" applyFont="1" applyFill="1" applyBorder="1" applyAlignment="1" applyProtection="1">
      <alignment vertical="center" wrapText="1"/>
      <protection locked="0"/>
    </xf>
    <xf numFmtId="164" fontId="18" fillId="9" borderId="7" xfId="0" applyNumberFormat="1" applyFont="1" applyFill="1" applyBorder="1" applyAlignment="1">
      <alignment vertical="center" wrapText="1"/>
    </xf>
    <xf numFmtId="164" fontId="18" fillId="9" borderId="6" xfId="0" applyNumberFormat="1" applyFont="1" applyFill="1" applyBorder="1" applyAlignment="1">
      <alignment vertical="center" wrapText="1"/>
    </xf>
    <xf numFmtId="164" fontId="25" fillId="0" borderId="138" xfId="0" applyNumberFormat="1" applyFont="1" applyFill="1" applyBorder="1" applyAlignment="1">
      <alignment vertical="center" wrapText="1"/>
    </xf>
    <xf numFmtId="49" fontId="32" fillId="0" borderId="64" xfId="0" applyNumberFormat="1" applyFont="1" applyBorder="1" applyAlignment="1">
      <alignment horizontal="center" vertical="center" wrapText="1"/>
    </xf>
    <xf numFmtId="167" fontId="18" fillId="2" borderId="9" xfId="0" applyNumberFormat="1" applyFont="1" applyFill="1" applyBorder="1" applyAlignment="1" applyProtection="1">
      <alignment vertical="center" wrapText="1"/>
    </xf>
    <xf numFmtId="3" fontId="22" fillId="2" borderId="11" xfId="0" applyNumberFormat="1" applyFont="1" applyFill="1" applyBorder="1" applyAlignment="1" applyProtection="1">
      <alignment horizontal="center" vertical="center"/>
    </xf>
    <xf numFmtId="3" fontId="22" fillId="2" borderId="17" xfId="0" applyNumberFormat="1" applyFont="1" applyFill="1" applyBorder="1" applyAlignment="1" applyProtection="1">
      <alignment horizontal="center" vertical="center"/>
    </xf>
    <xf numFmtId="49" fontId="28" fillId="9" borderId="9" xfId="0" applyNumberFormat="1" applyFont="1" applyFill="1" applyBorder="1" applyAlignment="1">
      <alignment horizontal="center" vertical="center" wrapText="1"/>
    </xf>
    <xf numFmtId="0" fontId="28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1" fillId="9" borderId="18" xfId="0" applyNumberFormat="1" applyFont="1" applyFill="1" applyBorder="1" applyAlignment="1">
      <alignment vertical="center" wrapText="1"/>
    </xf>
    <xf numFmtId="0" fontId="11" fillId="9" borderId="10" xfId="0" applyFont="1" applyFill="1" applyBorder="1" applyAlignment="1">
      <alignment horizontal="center" vertical="center" wrapText="1"/>
    </xf>
    <xf numFmtId="49" fontId="31" fillId="7" borderId="58" xfId="0" applyNumberFormat="1" applyFont="1" applyFill="1" applyBorder="1" applyAlignment="1">
      <alignment horizontal="center" vertical="center" wrapText="1"/>
    </xf>
    <xf numFmtId="0" fontId="16" fillId="8" borderId="29" xfId="0" applyFont="1" applyFill="1" applyBorder="1" applyAlignment="1">
      <alignment horizontal="center" vertical="center" wrapText="1"/>
    </xf>
    <xf numFmtId="0" fontId="16" fillId="9" borderId="29" xfId="0" applyNumberFormat="1" applyFont="1" applyFill="1" applyBorder="1" applyAlignment="1">
      <alignment vertical="center" wrapText="1"/>
    </xf>
    <xf numFmtId="164" fontId="18" fillId="9" borderId="27" xfId="0" applyNumberFormat="1" applyFont="1" applyFill="1" applyBorder="1" applyAlignment="1" applyProtection="1">
      <alignment horizontal="center" vertical="center"/>
      <protection locked="0"/>
    </xf>
    <xf numFmtId="49" fontId="18" fillId="0" borderId="77" xfId="0" applyNumberFormat="1" applyFont="1" applyBorder="1" applyAlignment="1">
      <alignment horizontal="center" vertical="center" wrapText="1"/>
    </xf>
    <xf numFmtId="49" fontId="32" fillId="0" borderId="77" xfId="0" applyNumberFormat="1" applyFont="1" applyBorder="1" applyAlignment="1">
      <alignment horizontal="center" vertical="center" wrapText="1"/>
    </xf>
    <xf numFmtId="49" fontId="16" fillId="10" borderId="9" xfId="0" applyNumberFormat="1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/>
    </xf>
    <xf numFmtId="0" fontId="18" fillId="10" borderId="11" xfId="0" applyFont="1" applyFill="1" applyBorder="1" applyAlignment="1">
      <alignment horizontal="center" vertical="center"/>
    </xf>
    <xf numFmtId="49" fontId="16" fillId="10" borderId="18" xfId="0" applyNumberFormat="1" applyFont="1" applyFill="1" applyBorder="1" applyAlignment="1">
      <alignment vertical="center" wrapText="1"/>
    </xf>
    <xf numFmtId="0" fontId="18" fillId="10" borderId="10" xfId="0" applyFont="1" applyFill="1" applyBorder="1" applyAlignment="1">
      <alignment horizontal="center" vertical="center"/>
    </xf>
    <xf numFmtId="164" fontId="25" fillId="10" borderId="18" xfId="0" applyNumberFormat="1" applyFont="1" applyFill="1" applyBorder="1" applyAlignment="1" applyProtection="1">
      <alignment vertical="center" wrapText="1"/>
    </xf>
    <xf numFmtId="168" fontId="25" fillId="10" borderId="16" xfId="0" applyNumberFormat="1" applyFont="1" applyFill="1" applyBorder="1" applyAlignment="1" applyProtection="1">
      <alignment horizontal="center" vertical="center"/>
      <protection locked="0"/>
    </xf>
    <xf numFmtId="168" fontId="25" fillId="10" borderId="11" xfId="0" applyNumberFormat="1" applyFont="1" applyFill="1" applyBorder="1" applyAlignment="1" applyProtection="1">
      <alignment horizontal="center" vertical="center"/>
      <protection locked="0"/>
    </xf>
    <xf numFmtId="168" fontId="25" fillId="10" borderId="12" xfId="0" applyNumberFormat="1" applyFont="1" applyFill="1" applyBorder="1" applyAlignment="1" applyProtection="1">
      <alignment horizontal="center" vertical="center"/>
      <protection locked="0"/>
    </xf>
    <xf numFmtId="49" fontId="18" fillId="0" borderId="77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9" fontId="11" fillId="35" borderId="151" xfId="0" applyNumberFormat="1" applyFont="1" applyFill="1" applyBorder="1" applyAlignment="1" applyProtection="1">
      <alignment vertical="center" wrapText="1"/>
      <protection locked="0"/>
    </xf>
    <xf numFmtId="169" fontId="11" fillId="35" borderId="152" xfId="0" applyNumberFormat="1" applyFont="1" applyFill="1" applyBorder="1" applyAlignment="1" applyProtection="1">
      <alignment vertical="center" wrapText="1"/>
      <protection locked="0"/>
    </xf>
    <xf numFmtId="0" fontId="23" fillId="0" borderId="33" xfId="0" applyFont="1" applyFill="1" applyBorder="1" applyAlignment="1">
      <alignment horizontal="center" vertical="center"/>
    </xf>
    <xf numFmtId="168" fontId="25" fillId="0" borderId="77" xfId="0" applyNumberFormat="1" applyFont="1" applyFill="1" applyBorder="1" applyAlignment="1" applyProtection="1">
      <alignment horizontal="center" vertical="center"/>
      <protection locked="0"/>
    </xf>
    <xf numFmtId="169" fontId="11" fillId="35" borderId="153" xfId="0" applyNumberFormat="1" applyFont="1" applyFill="1" applyBorder="1" applyAlignment="1" applyProtection="1">
      <alignment vertical="center" wrapText="1"/>
      <protection locked="0"/>
    </xf>
    <xf numFmtId="164" fontId="25" fillId="2" borderId="29" xfId="0" applyNumberFormat="1" applyFont="1" applyFill="1" applyBorder="1" applyAlignment="1" applyProtection="1">
      <alignment vertical="center" wrapText="1"/>
      <protection locked="0"/>
    </xf>
    <xf numFmtId="164" fontId="25" fillId="2" borderId="27" xfId="0" applyNumberFormat="1" applyFont="1" applyFill="1" applyBorder="1" applyAlignment="1" applyProtection="1">
      <alignment vertical="center" wrapText="1"/>
      <protection locked="0"/>
    </xf>
    <xf numFmtId="168" fontId="40" fillId="0" borderId="16" xfId="0" applyNumberFormat="1" applyFont="1" applyFill="1" applyBorder="1" applyAlignment="1" applyProtection="1">
      <alignment horizontal="center" vertical="center"/>
      <protection locked="0"/>
    </xf>
    <xf numFmtId="168" fontId="40" fillId="0" borderId="11" xfId="0" applyNumberFormat="1" applyFont="1" applyFill="1" applyBorder="1" applyAlignment="1" applyProtection="1">
      <alignment horizontal="center" vertical="center"/>
      <protection locked="0"/>
    </xf>
    <xf numFmtId="168" fontId="40" fillId="0" borderId="12" xfId="0" applyNumberFormat="1" applyFont="1" applyFill="1" applyBorder="1" applyAlignment="1" applyProtection="1">
      <alignment horizontal="center" vertical="center"/>
      <protection locked="0"/>
    </xf>
    <xf numFmtId="168" fontId="83" fillId="0" borderId="14" xfId="0" applyNumberFormat="1" applyFont="1" applyFill="1" applyBorder="1" applyAlignment="1" applyProtection="1">
      <alignment horizontal="center" vertical="center"/>
      <protection locked="0"/>
    </xf>
    <xf numFmtId="168" fontId="83" fillId="0" borderId="33" xfId="0" applyNumberFormat="1" applyFont="1" applyFill="1" applyBorder="1" applyAlignment="1" applyProtection="1">
      <alignment horizontal="center" vertical="center"/>
      <protection locked="0"/>
    </xf>
    <xf numFmtId="168" fontId="83" fillId="0" borderId="15" xfId="0" applyNumberFormat="1" applyFont="1" applyFill="1" applyBorder="1" applyAlignment="1" applyProtection="1">
      <alignment horizontal="center" vertical="center"/>
      <protection locked="0"/>
    </xf>
    <xf numFmtId="49" fontId="25" fillId="0" borderId="77" xfId="0" applyNumberFormat="1" applyFont="1" applyFill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15" fillId="0" borderId="146" xfId="0" applyNumberFormat="1" applyFont="1" applyFill="1" applyBorder="1" applyAlignment="1">
      <alignment vertical="center" wrapText="1"/>
    </xf>
    <xf numFmtId="0" fontId="15" fillId="0" borderId="75" xfId="0" applyFont="1" applyBorder="1" applyAlignment="1">
      <alignment horizontal="center" vertical="center"/>
    </xf>
    <xf numFmtId="168" fontId="83" fillId="10" borderId="28" xfId="0" applyNumberFormat="1" applyFont="1" applyFill="1" applyBorder="1" applyAlignment="1" applyProtection="1">
      <alignment horizontal="center" vertical="center"/>
      <protection locked="0"/>
    </xf>
    <xf numFmtId="168" fontId="83" fillId="10" borderId="29" xfId="0" applyNumberFormat="1" applyFont="1" applyFill="1" applyBorder="1" applyAlignment="1" applyProtection="1">
      <alignment horizontal="center" vertical="center"/>
      <protection locked="0"/>
    </xf>
    <xf numFmtId="168" fontId="83" fillId="10" borderId="85" xfId="0" applyNumberFormat="1" applyFont="1" applyFill="1" applyBorder="1" applyAlignment="1" applyProtection="1">
      <alignment horizontal="center" vertical="center"/>
      <protection locked="0"/>
    </xf>
    <xf numFmtId="0" fontId="23" fillId="0" borderId="154" xfId="0" applyFont="1" applyFill="1" applyBorder="1" applyAlignment="1">
      <alignment horizontal="center" vertical="center" wrapText="1" shrinkToFit="1"/>
    </xf>
    <xf numFmtId="0" fontId="11" fillId="0" borderId="149" xfId="0" applyFont="1" applyBorder="1" applyAlignment="1">
      <alignment horizontal="center" vertical="center"/>
    </xf>
    <xf numFmtId="0" fontId="23" fillId="0" borderId="154" xfId="0" applyFont="1" applyFill="1" applyBorder="1" applyAlignment="1">
      <alignment horizontal="center" vertical="center"/>
    </xf>
    <xf numFmtId="0" fontId="11" fillId="0" borderId="149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23" fillId="0" borderId="155" xfId="0" applyFont="1" applyBorder="1" applyAlignment="1">
      <alignment horizontal="center" vertical="center"/>
    </xf>
    <xf numFmtId="0" fontId="23" fillId="0" borderId="149" xfId="0" applyFont="1" applyBorder="1" applyAlignment="1">
      <alignment horizontal="center" vertical="center"/>
    </xf>
    <xf numFmtId="0" fontId="24" fillId="9" borderId="156" xfId="0" applyFont="1" applyFill="1" applyBorder="1" applyAlignment="1">
      <alignment horizontal="center" vertical="center"/>
    </xf>
    <xf numFmtId="0" fontId="23" fillId="0" borderId="157" xfId="0" applyFont="1" applyFill="1" applyBorder="1" applyAlignment="1">
      <alignment horizontal="center" vertical="center"/>
    </xf>
    <xf numFmtId="0" fontId="39" fillId="0" borderId="149" xfId="0" applyFont="1" applyBorder="1" applyAlignment="1">
      <alignment horizontal="center" vertical="center"/>
    </xf>
    <xf numFmtId="0" fontId="15" fillId="0" borderId="155" xfId="0" applyFont="1" applyBorder="1" applyAlignment="1">
      <alignment horizontal="center" vertical="center"/>
    </xf>
    <xf numFmtId="0" fontId="15" fillId="0" borderId="148" xfId="0" applyFont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5" fillId="0" borderId="141" xfId="0" applyFont="1" applyBorder="1" applyAlignment="1">
      <alignment horizontal="center" vertical="center"/>
    </xf>
    <xf numFmtId="0" fontId="18" fillId="9" borderId="52" xfId="0" applyFont="1" applyFill="1" applyBorder="1" applyAlignment="1">
      <alignment horizontal="center" vertical="center" wrapText="1"/>
    </xf>
    <xf numFmtId="0" fontId="18" fillId="9" borderId="158" xfId="0" applyFont="1" applyFill="1" applyBorder="1" applyAlignment="1">
      <alignment horizontal="center" vertical="center" wrapText="1"/>
    </xf>
    <xf numFmtId="168" fontId="16" fillId="7" borderId="80" xfId="0" applyNumberFormat="1" applyFont="1" applyFill="1" applyBorder="1" applyAlignment="1">
      <alignment vertical="center" wrapText="1"/>
    </xf>
    <xf numFmtId="168" fontId="16" fillId="9" borderId="18" xfId="0" applyNumberFormat="1" applyFont="1" applyFill="1" applyBorder="1" applyAlignment="1">
      <alignment vertical="center" wrapText="1"/>
    </xf>
    <xf numFmtId="167" fontId="85" fillId="0" borderId="80" xfId="0" applyNumberFormat="1" applyFont="1" applyFill="1" applyBorder="1" applyAlignment="1" applyProtection="1">
      <alignment vertical="center" wrapText="1"/>
    </xf>
    <xf numFmtId="164" fontId="16" fillId="9" borderId="18" xfId="0" applyNumberFormat="1" applyFont="1" applyFill="1" applyBorder="1" applyAlignment="1">
      <alignment vertical="center" wrapText="1"/>
    </xf>
    <xf numFmtId="164" fontId="18" fillId="9" borderId="5" xfId="0" applyNumberFormat="1" applyFont="1" applyFill="1" applyBorder="1" applyAlignment="1">
      <alignment vertical="center" wrapText="1"/>
    </xf>
    <xf numFmtId="164" fontId="25" fillId="0" borderId="139" xfId="0" applyNumberFormat="1" applyFont="1" applyFill="1" applyBorder="1" applyAlignment="1">
      <alignment vertical="center" wrapText="1"/>
    </xf>
    <xf numFmtId="0" fontId="39" fillId="0" borderId="1" xfId="0" applyFont="1" applyBorder="1" applyAlignment="1" applyProtection="1">
      <alignment horizontal="center" vertical="center" wrapText="1"/>
    </xf>
    <xf numFmtId="0" fontId="15" fillId="0" borderId="141" xfId="0" applyFont="1" applyFill="1" applyBorder="1" applyAlignment="1">
      <alignment horizontal="center" vertical="center"/>
    </xf>
    <xf numFmtId="0" fontId="23" fillId="0" borderId="149" xfId="0" applyFont="1" applyFill="1" applyBorder="1" applyAlignment="1">
      <alignment horizontal="center" vertical="center"/>
    </xf>
    <xf numFmtId="0" fontId="23" fillId="0" borderId="155" xfId="0" applyFont="1" applyFill="1" applyBorder="1" applyAlignment="1">
      <alignment horizontal="center" vertical="center"/>
    </xf>
    <xf numFmtId="0" fontId="15" fillId="0" borderId="149" xfId="0" applyFont="1" applyFill="1" applyBorder="1" applyAlignment="1">
      <alignment horizontal="center" vertical="center"/>
    </xf>
    <xf numFmtId="0" fontId="24" fillId="0" borderId="149" xfId="0" applyFont="1" applyFill="1" applyBorder="1" applyAlignment="1">
      <alignment horizontal="center" vertical="center"/>
    </xf>
    <xf numFmtId="0" fontId="42" fillId="0" borderId="149" xfId="0" applyFont="1" applyFill="1" applyBorder="1" applyAlignment="1">
      <alignment horizontal="center" vertical="center"/>
    </xf>
    <xf numFmtId="0" fontId="24" fillId="0" borderId="149" xfId="0" applyFont="1" applyBorder="1" applyAlignment="1">
      <alignment horizontal="center" vertical="center"/>
    </xf>
    <xf numFmtId="0" fontId="11" fillId="0" borderId="149" xfId="0" applyFont="1" applyBorder="1" applyAlignment="1">
      <alignment horizontal="center" vertical="center" wrapText="1"/>
    </xf>
    <xf numFmtId="0" fontId="24" fillId="0" borderId="149" xfId="0" applyFont="1" applyBorder="1" applyAlignment="1">
      <alignment horizontal="center" vertical="center" wrapText="1"/>
    </xf>
    <xf numFmtId="0" fontId="18" fillId="10" borderId="156" xfId="0" applyFont="1" applyFill="1" applyBorder="1" applyAlignment="1">
      <alignment horizontal="center" vertical="center"/>
    </xf>
    <xf numFmtId="0" fontId="11" fillId="0" borderId="150" xfId="0" applyFont="1" applyFill="1" applyBorder="1" applyAlignment="1">
      <alignment horizontal="center" vertical="center" wrapText="1"/>
    </xf>
    <xf numFmtId="0" fontId="24" fillId="0" borderId="149" xfId="0" applyFont="1" applyFill="1" applyBorder="1" applyAlignment="1">
      <alignment horizontal="center" vertical="center" wrapText="1"/>
    </xf>
    <xf numFmtId="0" fontId="11" fillId="0" borderId="149" xfId="0" applyFont="1" applyFill="1" applyBorder="1" applyAlignment="1">
      <alignment horizontal="center" vertical="center" wrapText="1"/>
    </xf>
    <xf numFmtId="0" fontId="11" fillId="0" borderId="155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49" fontId="15" fillId="0" borderId="35" xfId="0" applyNumberFormat="1" applyFont="1" applyBorder="1" applyAlignment="1">
      <alignment vertical="center"/>
    </xf>
    <xf numFmtId="3" fontId="22" fillId="5" borderId="30" xfId="0" applyNumberFormat="1" applyFont="1" applyFill="1" applyBorder="1" applyAlignment="1" applyProtection="1">
      <alignment horizontal="center" vertical="center" wrapText="1"/>
    </xf>
    <xf numFmtId="49" fontId="21" fillId="5" borderId="30" xfId="0" applyNumberFormat="1" applyFont="1" applyFill="1" applyBorder="1" applyAlignment="1">
      <alignment horizontal="centerContinuous" vertical="center" wrapText="1"/>
    </xf>
    <xf numFmtId="0" fontId="6" fillId="5" borderId="30" xfId="0" applyFont="1" applyFill="1" applyBorder="1" applyAlignment="1">
      <alignment horizontal="centerContinuous" vertical="center" wrapText="1"/>
    </xf>
    <xf numFmtId="0" fontId="16" fillId="5" borderId="28" xfId="0" applyFont="1" applyFill="1" applyBorder="1" applyAlignment="1">
      <alignment horizontal="centerContinuous" vertical="center" wrapText="1"/>
    </xf>
    <xf numFmtId="0" fontId="6" fillId="5" borderId="85" xfId="0" applyFont="1" applyFill="1" applyBorder="1" applyAlignment="1">
      <alignment horizontal="centerContinuous" vertical="center" wrapText="1"/>
    </xf>
    <xf numFmtId="0" fontId="21" fillId="5" borderId="28" xfId="0" applyFont="1" applyFill="1" applyBorder="1" applyAlignment="1">
      <alignment horizontal="centerContinuous" vertical="center" wrapText="1"/>
    </xf>
    <xf numFmtId="0" fontId="21" fillId="5" borderId="30" xfId="0" applyFont="1" applyFill="1" applyBorder="1" applyAlignment="1">
      <alignment horizontal="centerContinuous" vertical="center" wrapText="1"/>
    </xf>
    <xf numFmtId="0" fontId="21" fillId="5" borderId="85" xfId="0" applyFont="1" applyFill="1" applyBorder="1" applyAlignment="1">
      <alignment horizontal="centerContinuous" vertical="center" wrapText="1"/>
    </xf>
    <xf numFmtId="0" fontId="11" fillId="3" borderId="73" xfId="0" applyNumberFormat="1" applyFont="1" applyFill="1" applyBorder="1" applyAlignment="1">
      <alignment vertical="center" wrapText="1"/>
    </xf>
    <xf numFmtId="0" fontId="101" fillId="0" borderId="0" xfId="0" applyFont="1" applyAlignment="1" applyProtection="1">
      <alignment wrapText="1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/>
    <xf numFmtId="49" fontId="7" fillId="0" borderId="0" xfId="0" applyNumberFormat="1" applyFont="1" applyFill="1" applyAlignment="1" applyProtection="1">
      <alignment vertical="center"/>
    </xf>
    <xf numFmtId="4" fontId="24" fillId="2" borderId="43" xfId="0" applyNumberFormat="1" applyFont="1" applyFill="1" applyBorder="1" applyAlignment="1" applyProtection="1">
      <alignment vertical="center" wrapText="1"/>
      <protection locked="0"/>
    </xf>
    <xf numFmtId="3" fontId="24" fillId="2" borderId="43" xfId="0" applyNumberFormat="1" applyFont="1" applyFill="1" applyBorder="1" applyAlignment="1" applyProtection="1">
      <alignment vertical="center" wrapText="1"/>
      <protection locked="0"/>
    </xf>
    <xf numFmtId="4" fontId="24" fillId="2" borderId="60" xfId="0" applyNumberFormat="1" applyFont="1" applyFill="1" applyBorder="1" applyAlignment="1" applyProtection="1">
      <alignment vertical="center" wrapText="1"/>
      <protection locked="0"/>
    </xf>
    <xf numFmtId="49" fontId="25" fillId="0" borderId="37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11" fillId="0" borderId="46" xfId="0" applyFont="1" applyFill="1" applyBorder="1" applyAlignment="1">
      <alignment vertical="center" wrapText="1"/>
    </xf>
    <xf numFmtId="164" fontId="15" fillId="2" borderId="46" xfId="0" applyNumberFormat="1" applyFont="1" applyFill="1" applyBorder="1" applyAlignment="1" applyProtection="1">
      <alignment vertical="center" wrapText="1"/>
      <protection locked="0"/>
    </xf>
    <xf numFmtId="0" fontId="6" fillId="0" borderId="37" xfId="0" applyFont="1" applyBorder="1" applyAlignment="1">
      <alignment vertical="center" wrapText="1"/>
    </xf>
    <xf numFmtId="0" fontId="6" fillId="2" borderId="37" xfId="0" applyFont="1" applyFill="1" applyBorder="1" applyAlignment="1">
      <alignment vertical="center" wrapText="1"/>
    </xf>
    <xf numFmtId="0" fontId="29" fillId="2" borderId="13" xfId="0" applyFont="1" applyFill="1" applyBorder="1" applyAlignment="1" applyProtection="1">
      <alignment vertical="center"/>
      <protection locked="0"/>
    </xf>
    <xf numFmtId="0" fontId="15" fillId="2" borderId="37" xfId="0" applyFont="1" applyFill="1" applyBorder="1" applyAlignment="1">
      <alignment vertical="center"/>
    </xf>
    <xf numFmtId="0" fontId="80" fillId="2" borderId="13" xfId="69" applyFont="1" applyFill="1" applyBorder="1" applyAlignment="1" applyProtection="1">
      <alignment horizontal="center"/>
      <protection locked="0"/>
    </xf>
    <xf numFmtId="0" fontId="42" fillId="0" borderId="0" xfId="69" applyFont="1" applyAlignment="1">
      <alignment horizontal="center" vertical="top"/>
    </xf>
    <xf numFmtId="0" fontId="102" fillId="0" borderId="0" xfId="0" applyFont="1" applyAlignment="1">
      <alignment horizontal="left" vertical="top"/>
    </xf>
    <xf numFmtId="0" fontId="16" fillId="0" borderId="13" xfId="0" applyFont="1" applyBorder="1" applyAlignment="1" applyProtection="1">
      <alignment horizontal="center" vertical="center"/>
    </xf>
    <xf numFmtId="0" fontId="16" fillId="0" borderId="40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31" fillId="0" borderId="0" xfId="0" applyNumberFormat="1" applyFont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26" xfId="0" applyFont="1" applyFill="1" applyBorder="1" applyAlignment="1">
      <alignment horizontal="center" vertical="center" wrapText="1"/>
    </xf>
  </cellXfs>
  <cellStyles count="71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Excel Built-in Normal" xfId="20" xr:uid="{00000000-0005-0000-0000-000012000000}"/>
    <cellStyle name="Акцент1 2" xfId="21" xr:uid="{00000000-0005-0000-0000-000013000000}"/>
    <cellStyle name="Акцент2 2" xfId="22" xr:uid="{00000000-0005-0000-0000-000014000000}"/>
    <cellStyle name="Акцент3 2" xfId="23" xr:uid="{00000000-0005-0000-0000-000015000000}"/>
    <cellStyle name="Акцент4 2" xfId="24" xr:uid="{00000000-0005-0000-0000-000016000000}"/>
    <cellStyle name="Акцент5 2" xfId="25" xr:uid="{00000000-0005-0000-0000-000017000000}"/>
    <cellStyle name="Акцент6 2" xfId="26" xr:uid="{00000000-0005-0000-0000-000018000000}"/>
    <cellStyle name="Ввод  2" xfId="27" xr:uid="{00000000-0005-0000-0000-000019000000}"/>
    <cellStyle name="Вывод 2" xfId="28" xr:uid="{00000000-0005-0000-0000-00001A000000}"/>
    <cellStyle name="Вычисление 2" xfId="29" xr:uid="{00000000-0005-0000-0000-00001B000000}"/>
    <cellStyle name="Заголовок 1 2" xfId="30" xr:uid="{00000000-0005-0000-0000-00001C000000}"/>
    <cellStyle name="Заголовок 2 2" xfId="31" xr:uid="{00000000-0005-0000-0000-00001D000000}"/>
    <cellStyle name="Заголовок 3 2" xfId="32" xr:uid="{00000000-0005-0000-0000-00001E000000}"/>
    <cellStyle name="Заголовок 4 2" xfId="33" xr:uid="{00000000-0005-0000-0000-00001F000000}"/>
    <cellStyle name="Звичайний_Додаток № 8" xfId="34" xr:uid="{00000000-0005-0000-0000-000020000000}"/>
    <cellStyle name="Итог 2" xfId="35" xr:uid="{00000000-0005-0000-0000-000021000000}"/>
    <cellStyle name="Контрольная ячейка 2" xfId="36" xr:uid="{00000000-0005-0000-0000-000022000000}"/>
    <cellStyle name="Название 2" xfId="37" xr:uid="{00000000-0005-0000-0000-000023000000}"/>
    <cellStyle name="Нейтральный 2" xfId="38" xr:uid="{00000000-0005-0000-0000-000024000000}"/>
    <cellStyle name="Обычный" xfId="0" builtinId="0"/>
    <cellStyle name="Обычный 10" xfId="39" xr:uid="{00000000-0005-0000-0000-000026000000}"/>
    <cellStyle name="Обычный 11" xfId="40" xr:uid="{00000000-0005-0000-0000-000027000000}"/>
    <cellStyle name="Обычный 12" xfId="41" xr:uid="{00000000-0005-0000-0000-000028000000}"/>
    <cellStyle name="Обычный 13" xfId="42" xr:uid="{00000000-0005-0000-0000-000029000000}"/>
    <cellStyle name="Обычный 14" xfId="43" xr:uid="{00000000-0005-0000-0000-00002A000000}"/>
    <cellStyle name="Обычный 15" xfId="44" xr:uid="{00000000-0005-0000-0000-00002B000000}"/>
    <cellStyle name="Обычный 16" xfId="45" xr:uid="{00000000-0005-0000-0000-00002C000000}"/>
    <cellStyle name="Обычный 17" xfId="69" xr:uid="{00000000-0005-0000-0000-00002D000000}"/>
    <cellStyle name="Обычный 2" xfId="46" xr:uid="{00000000-0005-0000-0000-00002E000000}"/>
    <cellStyle name="Обычный 2 2" xfId="47" xr:uid="{00000000-0005-0000-0000-00002F000000}"/>
    <cellStyle name="Обычный 2 3" xfId="48" xr:uid="{00000000-0005-0000-0000-000030000000}"/>
    <cellStyle name="Обычный 2 4" xfId="49" xr:uid="{00000000-0005-0000-0000-000031000000}"/>
    <cellStyle name="Обычный 2 5" xfId="70" xr:uid="{00000000-0005-0000-0000-000032000000}"/>
    <cellStyle name="Обычный 3" xfId="50" xr:uid="{00000000-0005-0000-0000-000033000000}"/>
    <cellStyle name="Обычный 3 12" xfId="51" xr:uid="{00000000-0005-0000-0000-000034000000}"/>
    <cellStyle name="Обычный 3 2" xfId="52" xr:uid="{00000000-0005-0000-0000-000035000000}"/>
    <cellStyle name="Обычный 3 3" xfId="53" xr:uid="{00000000-0005-0000-0000-000036000000}"/>
    <cellStyle name="Обычный 3 5" xfId="54" xr:uid="{00000000-0005-0000-0000-000037000000}"/>
    <cellStyle name="Обычный 3 9" xfId="55" xr:uid="{00000000-0005-0000-0000-000038000000}"/>
    <cellStyle name="Обычный 4" xfId="56" xr:uid="{00000000-0005-0000-0000-000039000000}"/>
    <cellStyle name="Обычный 5" xfId="57" xr:uid="{00000000-0005-0000-0000-00003A000000}"/>
    <cellStyle name="Обычный 6" xfId="58" xr:uid="{00000000-0005-0000-0000-00003B000000}"/>
    <cellStyle name="Обычный 7" xfId="59" xr:uid="{00000000-0005-0000-0000-00003C000000}"/>
    <cellStyle name="Обычный 8" xfId="60" xr:uid="{00000000-0005-0000-0000-00003D000000}"/>
    <cellStyle name="Обычный 9" xfId="61" xr:uid="{00000000-0005-0000-0000-00003E000000}"/>
    <cellStyle name="Обычный_Додаток 3" xfId="1" xr:uid="{00000000-0005-0000-0000-00003F000000}"/>
    <cellStyle name="Плохой 2" xfId="62" xr:uid="{00000000-0005-0000-0000-000040000000}"/>
    <cellStyle name="Пояснение 2" xfId="63" xr:uid="{00000000-0005-0000-0000-000041000000}"/>
    <cellStyle name="Примечание 2" xfId="64" xr:uid="{00000000-0005-0000-0000-000042000000}"/>
    <cellStyle name="Связанная ячейка 2" xfId="65" xr:uid="{00000000-0005-0000-0000-000043000000}"/>
    <cellStyle name="Стиль 1" xfId="66" xr:uid="{00000000-0005-0000-0000-000044000000}"/>
    <cellStyle name="Текст предупреждения 2" xfId="67" xr:uid="{00000000-0005-0000-0000-000045000000}"/>
    <cellStyle name="Хороший 2" xfId="68" xr:uid="{00000000-0005-0000-0000-000046000000}"/>
  </cellStyles>
  <dxfs count="121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FF33"/>
      <color rgb="FF66FF99"/>
      <color rgb="FF0000FF"/>
      <color rgb="FFFF9999"/>
      <color rgb="FFFFFF99"/>
      <color rgb="FF99FF66"/>
      <color rgb="FFFFCCFF"/>
      <color rgb="FFFFFFCC"/>
      <color rgb="FFFFFF66"/>
      <color rgb="FFA2E8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H517"/>
  <sheetViews>
    <sheetView topLeftCell="A388" zoomScale="90" zoomScaleNormal="90" workbookViewId="0">
      <selection activeCell="U417" sqref="U417"/>
    </sheetView>
  </sheetViews>
  <sheetFormatPr defaultRowHeight="15" outlineLevelRow="1" outlineLevelCol="1" x14ac:dyDescent="0.25"/>
  <cols>
    <col min="1" max="1" width="1" style="984" customWidth="1"/>
    <col min="2" max="2" width="8.42578125" style="5" customWidth="1"/>
    <col min="3" max="3" width="6" style="350" customWidth="1"/>
    <col min="4" max="4" width="6.42578125" style="5" customWidth="1"/>
    <col min="5" max="5" width="54.42578125" style="1517" customWidth="1"/>
    <col min="6" max="6" width="8.5703125" style="5" customWidth="1"/>
    <col min="7" max="7" width="14" style="69" customWidth="1"/>
    <col min="8" max="9" width="14" style="5" customWidth="1"/>
    <col min="10" max="10" width="10" style="69" customWidth="1" outlineLevel="1"/>
    <col min="11" max="12" width="10" style="5" customWidth="1" outlineLevel="1"/>
    <col min="13" max="13" width="10" style="69" customWidth="1" outlineLevel="1"/>
    <col min="14" max="15" width="10" style="5" customWidth="1" outlineLevel="1"/>
    <col min="16" max="16" width="10" style="69" customWidth="1" outlineLevel="1"/>
    <col min="17" max="18" width="10" style="5" customWidth="1" outlineLevel="1"/>
    <col min="19" max="19" width="10" style="69" customWidth="1" outlineLevel="1"/>
    <col min="20" max="21" width="10" style="5" customWidth="1" outlineLevel="1"/>
    <col min="22" max="22" width="11.140625" style="69" customWidth="1"/>
    <col min="23" max="23" width="8.85546875" style="69" customWidth="1"/>
    <col min="24" max="24" width="11.42578125" style="69" customWidth="1"/>
    <col min="25" max="25" width="12" style="69" customWidth="1"/>
    <col min="26" max="29" width="12.42578125" style="69" hidden="1" customWidth="1" outlineLevel="1"/>
    <col min="30" max="33" width="9.85546875" style="5" hidden="1" customWidth="1" outlineLevel="1"/>
    <col min="34" max="34" width="9.140625" style="5" customWidth="1" collapsed="1"/>
    <col min="35" max="16384" width="9.140625" style="5"/>
  </cols>
  <sheetData>
    <row r="1" spans="1:33" ht="46.5" customHeight="1" x14ac:dyDescent="0.25">
      <c r="R1" s="1772"/>
      <c r="S1" s="1772"/>
      <c r="T1" s="1772"/>
      <c r="U1" s="1772"/>
      <c r="V1" s="1772"/>
      <c r="W1" s="1772"/>
      <c r="X1" s="1772"/>
      <c r="Y1" s="1772"/>
    </row>
    <row r="2" spans="1:33" ht="36" customHeight="1" x14ac:dyDescent="0.25">
      <c r="B2" s="4" t="s">
        <v>477</v>
      </c>
      <c r="C2" s="4"/>
      <c r="D2" s="4"/>
      <c r="E2" s="139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24"/>
      <c r="AE2" s="424"/>
      <c r="AF2" s="424"/>
      <c r="AG2" s="424"/>
    </row>
    <row r="3" spans="1:33" s="1758" customFormat="1" ht="18.75" x14ac:dyDescent="0.25">
      <c r="A3" s="1758" t="s">
        <v>756</v>
      </c>
    </row>
    <row r="4" spans="1:33" s="1" customFormat="1" ht="11.25" x14ac:dyDescent="0.25">
      <c r="A4" s="984"/>
      <c r="B4" s="6" t="s">
        <v>0</v>
      </c>
      <c r="C4" s="362"/>
      <c r="D4" s="362"/>
      <c r="E4" s="1395"/>
      <c r="F4" s="362"/>
      <c r="G4" s="363"/>
      <c r="H4" s="362"/>
      <c r="I4" s="362"/>
      <c r="J4" s="363"/>
      <c r="K4" s="362"/>
      <c r="L4" s="362"/>
      <c r="M4" s="363"/>
      <c r="N4" s="362"/>
      <c r="O4" s="362"/>
      <c r="P4" s="363"/>
      <c r="Q4" s="362"/>
      <c r="R4" s="362"/>
      <c r="S4" s="363"/>
      <c r="T4" s="362"/>
      <c r="U4" s="362"/>
      <c r="V4" s="363"/>
      <c r="W4" s="363"/>
      <c r="X4" s="363"/>
      <c r="Y4" s="363"/>
      <c r="Z4" s="363"/>
      <c r="AA4" s="363"/>
      <c r="AB4" s="363"/>
      <c r="AC4" s="363"/>
      <c r="AD4" s="364"/>
      <c r="AE4" s="364"/>
      <c r="AF4" s="364"/>
      <c r="AG4" s="364"/>
    </row>
    <row r="5" spans="1:33" ht="20.25" x14ac:dyDescent="0.25">
      <c r="B5" s="7" t="s">
        <v>766</v>
      </c>
      <c r="C5" s="8"/>
      <c r="D5" s="8"/>
      <c r="E5" s="139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361"/>
      <c r="AE5" s="361"/>
      <c r="AF5" s="361"/>
      <c r="AG5" s="361"/>
    </row>
    <row r="6" spans="1:33" s="1" customFormat="1" ht="11.25" x14ac:dyDescent="0.25">
      <c r="A6" s="984"/>
      <c r="B6" s="6" t="s">
        <v>1</v>
      </c>
      <c r="C6" s="362"/>
      <c r="D6" s="362"/>
      <c r="E6" s="1395"/>
      <c r="F6" s="362"/>
      <c r="G6" s="363"/>
      <c r="H6" s="362"/>
      <c r="I6" s="362"/>
      <c r="J6" s="363"/>
      <c r="K6" s="362"/>
      <c r="L6" s="362"/>
      <c r="M6" s="363"/>
      <c r="N6" s="362"/>
      <c r="O6" s="362"/>
      <c r="P6" s="363"/>
      <c r="Q6" s="362"/>
      <c r="R6" s="362"/>
      <c r="S6" s="363"/>
      <c r="T6" s="362"/>
      <c r="U6" s="362"/>
      <c r="V6" s="363"/>
      <c r="W6" s="363"/>
      <c r="X6" s="363"/>
      <c r="Y6" s="363"/>
      <c r="Z6" s="363"/>
      <c r="AA6" s="363"/>
      <c r="AB6" s="363"/>
      <c r="AC6" s="363"/>
      <c r="AD6" s="364"/>
      <c r="AE6" s="364"/>
      <c r="AF6" s="364"/>
      <c r="AG6" s="364"/>
    </row>
    <row r="7" spans="1:33" s="1065" customFormat="1" ht="18.75" x14ac:dyDescent="0.3">
      <c r="A7" s="972"/>
      <c r="E7" s="1397"/>
      <c r="G7" s="1066"/>
      <c r="J7" s="414" t="s">
        <v>355</v>
      </c>
      <c r="K7" s="989">
        <v>31</v>
      </c>
      <c r="L7" s="1770" t="s">
        <v>778</v>
      </c>
      <c r="M7" s="1770"/>
      <c r="N7" s="415">
        <v>2019</v>
      </c>
      <c r="O7" s="416" t="s">
        <v>356</v>
      </c>
      <c r="Z7" s="1066"/>
      <c r="AA7" s="1066"/>
      <c r="AB7" s="1066"/>
      <c r="AC7" s="1066"/>
    </row>
    <row r="8" spans="1:33" s="1" customFormat="1" ht="12.75" customHeight="1" thickBot="1" x14ac:dyDescent="0.25">
      <c r="A8" s="984"/>
      <c r="E8" s="1398"/>
      <c r="G8" s="3"/>
      <c r="J8" s="990"/>
      <c r="K8" s="428" t="s">
        <v>357</v>
      </c>
      <c r="L8" s="1771" t="s">
        <v>358</v>
      </c>
      <c r="M8" s="1771"/>
      <c r="N8" s="429" t="s">
        <v>359</v>
      </c>
      <c r="O8" s="1064"/>
      <c r="Z8" s="3"/>
      <c r="AA8" s="3"/>
      <c r="AB8" s="3"/>
      <c r="AC8" s="3"/>
    </row>
    <row r="9" spans="1:33" s="11" customFormat="1" ht="15.75" thickBot="1" x14ac:dyDescent="0.3">
      <c r="A9" s="969"/>
      <c r="B9" s="9"/>
      <c r="C9" s="10" t="s">
        <v>2</v>
      </c>
      <c r="E9" s="1399"/>
      <c r="G9" s="12"/>
      <c r="O9" s="417"/>
      <c r="Z9" s="12"/>
      <c r="AA9" s="12"/>
      <c r="AB9" s="12"/>
      <c r="AC9" s="12"/>
    </row>
    <row r="10" spans="1:33" s="19" customFormat="1" x14ac:dyDescent="0.25">
      <c r="A10" s="984"/>
      <c r="B10" s="13" t="s">
        <v>3</v>
      </c>
      <c r="C10" s="14"/>
      <c r="D10" s="15" t="s">
        <v>4</v>
      </c>
      <c r="E10" s="1400"/>
      <c r="F10" s="365"/>
      <c r="G10" s="404" t="s">
        <v>587</v>
      </c>
      <c r="H10" s="16"/>
      <c r="I10" s="405"/>
      <c r="J10" s="366" t="s">
        <v>588</v>
      </c>
      <c r="K10" s="367"/>
      <c r="L10" s="367"/>
      <c r="M10" s="366" t="s">
        <v>589</v>
      </c>
      <c r="N10" s="367"/>
      <c r="O10" s="367"/>
      <c r="P10" s="366" t="s">
        <v>590</v>
      </c>
      <c r="Q10" s="367"/>
      <c r="R10" s="367"/>
      <c r="S10" s="366" t="s">
        <v>591</v>
      </c>
      <c r="T10" s="367"/>
      <c r="U10" s="367"/>
      <c r="V10" s="368" t="s">
        <v>5</v>
      </c>
      <c r="W10" s="369"/>
      <c r="X10" s="369"/>
      <c r="Y10" s="370"/>
      <c r="Z10" s="18" t="s">
        <v>6</v>
      </c>
      <c r="AA10" s="14" t="s">
        <v>6</v>
      </c>
      <c r="AB10" s="14" t="s">
        <v>6</v>
      </c>
      <c r="AC10" s="17" t="s">
        <v>6</v>
      </c>
      <c r="AD10" s="18" t="s">
        <v>7</v>
      </c>
      <c r="AE10" s="14" t="s">
        <v>7</v>
      </c>
      <c r="AF10" s="14" t="s">
        <v>7</v>
      </c>
      <c r="AG10" s="17" t="s">
        <v>7</v>
      </c>
    </row>
    <row r="11" spans="1:33" s="19" customFormat="1" ht="15.75" x14ac:dyDescent="0.25">
      <c r="A11" s="984"/>
      <c r="B11" s="20" t="s">
        <v>8</v>
      </c>
      <c r="C11" s="21" t="s">
        <v>9</v>
      </c>
      <c r="D11" s="22" t="s">
        <v>10</v>
      </c>
      <c r="E11" s="1401" t="s">
        <v>11</v>
      </c>
      <c r="F11" s="24" t="s">
        <v>12</v>
      </c>
      <c r="G11" s="406" t="s">
        <v>13</v>
      </c>
      <c r="H11" s="23"/>
      <c r="I11" s="407"/>
      <c r="J11" s="371" t="s">
        <v>14</v>
      </c>
      <c r="K11" s="372"/>
      <c r="L11" s="372"/>
      <c r="M11" s="371" t="s">
        <v>14</v>
      </c>
      <c r="N11" s="372"/>
      <c r="O11" s="372"/>
      <c r="P11" s="371" t="s">
        <v>14</v>
      </c>
      <c r="Q11" s="372"/>
      <c r="R11" s="372"/>
      <c r="S11" s="371" t="s">
        <v>14</v>
      </c>
      <c r="T11" s="372"/>
      <c r="U11" s="372"/>
      <c r="V11" s="965" t="s">
        <v>592</v>
      </c>
      <c r="W11" s="963"/>
      <c r="X11" s="963"/>
      <c r="Y11" s="964"/>
      <c r="Z11" s="25" t="s">
        <v>15</v>
      </c>
      <c r="AA11" s="21" t="s">
        <v>15</v>
      </c>
      <c r="AB11" s="21" t="s">
        <v>15</v>
      </c>
      <c r="AC11" s="24" t="s">
        <v>15</v>
      </c>
      <c r="AD11" s="25" t="s">
        <v>16</v>
      </c>
      <c r="AE11" s="21" t="s">
        <v>16</v>
      </c>
      <c r="AF11" s="21" t="s">
        <v>16</v>
      </c>
      <c r="AG11" s="24" t="s">
        <v>16</v>
      </c>
    </row>
    <row r="12" spans="1:33" s="19" customFormat="1" ht="13.5" x14ac:dyDescent="0.25">
      <c r="A12" s="984"/>
      <c r="B12" s="20" t="s">
        <v>17</v>
      </c>
      <c r="C12" s="26" t="s">
        <v>18</v>
      </c>
      <c r="D12" s="22" t="s">
        <v>19</v>
      </c>
      <c r="E12" s="1402"/>
      <c r="F12" s="24" t="s">
        <v>20</v>
      </c>
      <c r="G12" s="408" t="s">
        <v>21</v>
      </c>
      <c r="H12" s="28" t="s">
        <v>22</v>
      </c>
      <c r="I12" s="24" t="s">
        <v>23</v>
      </c>
      <c r="J12" s="373" t="s">
        <v>21</v>
      </c>
      <c r="K12" s="28" t="s">
        <v>22</v>
      </c>
      <c r="L12" s="21" t="s">
        <v>23</v>
      </c>
      <c r="M12" s="373" t="s">
        <v>21</v>
      </c>
      <c r="N12" s="28" t="s">
        <v>22</v>
      </c>
      <c r="O12" s="21" t="s">
        <v>23</v>
      </c>
      <c r="P12" s="373" t="s">
        <v>21</v>
      </c>
      <c r="Q12" s="28" t="s">
        <v>22</v>
      </c>
      <c r="R12" s="21" t="s">
        <v>23</v>
      </c>
      <c r="S12" s="373" t="s">
        <v>21</v>
      </c>
      <c r="T12" s="28" t="s">
        <v>22</v>
      </c>
      <c r="U12" s="21" t="s">
        <v>23</v>
      </c>
      <c r="V12" s="374" t="s">
        <v>24</v>
      </c>
      <c r="W12" s="375" t="s">
        <v>25</v>
      </c>
      <c r="X12" s="375" t="s">
        <v>26</v>
      </c>
      <c r="Y12" s="376" t="s">
        <v>27</v>
      </c>
      <c r="Z12" s="29" t="s">
        <v>361</v>
      </c>
      <c r="AA12" s="30" t="s">
        <v>360</v>
      </c>
      <c r="AB12" s="30" t="s">
        <v>362</v>
      </c>
      <c r="AC12" s="31" t="s">
        <v>363</v>
      </c>
      <c r="AD12" s="29" t="s">
        <v>361</v>
      </c>
      <c r="AE12" s="30" t="s">
        <v>360</v>
      </c>
      <c r="AF12" s="30" t="s">
        <v>362</v>
      </c>
      <c r="AG12" s="31" t="s">
        <v>363</v>
      </c>
    </row>
    <row r="13" spans="1:33" s="19" customFormat="1" ht="14.25" thickBot="1" x14ac:dyDescent="0.3">
      <c r="A13" s="984"/>
      <c r="B13" s="32" t="s">
        <v>28</v>
      </c>
      <c r="C13" s="33"/>
      <c r="D13" s="34"/>
      <c r="E13" s="1403"/>
      <c r="F13" s="377"/>
      <c r="G13" s="409"/>
      <c r="H13" s="36" t="s">
        <v>29</v>
      </c>
      <c r="I13" s="410" t="s">
        <v>29</v>
      </c>
      <c r="J13" s="378"/>
      <c r="K13" s="36" t="s">
        <v>29</v>
      </c>
      <c r="L13" s="33" t="s">
        <v>29</v>
      </c>
      <c r="M13" s="378"/>
      <c r="N13" s="36" t="s">
        <v>29</v>
      </c>
      <c r="O13" s="33" t="s">
        <v>29</v>
      </c>
      <c r="P13" s="378"/>
      <c r="Q13" s="36" t="s">
        <v>29</v>
      </c>
      <c r="R13" s="33" t="s">
        <v>29</v>
      </c>
      <c r="S13" s="378"/>
      <c r="T13" s="36" t="s">
        <v>29</v>
      </c>
      <c r="U13" s="33" t="s">
        <v>29</v>
      </c>
      <c r="V13" s="618" t="s">
        <v>437</v>
      </c>
      <c r="W13" s="379"/>
      <c r="X13" s="380" t="s">
        <v>30</v>
      </c>
      <c r="Y13" s="381" t="s">
        <v>31</v>
      </c>
      <c r="Z13" s="425" t="s">
        <v>449</v>
      </c>
      <c r="AA13" s="426" t="s">
        <v>450</v>
      </c>
      <c r="AB13" s="426" t="s">
        <v>451</v>
      </c>
      <c r="AC13" s="427" t="s">
        <v>452</v>
      </c>
      <c r="AD13" s="37" t="s">
        <v>364</v>
      </c>
      <c r="AE13" s="38" t="s">
        <v>365</v>
      </c>
      <c r="AF13" s="38" t="s">
        <v>366</v>
      </c>
      <c r="AG13" s="39" t="s">
        <v>367</v>
      </c>
    </row>
    <row r="14" spans="1:33" s="19" customFormat="1" ht="13.5" thickBot="1" x14ac:dyDescent="0.3">
      <c r="A14" s="984"/>
      <c r="B14" s="40">
        <v>1</v>
      </c>
      <c r="C14" s="41">
        <v>2</v>
      </c>
      <c r="D14" s="41">
        <v>3</v>
      </c>
      <c r="E14" s="1404">
        <v>4</v>
      </c>
      <c r="F14" s="42">
        <v>5</v>
      </c>
      <c r="G14" s="40">
        <v>6</v>
      </c>
      <c r="H14" s="41">
        <v>7</v>
      </c>
      <c r="I14" s="42">
        <v>8</v>
      </c>
      <c r="J14" s="40">
        <v>9</v>
      </c>
      <c r="K14" s="41">
        <v>10</v>
      </c>
      <c r="L14" s="42">
        <v>11</v>
      </c>
      <c r="M14" s="40">
        <v>12</v>
      </c>
      <c r="N14" s="41">
        <v>13</v>
      </c>
      <c r="O14" s="42">
        <v>14</v>
      </c>
      <c r="P14" s="40">
        <v>15</v>
      </c>
      <c r="Q14" s="41">
        <v>16</v>
      </c>
      <c r="R14" s="43">
        <v>17</v>
      </c>
      <c r="S14" s="382">
        <v>18</v>
      </c>
      <c r="T14" s="46">
        <v>19</v>
      </c>
      <c r="U14" s="44">
        <v>20</v>
      </c>
      <c r="V14" s="40">
        <v>21</v>
      </c>
      <c r="W14" s="41">
        <v>22</v>
      </c>
      <c r="X14" s="43">
        <v>23</v>
      </c>
      <c r="Y14" s="44">
        <v>24</v>
      </c>
      <c r="Z14" s="45">
        <v>25</v>
      </c>
      <c r="AA14" s="46">
        <v>26</v>
      </c>
      <c r="AB14" s="47">
        <v>27</v>
      </c>
      <c r="AC14" s="44">
        <v>28</v>
      </c>
      <c r="AD14" s="48">
        <v>29</v>
      </c>
      <c r="AE14" s="48">
        <v>30</v>
      </c>
      <c r="AF14" s="48">
        <v>31</v>
      </c>
      <c r="AG14" s="44">
        <v>32</v>
      </c>
    </row>
    <row r="15" spans="1:33" ht="45.75" x14ac:dyDescent="0.25">
      <c r="A15" s="968"/>
      <c r="B15" s="64"/>
      <c r="C15" s="65"/>
      <c r="D15" s="66"/>
      <c r="E15" s="1405" t="s">
        <v>596</v>
      </c>
      <c r="F15" s="391"/>
      <c r="G15" s="1125"/>
      <c r="H15" s="1126"/>
      <c r="I15" s="1127"/>
      <c r="J15" s="392" t="s">
        <v>597</v>
      </c>
      <c r="K15" s="393"/>
      <c r="L15" s="394"/>
      <c r="M15" s="395"/>
      <c r="N15" s="393"/>
      <c r="O15" s="394"/>
      <c r="P15" s="395"/>
      <c r="Q15" s="393"/>
      <c r="R15" s="394"/>
      <c r="S15" s="395"/>
      <c r="T15" s="393"/>
      <c r="U15" s="393"/>
      <c r="V15" s="392" t="s">
        <v>476</v>
      </c>
      <c r="W15" s="390"/>
      <c r="X15" s="390"/>
      <c r="Y15" s="396"/>
      <c r="Z15" s="49"/>
      <c r="AA15" s="49"/>
      <c r="AB15" s="49"/>
      <c r="AC15" s="383"/>
      <c r="AD15" s="384"/>
      <c r="AE15" s="385"/>
      <c r="AF15" s="385"/>
      <c r="AG15" s="386"/>
    </row>
    <row r="16" spans="1:33" x14ac:dyDescent="0.25">
      <c r="A16" s="975"/>
      <c r="B16" s="59" t="s">
        <v>33</v>
      </c>
      <c r="C16" s="60" t="s">
        <v>34</v>
      </c>
      <c r="D16" s="60" t="s">
        <v>34</v>
      </c>
      <c r="E16" s="1406" t="s">
        <v>434</v>
      </c>
      <c r="F16" s="61" t="s">
        <v>35</v>
      </c>
      <c r="G16" s="619">
        <v>1</v>
      </c>
      <c r="H16" s="55" t="s">
        <v>34</v>
      </c>
      <c r="I16" s="56" t="s">
        <v>34</v>
      </c>
      <c r="J16" s="619">
        <v>1</v>
      </c>
      <c r="K16" s="55" t="s">
        <v>34</v>
      </c>
      <c r="L16" s="56" t="s">
        <v>34</v>
      </c>
      <c r="M16" s="619">
        <v>1</v>
      </c>
      <c r="N16" s="55" t="s">
        <v>34</v>
      </c>
      <c r="O16" s="56" t="s">
        <v>34</v>
      </c>
      <c r="P16" s="619">
        <v>1</v>
      </c>
      <c r="Q16" s="55" t="s">
        <v>34</v>
      </c>
      <c r="R16" s="389" t="s">
        <v>34</v>
      </c>
      <c r="S16" s="619">
        <v>1</v>
      </c>
      <c r="T16" s="55" t="s">
        <v>34</v>
      </c>
      <c r="U16" s="56" t="s">
        <v>34</v>
      </c>
      <c r="V16" s="397" t="s">
        <v>34</v>
      </c>
      <c r="W16" s="53" t="s">
        <v>34</v>
      </c>
      <c r="X16" s="53" t="s">
        <v>34</v>
      </c>
      <c r="Y16" s="54" t="s">
        <v>34</v>
      </c>
      <c r="Z16" s="58" t="s">
        <v>34</v>
      </c>
      <c r="AA16" s="55" t="s">
        <v>34</v>
      </c>
      <c r="AB16" s="58" t="s">
        <v>34</v>
      </c>
      <c r="AC16" s="56" t="s">
        <v>34</v>
      </c>
      <c r="AD16" s="57" t="s">
        <v>34</v>
      </c>
      <c r="AE16" s="55" t="s">
        <v>34</v>
      </c>
      <c r="AF16" s="58" t="s">
        <v>34</v>
      </c>
      <c r="AG16" s="56" t="s">
        <v>34</v>
      </c>
    </row>
    <row r="17" spans="1:33" x14ac:dyDescent="0.25">
      <c r="A17" s="975"/>
      <c r="B17" s="50" t="s">
        <v>33</v>
      </c>
      <c r="C17" s="51" t="s">
        <v>34</v>
      </c>
      <c r="D17" s="51" t="s">
        <v>34</v>
      </c>
      <c r="E17" s="1407" t="s">
        <v>435</v>
      </c>
      <c r="F17" s="52" t="s">
        <v>36</v>
      </c>
      <c r="G17" s="720">
        <v>16</v>
      </c>
      <c r="H17" s="53" t="s">
        <v>34</v>
      </c>
      <c r="I17" s="54" t="s">
        <v>34</v>
      </c>
      <c r="J17" s="720">
        <v>15</v>
      </c>
      <c r="K17" s="53" t="s">
        <v>34</v>
      </c>
      <c r="L17" s="54" t="s">
        <v>34</v>
      </c>
      <c r="M17" s="720">
        <v>16</v>
      </c>
      <c r="N17" s="53" t="s">
        <v>34</v>
      </c>
      <c r="O17" s="54" t="s">
        <v>34</v>
      </c>
      <c r="P17" s="720">
        <v>16</v>
      </c>
      <c r="Q17" s="53" t="s">
        <v>34</v>
      </c>
      <c r="R17" s="387" t="s">
        <v>34</v>
      </c>
      <c r="S17" s="720">
        <v>16</v>
      </c>
      <c r="T17" s="53" t="s">
        <v>34</v>
      </c>
      <c r="U17" s="54" t="s">
        <v>34</v>
      </c>
      <c r="V17" s="397" t="s">
        <v>34</v>
      </c>
      <c r="W17" s="53" t="s">
        <v>34</v>
      </c>
      <c r="X17" s="53" t="s">
        <v>34</v>
      </c>
      <c r="Y17" s="54" t="s">
        <v>34</v>
      </c>
      <c r="Z17" s="63" t="s">
        <v>34</v>
      </c>
      <c r="AA17" s="53" t="s">
        <v>34</v>
      </c>
      <c r="AB17" s="63" t="s">
        <v>34</v>
      </c>
      <c r="AC17" s="54" t="s">
        <v>34</v>
      </c>
      <c r="AD17" s="62" t="s">
        <v>34</v>
      </c>
      <c r="AE17" s="53" t="s">
        <v>34</v>
      </c>
      <c r="AF17" s="63" t="s">
        <v>34</v>
      </c>
      <c r="AG17" s="54" t="s">
        <v>34</v>
      </c>
    </row>
    <row r="18" spans="1:33" x14ac:dyDescent="0.25">
      <c r="A18" s="975"/>
      <c r="B18" s="59" t="s">
        <v>33</v>
      </c>
      <c r="C18" s="60" t="s">
        <v>34</v>
      </c>
      <c r="D18" s="60" t="s">
        <v>34</v>
      </c>
      <c r="E18" s="1408" t="s">
        <v>436</v>
      </c>
      <c r="F18" s="61" t="s">
        <v>36</v>
      </c>
      <c r="G18" s="619">
        <v>60</v>
      </c>
      <c r="H18" s="55" t="s">
        <v>34</v>
      </c>
      <c r="I18" s="56" t="s">
        <v>34</v>
      </c>
      <c r="J18" s="619">
        <v>60</v>
      </c>
      <c r="K18" s="55" t="s">
        <v>34</v>
      </c>
      <c r="L18" s="56" t="s">
        <v>34</v>
      </c>
      <c r="M18" s="619">
        <v>60</v>
      </c>
      <c r="N18" s="55" t="s">
        <v>34</v>
      </c>
      <c r="O18" s="56" t="s">
        <v>34</v>
      </c>
      <c r="P18" s="619">
        <v>60</v>
      </c>
      <c r="Q18" s="55" t="s">
        <v>34</v>
      </c>
      <c r="R18" s="389" t="s">
        <v>34</v>
      </c>
      <c r="S18" s="619">
        <v>60</v>
      </c>
      <c r="T18" s="55" t="s">
        <v>34</v>
      </c>
      <c r="U18" s="56" t="s">
        <v>34</v>
      </c>
      <c r="V18" s="388" t="s">
        <v>34</v>
      </c>
      <c r="W18" s="55" t="s">
        <v>34</v>
      </c>
      <c r="X18" s="55" t="s">
        <v>34</v>
      </c>
      <c r="Y18" s="56" t="s">
        <v>34</v>
      </c>
      <c r="Z18" s="58" t="s">
        <v>34</v>
      </c>
      <c r="AA18" s="55" t="s">
        <v>34</v>
      </c>
      <c r="AB18" s="58" t="s">
        <v>34</v>
      </c>
      <c r="AC18" s="56" t="s">
        <v>34</v>
      </c>
      <c r="AD18" s="57" t="s">
        <v>34</v>
      </c>
      <c r="AE18" s="55" t="s">
        <v>34</v>
      </c>
      <c r="AF18" s="58" t="s">
        <v>34</v>
      </c>
      <c r="AG18" s="56" t="s">
        <v>34</v>
      </c>
    </row>
    <row r="19" spans="1:33" ht="24.75" x14ac:dyDescent="0.25">
      <c r="A19" s="1200"/>
      <c r="B19" s="59" t="s">
        <v>33</v>
      </c>
      <c r="C19" s="60" t="s">
        <v>34</v>
      </c>
      <c r="D19" s="60" t="s">
        <v>34</v>
      </c>
      <c r="E19" s="1408" t="s">
        <v>606</v>
      </c>
      <c r="F19" s="61" t="s">
        <v>36</v>
      </c>
      <c r="G19" s="619"/>
      <c r="H19" s="55" t="s">
        <v>34</v>
      </c>
      <c r="I19" s="56" t="s">
        <v>34</v>
      </c>
      <c r="J19" s="619"/>
      <c r="K19" s="55" t="s">
        <v>34</v>
      </c>
      <c r="L19" s="56" t="s">
        <v>34</v>
      </c>
      <c r="M19" s="619"/>
      <c r="N19" s="55" t="s">
        <v>34</v>
      </c>
      <c r="O19" s="56" t="s">
        <v>34</v>
      </c>
      <c r="P19" s="619"/>
      <c r="Q19" s="55" t="s">
        <v>34</v>
      </c>
      <c r="R19" s="389" t="s">
        <v>34</v>
      </c>
      <c r="S19" s="619"/>
      <c r="T19" s="55" t="s">
        <v>34</v>
      </c>
      <c r="U19" s="56" t="s">
        <v>34</v>
      </c>
      <c r="V19" s="388" t="s">
        <v>34</v>
      </c>
      <c r="W19" s="55" t="s">
        <v>34</v>
      </c>
      <c r="X19" s="55" t="s">
        <v>34</v>
      </c>
      <c r="Y19" s="56" t="s">
        <v>34</v>
      </c>
      <c r="Z19" s="58"/>
      <c r="AA19" s="55"/>
      <c r="AB19" s="58"/>
      <c r="AC19" s="56"/>
      <c r="AD19" s="57"/>
      <c r="AE19" s="55"/>
      <c r="AF19" s="58"/>
      <c r="AG19" s="56"/>
    </row>
    <row r="20" spans="1:33" ht="57" customHeight="1" thickBot="1" x14ac:dyDescent="0.3">
      <c r="A20" s="1122"/>
      <c r="B20" s="59" t="s">
        <v>33</v>
      </c>
      <c r="C20" s="60" t="s">
        <v>34</v>
      </c>
      <c r="D20" s="60" t="s">
        <v>34</v>
      </c>
      <c r="E20" s="1409" t="s">
        <v>607</v>
      </c>
      <c r="F20" s="61" t="s">
        <v>36</v>
      </c>
      <c r="G20" s="388" t="s">
        <v>34</v>
      </c>
      <c r="H20" s="55" t="s">
        <v>34</v>
      </c>
      <c r="I20" s="56" t="s">
        <v>34</v>
      </c>
      <c r="J20" s="388" t="s">
        <v>34</v>
      </c>
      <c r="K20" s="55" t="s">
        <v>34</v>
      </c>
      <c r="L20" s="56" t="s">
        <v>34</v>
      </c>
      <c r="M20" s="388" t="s">
        <v>34</v>
      </c>
      <c r="N20" s="55" t="s">
        <v>34</v>
      </c>
      <c r="O20" s="56" t="s">
        <v>34</v>
      </c>
      <c r="P20" s="388" t="s">
        <v>34</v>
      </c>
      <c r="Q20" s="55" t="s">
        <v>34</v>
      </c>
      <c r="R20" s="56" t="s">
        <v>34</v>
      </c>
      <c r="S20" s="388" t="s">
        <v>34</v>
      </c>
      <c r="T20" s="55" t="s">
        <v>34</v>
      </c>
      <c r="U20" s="56" t="s">
        <v>34</v>
      </c>
      <c r="V20" s="388" t="s">
        <v>34</v>
      </c>
      <c r="W20" s="55" t="s">
        <v>34</v>
      </c>
      <c r="X20" s="55" t="s">
        <v>34</v>
      </c>
      <c r="Y20" s="721"/>
      <c r="Z20" s="398" t="s">
        <v>34</v>
      </c>
      <c r="AA20" s="55" t="s">
        <v>34</v>
      </c>
      <c r="AB20" s="55" t="s">
        <v>34</v>
      </c>
      <c r="AC20" s="56" t="s">
        <v>34</v>
      </c>
      <c r="AD20" s="57" t="s">
        <v>34</v>
      </c>
      <c r="AE20" s="55" t="s">
        <v>34</v>
      </c>
      <c r="AF20" s="58" t="s">
        <v>34</v>
      </c>
      <c r="AG20" s="56" t="s">
        <v>34</v>
      </c>
    </row>
    <row r="21" spans="1:33" ht="15.75" x14ac:dyDescent="0.25">
      <c r="A21" s="109"/>
      <c r="B21" s="953"/>
      <c r="C21" s="954"/>
      <c r="D21" s="955"/>
      <c r="E21" s="1410" t="s">
        <v>32</v>
      </c>
      <c r="F21" s="1124"/>
      <c r="G21" s="956"/>
      <c r="H21" s="955"/>
      <c r="I21" s="957"/>
      <c r="J21" s="956"/>
      <c r="K21" s="955"/>
      <c r="L21" s="957"/>
      <c r="M21" s="956"/>
      <c r="N21" s="955"/>
      <c r="O21" s="957"/>
      <c r="P21" s="956"/>
      <c r="Q21" s="955"/>
      <c r="R21" s="955"/>
      <c r="S21" s="956"/>
      <c r="T21" s="955"/>
      <c r="U21" s="957"/>
      <c r="V21" s="958" t="s">
        <v>354</v>
      </c>
      <c r="W21" s="959"/>
      <c r="X21" s="959"/>
      <c r="Y21" s="960"/>
      <c r="Z21" s="961"/>
      <c r="AA21" s="961"/>
      <c r="AB21" s="961"/>
      <c r="AC21" s="962"/>
      <c r="AD21" s="956"/>
      <c r="AE21" s="961"/>
      <c r="AF21" s="961"/>
      <c r="AG21" s="962"/>
    </row>
    <row r="22" spans="1:33" x14ac:dyDescent="0.25">
      <c r="A22" s="1122"/>
      <c r="B22" s="59" t="s">
        <v>33</v>
      </c>
      <c r="C22" s="60" t="s">
        <v>34</v>
      </c>
      <c r="D22" s="60" t="s">
        <v>34</v>
      </c>
      <c r="E22" s="1411" t="s">
        <v>462</v>
      </c>
      <c r="F22" s="61" t="s">
        <v>35</v>
      </c>
      <c r="G22" s="1283">
        <f>H22+I22</f>
        <v>0</v>
      </c>
      <c r="H22" s="55">
        <f>H445</f>
        <v>0</v>
      </c>
      <c r="I22" s="55">
        <f>I445</f>
        <v>0</v>
      </c>
      <c r="J22" s="1283">
        <f t="shared" ref="J22" si="0">K22+L22</f>
        <v>0</v>
      </c>
      <c r="K22" s="1284">
        <f t="shared" ref="K22:L22" si="1">K445</f>
        <v>0</v>
      </c>
      <c r="L22" s="1285">
        <f t="shared" si="1"/>
        <v>0</v>
      </c>
      <c r="M22" s="1283">
        <f t="shared" ref="M22" si="2">N22+O22</f>
        <v>0</v>
      </c>
      <c r="N22" s="1284">
        <f t="shared" ref="N22:O22" si="3">N445</f>
        <v>0</v>
      </c>
      <c r="O22" s="1285">
        <f t="shared" si="3"/>
        <v>0</v>
      </c>
      <c r="P22" s="1283">
        <f t="shared" ref="P22" si="4">Q22+R22</f>
        <v>0</v>
      </c>
      <c r="Q22" s="1284">
        <f t="shared" ref="Q22:R22" si="5">Q445</f>
        <v>0</v>
      </c>
      <c r="R22" s="1285">
        <f t="shared" si="5"/>
        <v>0</v>
      </c>
      <c r="S22" s="1283">
        <f t="shared" ref="S22" si="6">T22+U22</f>
        <v>0</v>
      </c>
      <c r="T22" s="1284">
        <f t="shared" ref="T22:U22" si="7">T445</f>
        <v>0</v>
      </c>
      <c r="U22" s="1285">
        <f t="shared" si="7"/>
        <v>0</v>
      </c>
      <c r="V22" s="388" t="s">
        <v>34</v>
      </c>
      <c r="W22" s="55" t="s">
        <v>34</v>
      </c>
      <c r="X22" s="55" t="s">
        <v>34</v>
      </c>
      <c r="Y22" s="56" t="s">
        <v>34</v>
      </c>
      <c r="Z22" s="58" t="s">
        <v>34</v>
      </c>
      <c r="AA22" s="55" t="s">
        <v>34</v>
      </c>
      <c r="AB22" s="58" t="s">
        <v>34</v>
      </c>
      <c r="AC22" s="56" t="s">
        <v>34</v>
      </c>
      <c r="AD22" s="57" t="s">
        <v>34</v>
      </c>
      <c r="AE22" s="55" t="s">
        <v>34</v>
      </c>
      <c r="AF22" s="58" t="s">
        <v>34</v>
      </c>
      <c r="AG22" s="56" t="s">
        <v>34</v>
      </c>
    </row>
    <row r="23" spans="1:33" ht="24.75" x14ac:dyDescent="0.25">
      <c r="A23" s="1122"/>
      <c r="B23" s="59" t="s">
        <v>33</v>
      </c>
      <c r="C23" s="60" t="s">
        <v>34</v>
      </c>
      <c r="D23" s="60" t="s">
        <v>34</v>
      </c>
      <c r="E23" s="1412" t="s">
        <v>486</v>
      </c>
      <c r="F23" s="61" t="s">
        <v>36</v>
      </c>
      <c r="G23" s="1279"/>
      <c r="H23" s="55" t="s">
        <v>34</v>
      </c>
      <c r="I23" s="56" t="s">
        <v>34</v>
      </c>
      <c r="J23" s="1279"/>
      <c r="K23" s="55" t="s">
        <v>34</v>
      </c>
      <c r="L23" s="56" t="s">
        <v>34</v>
      </c>
      <c r="M23" s="1279"/>
      <c r="N23" s="55" t="s">
        <v>34</v>
      </c>
      <c r="O23" s="56" t="s">
        <v>34</v>
      </c>
      <c r="P23" s="1279"/>
      <c r="Q23" s="55" t="s">
        <v>34</v>
      </c>
      <c r="R23" s="56" t="s">
        <v>34</v>
      </c>
      <c r="S23" s="1279"/>
      <c r="T23" s="55" t="s">
        <v>34</v>
      </c>
      <c r="U23" s="56" t="s">
        <v>34</v>
      </c>
      <c r="V23" s="388" t="s">
        <v>34</v>
      </c>
      <c r="W23" s="55" t="s">
        <v>34</v>
      </c>
      <c r="X23" s="55" t="s">
        <v>34</v>
      </c>
      <c r="Y23" s="56" t="s">
        <v>34</v>
      </c>
      <c r="Z23" s="58" t="s">
        <v>34</v>
      </c>
      <c r="AA23" s="55" t="s">
        <v>34</v>
      </c>
      <c r="AB23" s="58" t="s">
        <v>34</v>
      </c>
      <c r="AC23" s="56" t="s">
        <v>34</v>
      </c>
      <c r="AD23" s="57" t="s">
        <v>34</v>
      </c>
      <c r="AE23" s="55" t="s">
        <v>34</v>
      </c>
      <c r="AF23" s="58" t="s">
        <v>34</v>
      </c>
      <c r="AG23" s="56" t="s">
        <v>34</v>
      </c>
    </row>
    <row r="24" spans="1:33" ht="25.5" x14ac:dyDescent="0.25">
      <c r="A24" s="1122"/>
      <c r="B24" s="59" t="s">
        <v>33</v>
      </c>
      <c r="C24" s="60" t="s">
        <v>34</v>
      </c>
      <c r="D24" s="60" t="s">
        <v>34</v>
      </c>
      <c r="E24" s="1409" t="s">
        <v>487</v>
      </c>
      <c r="F24" s="61" t="s">
        <v>36</v>
      </c>
      <c r="G24" s="1279"/>
      <c r="H24" s="55" t="s">
        <v>34</v>
      </c>
      <c r="I24" s="56" t="s">
        <v>34</v>
      </c>
      <c r="J24" s="1279"/>
      <c r="K24" s="55" t="s">
        <v>34</v>
      </c>
      <c r="L24" s="56" t="s">
        <v>34</v>
      </c>
      <c r="M24" s="1279"/>
      <c r="N24" s="55" t="s">
        <v>34</v>
      </c>
      <c r="O24" s="56" t="s">
        <v>34</v>
      </c>
      <c r="P24" s="1279"/>
      <c r="Q24" s="55" t="s">
        <v>34</v>
      </c>
      <c r="R24" s="56" t="s">
        <v>34</v>
      </c>
      <c r="S24" s="1279"/>
      <c r="T24" s="55" t="s">
        <v>34</v>
      </c>
      <c r="U24" s="56" t="s">
        <v>34</v>
      </c>
      <c r="V24" s="388" t="s">
        <v>34</v>
      </c>
      <c r="W24" s="55" t="s">
        <v>34</v>
      </c>
      <c r="X24" s="55" t="s">
        <v>34</v>
      </c>
      <c r="Y24" s="56" t="s">
        <v>34</v>
      </c>
      <c r="Z24" s="58" t="s">
        <v>34</v>
      </c>
      <c r="AA24" s="55" t="s">
        <v>34</v>
      </c>
      <c r="AB24" s="58" t="s">
        <v>34</v>
      </c>
      <c r="AC24" s="56" t="s">
        <v>34</v>
      </c>
      <c r="AD24" s="57" t="s">
        <v>34</v>
      </c>
      <c r="AE24" s="55" t="s">
        <v>34</v>
      </c>
      <c r="AF24" s="58" t="s">
        <v>34</v>
      </c>
      <c r="AG24" s="56" t="s">
        <v>34</v>
      </c>
    </row>
    <row r="25" spans="1:33" ht="25.5" x14ac:dyDescent="0.25">
      <c r="A25" s="1122"/>
      <c r="B25" s="59" t="s">
        <v>33</v>
      </c>
      <c r="C25" s="60" t="s">
        <v>34</v>
      </c>
      <c r="D25" s="60" t="s">
        <v>34</v>
      </c>
      <c r="E25" s="1409" t="s">
        <v>488</v>
      </c>
      <c r="F25" s="61" t="s">
        <v>36</v>
      </c>
      <c r="G25" s="1279"/>
      <c r="H25" s="55" t="s">
        <v>34</v>
      </c>
      <c r="I25" s="56" t="s">
        <v>34</v>
      </c>
      <c r="J25" s="1279"/>
      <c r="K25" s="55" t="s">
        <v>34</v>
      </c>
      <c r="L25" s="56" t="s">
        <v>34</v>
      </c>
      <c r="M25" s="1279"/>
      <c r="N25" s="55" t="s">
        <v>34</v>
      </c>
      <c r="O25" s="56" t="s">
        <v>34</v>
      </c>
      <c r="P25" s="1279"/>
      <c r="Q25" s="55" t="s">
        <v>34</v>
      </c>
      <c r="R25" s="56" t="s">
        <v>34</v>
      </c>
      <c r="S25" s="1279"/>
      <c r="T25" s="55" t="s">
        <v>34</v>
      </c>
      <c r="U25" s="56" t="s">
        <v>34</v>
      </c>
      <c r="V25" s="388" t="s">
        <v>34</v>
      </c>
      <c r="W25" s="55" t="s">
        <v>34</v>
      </c>
      <c r="X25" s="55" t="s">
        <v>34</v>
      </c>
      <c r="Y25" s="56" t="s">
        <v>34</v>
      </c>
      <c r="Z25" s="58" t="s">
        <v>34</v>
      </c>
      <c r="AA25" s="55" t="s">
        <v>34</v>
      </c>
      <c r="AB25" s="58" t="s">
        <v>34</v>
      </c>
      <c r="AC25" s="56" t="s">
        <v>34</v>
      </c>
      <c r="AD25" s="57" t="s">
        <v>34</v>
      </c>
      <c r="AE25" s="55" t="s">
        <v>34</v>
      </c>
      <c r="AF25" s="58" t="s">
        <v>34</v>
      </c>
      <c r="AG25" s="56" t="s">
        <v>34</v>
      </c>
    </row>
    <row r="26" spans="1:33" ht="25.5" x14ac:dyDescent="0.25">
      <c r="A26" s="1122"/>
      <c r="B26" s="59" t="s">
        <v>33</v>
      </c>
      <c r="C26" s="60" t="s">
        <v>34</v>
      </c>
      <c r="D26" s="60" t="s">
        <v>34</v>
      </c>
      <c r="E26" s="1409" t="s">
        <v>598</v>
      </c>
      <c r="F26" s="61" t="s">
        <v>599</v>
      </c>
      <c r="G26" s="1279"/>
      <c r="H26" s="55" t="s">
        <v>34</v>
      </c>
      <c r="I26" s="56" t="s">
        <v>34</v>
      </c>
      <c r="J26" s="1279"/>
      <c r="K26" s="55" t="s">
        <v>34</v>
      </c>
      <c r="L26" s="56" t="s">
        <v>34</v>
      </c>
      <c r="M26" s="1279"/>
      <c r="N26" s="55" t="s">
        <v>34</v>
      </c>
      <c r="O26" s="56" t="s">
        <v>34</v>
      </c>
      <c r="P26" s="1279"/>
      <c r="Q26" s="55" t="s">
        <v>34</v>
      </c>
      <c r="R26" s="56" t="s">
        <v>34</v>
      </c>
      <c r="S26" s="1279"/>
      <c r="T26" s="55" t="s">
        <v>34</v>
      </c>
      <c r="U26" s="56" t="s">
        <v>34</v>
      </c>
      <c r="V26" s="388" t="s">
        <v>34</v>
      </c>
      <c r="W26" s="55" t="s">
        <v>34</v>
      </c>
      <c r="X26" s="55" t="s">
        <v>34</v>
      </c>
      <c r="Y26" s="56" t="s">
        <v>34</v>
      </c>
      <c r="Z26" s="63"/>
      <c r="AA26" s="63"/>
      <c r="AB26" s="63"/>
      <c r="AC26" s="1239"/>
      <c r="AD26" s="1240"/>
      <c r="AE26" s="1241"/>
      <c r="AF26" s="1241"/>
      <c r="AG26" s="1242"/>
    </row>
    <row r="27" spans="1:33" x14ac:dyDescent="0.25">
      <c r="A27" s="1122"/>
      <c r="B27" s="59" t="s">
        <v>33</v>
      </c>
      <c r="C27" s="60" t="s">
        <v>34</v>
      </c>
      <c r="D27" s="60" t="s">
        <v>34</v>
      </c>
      <c r="E27" s="1409" t="s">
        <v>460</v>
      </c>
      <c r="F27" s="61" t="s">
        <v>599</v>
      </c>
      <c r="G27" s="1283">
        <f>H27+I27</f>
        <v>0</v>
      </c>
      <c r="H27" s="1284"/>
      <c r="I27" s="1284"/>
      <c r="J27" s="1283">
        <f t="shared" ref="J27:J35" si="8">K27+L27</f>
        <v>0</v>
      </c>
      <c r="K27" s="1284"/>
      <c r="L27" s="1285"/>
      <c r="M27" s="1283">
        <f t="shared" ref="M27:M35" si="9">N27+O27</f>
        <v>0</v>
      </c>
      <c r="N27" s="1284"/>
      <c r="O27" s="1285"/>
      <c r="P27" s="1283">
        <f t="shared" ref="P27:P35" si="10">Q27+R27</f>
        <v>0</v>
      </c>
      <c r="Q27" s="1284"/>
      <c r="R27" s="1285"/>
      <c r="S27" s="1283">
        <f t="shared" ref="S27:S35" si="11">T27+U27</f>
        <v>0</v>
      </c>
      <c r="T27" s="1284"/>
      <c r="U27" s="1285"/>
      <c r="V27" s="1273"/>
      <c r="W27" s="1274"/>
      <c r="X27" s="1274"/>
      <c r="Y27" s="1275"/>
      <c r="Z27" s="63"/>
      <c r="AA27" s="63"/>
      <c r="AB27" s="63"/>
      <c r="AC27" s="1239"/>
      <c r="AD27" s="1240"/>
      <c r="AE27" s="1241"/>
      <c r="AF27" s="1241"/>
      <c r="AG27" s="1242"/>
    </row>
    <row r="28" spans="1:33" x14ac:dyDescent="0.25">
      <c r="A28" s="1122"/>
      <c r="B28" s="59" t="s">
        <v>33</v>
      </c>
      <c r="C28" s="60" t="s">
        <v>34</v>
      </c>
      <c r="D28" s="60" t="s">
        <v>34</v>
      </c>
      <c r="E28" s="1409" t="s">
        <v>461</v>
      </c>
      <c r="F28" s="61" t="s">
        <v>599</v>
      </c>
      <c r="G28" s="1283">
        <f>H28+I28</f>
        <v>0</v>
      </c>
      <c r="H28" s="1284"/>
      <c r="I28" s="1284"/>
      <c r="J28" s="1283">
        <f t="shared" si="8"/>
        <v>0</v>
      </c>
      <c r="K28" s="1284"/>
      <c r="L28" s="1285"/>
      <c r="M28" s="1283">
        <f t="shared" si="9"/>
        <v>0</v>
      </c>
      <c r="N28" s="1284"/>
      <c r="O28" s="1285"/>
      <c r="P28" s="1283">
        <f t="shared" si="10"/>
        <v>0</v>
      </c>
      <c r="Q28" s="1284"/>
      <c r="R28" s="1285"/>
      <c r="S28" s="1283">
        <f t="shared" si="11"/>
        <v>0</v>
      </c>
      <c r="T28" s="1284"/>
      <c r="U28" s="1285"/>
      <c r="V28" s="1273"/>
      <c r="W28" s="1274"/>
      <c r="X28" s="1274"/>
      <c r="Y28" s="1275"/>
      <c r="Z28" s="63"/>
      <c r="AA28" s="63"/>
      <c r="AB28" s="63"/>
      <c r="AC28" s="1239"/>
      <c r="AD28" s="1240"/>
      <c r="AE28" s="1241"/>
      <c r="AF28" s="1241"/>
      <c r="AG28" s="1242"/>
    </row>
    <row r="29" spans="1:33" x14ac:dyDescent="0.25">
      <c r="A29" s="1122"/>
      <c r="B29" s="59" t="s">
        <v>33</v>
      </c>
      <c r="C29" s="60" t="s">
        <v>34</v>
      </c>
      <c r="D29" s="60" t="s">
        <v>34</v>
      </c>
      <c r="E29" s="1408" t="s">
        <v>38</v>
      </c>
      <c r="F29" s="61" t="s">
        <v>599</v>
      </c>
      <c r="G29" s="1283">
        <f>H29+I29</f>
        <v>133</v>
      </c>
      <c r="H29" s="1284">
        <f>H283+H335</f>
        <v>0</v>
      </c>
      <c r="I29" s="1284">
        <f>I283+I335</f>
        <v>133</v>
      </c>
      <c r="J29" s="1283">
        <f t="shared" si="8"/>
        <v>0</v>
      </c>
      <c r="K29" s="1284">
        <f>K283+K335</f>
        <v>0</v>
      </c>
      <c r="L29" s="1285">
        <f>L283+L335</f>
        <v>0</v>
      </c>
      <c r="M29" s="1283">
        <f t="shared" si="9"/>
        <v>0</v>
      </c>
      <c r="N29" s="1284">
        <f>N283+N335</f>
        <v>0</v>
      </c>
      <c r="O29" s="1285">
        <f>O283+O335</f>
        <v>0</v>
      </c>
      <c r="P29" s="1283">
        <f t="shared" si="10"/>
        <v>0</v>
      </c>
      <c r="Q29" s="1284">
        <f>Q283+Q335</f>
        <v>0</v>
      </c>
      <c r="R29" s="1285">
        <f>R283+R335</f>
        <v>0</v>
      </c>
      <c r="S29" s="1283">
        <f t="shared" si="11"/>
        <v>133</v>
      </c>
      <c r="T29" s="1284">
        <f>T283+T335</f>
        <v>0</v>
      </c>
      <c r="U29" s="1285">
        <f>U283+U335</f>
        <v>133</v>
      </c>
      <c r="V29" s="1273"/>
      <c r="W29" s="1274"/>
      <c r="X29" s="1274"/>
      <c r="Y29" s="1275"/>
      <c r="Z29" s="63"/>
      <c r="AA29" s="63"/>
      <c r="AB29" s="63"/>
      <c r="AC29" s="1239"/>
      <c r="AD29" s="1240"/>
      <c r="AE29" s="1241"/>
      <c r="AF29" s="1241"/>
      <c r="AG29" s="1242"/>
    </row>
    <row r="30" spans="1:33" ht="25.5" x14ac:dyDescent="0.25">
      <c r="A30" s="1122"/>
      <c r="B30" s="59" t="s">
        <v>33</v>
      </c>
      <c r="C30" s="60" t="s">
        <v>34</v>
      </c>
      <c r="D30" s="60" t="s">
        <v>34</v>
      </c>
      <c r="E30" s="1413" t="s">
        <v>600</v>
      </c>
      <c r="F30" s="1292" t="s">
        <v>599</v>
      </c>
      <c r="G30" s="1287">
        <f t="shared" ref="G30:G31" si="12">H30+I30</f>
        <v>0</v>
      </c>
      <c r="H30" s="1288"/>
      <c r="I30" s="1288"/>
      <c r="J30" s="1287">
        <f t="shared" si="8"/>
        <v>0</v>
      </c>
      <c r="K30" s="1288"/>
      <c r="L30" s="1289"/>
      <c r="M30" s="1287">
        <f t="shared" si="9"/>
        <v>0</v>
      </c>
      <c r="N30" s="1288"/>
      <c r="O30" s="1289"/>
      <c r="P30" s="1287">
        <f t="shared" si="10"/>
        <v>0</v>
      </c>
      <c r="Q30" s="1288"/>
      <c r="R30" s="1289"/>
      <c r="S30" s="1287">
        <f t="shared" si="11"/>
        <v>0</v>
      </c>
      <c r="T30" s="1288"/>
      <c r="U30" s="1289"/>
      <c r="V30" s="1276"/>
      <c r="W30" s="1277"/>
      <c r="X30" s="1277"/>
      <c r="Y30" s="1278"/>
      <c r="Z30" s="63"/>
      <c r="AA30" s="63"/>
      <c r="AB30" s="63"/>
      <c r="AC30" s="1239"/>
      <c r="AD30" s="1240"/>
      <c r="AE30" s="1241"/>
      <c r="AF30" s="1241"/>
      <c r="AG30" s="1242"/>
    </row>
    <row r="31" spans="1:33" ht="24.75" x14ac:dyDescent="0.25">
      <c r="A31" s="1122"/>
      <c r="B31" s="59" t="s">
        <v>33</v>
      </c>
      <c r="C31" s="60" t="s">
        <v>34</v>
      </c>
      <c r="D31" s="60" t="s">
        <v>34</v>
      </c>
      <c r="E31" s="1413" t="s">
        <v>601</v>
      </c>
      <c r="F31" s="1292" t="s">
        <v>599</v>
      </c>
      <c r="G31" s="1287">
        <f t="shared" si="12"/>
        <v>0</v>
      </c>
      <c r="H31" s="1288"/>
      <c r="I31" s="1288"/>
      <c r="J31" s="1287">
        <f t="shared" si="8"/>
        <v>0</v>
      </c>
      <c r="K31" s="1288"/>
      <c r="L31" s="1289"/>
      <c r="M31" s="1287">
        <f t="shared" si="9"/>
        <v>0</v>
      </c>
      <c r="N31" s="1288"/>
      <c r="O31" s="1289"/>
      <c r="P31" s="1287">
        <f t="shared" si="10"/>
        <v>0</v>
      </c>
      <c r="Q31" s="1288"/>
      <c r="R31" s="1289"/>
      <c r="S31" s="1287">
        <f t="shared" si="11"/>
        <v>0</v>
      </c>
      <c r="T31" s="1288"/>
      <c r="U31" s="1289"/>
      <c r="V31" s="1276"/>
      <c r="W31" s="1277"/>
      <c r="X31" s="1277"/>
      <c r="Y31" s="1278"/>
      <c r="Z31" s="63"/>
      <c r="AA31" s="63"/>
      <c r="AB31" s="63"/>
      <c r="AC31" s="1239"/>
      <c r="AD31" s="1240"/>
      <c r="AE31" s="1241"/>
      <c r="AF31" s="1241"/>
      <c r="AG31" s="1242"/>
    </row>
    <row r="32" spans="1:33" x14ac:dyDescent="0.25">
      <c r="A32" s="1122"/>
      <c r="B32" s="59" t="s">
        <v>33</v>
      </c>
      <c r="C32" s="60" t="s">
        <v>34</v>
      </c>
      <c r="D32" s="60" t="s">
        <v>34</v>
      </c>
      <c r="E32" s="1409" t="s">
        <v>602</v>
      </c>
      <c r="F32" s="61" t="s">
        <v>481</v>
      </c>
      <c r="G32" s="1283">
        <f>H32+I32</f>
        <v>0</v>
      </c>
      <c r="H32" s="1277"/>
      <c r="I32" s="1277"/>
      <c r="J32" s="1283">
        <f t="shared" si="8"/>
        <v>0</v>
      </c>
      <c r="K32" s="1277"/>
      <c r="L32" s="1277"/>
      <c r="M32" s="1283">
        <f t="shared" si="9"/>
        <v>0</v>
      </c>
      <c r="N32" s="1277"/>
      <c r="O32" s="1277"/>
      <c r="P32" s="1283">
        <f t="shared" si="10"/>
        <v>0</v>
      </c>
      <c r="Q32" s="1277"/>
      <c r="R32" s="1277"/>
      <c r="S32" s="1283">
        <f t="shared" si="11"/>
        <v>0</v>
      </c>
      <c r="T32" s="1277"/>
      <c r="U32" s="1277"/>
      <c r="V32" s="1276"/>
      <c r="W32" s="1277"/>
      <c r="X32" s="55" t="s">
        <v>34</v>
      </c>
      <c r="Y32" s="1278"/>
      <c r="Z32" s="63"/>
      <c r="AA32" s="63"/>
      <c r="AB32" s="63"/>
      <c r="AC32" s="1239"/>
      <c r="AD32" s="1240"/>
      <c r="AE32" s="1241"/>
      <c r="AF32" s="1241"/>
      <c r="AG32" s="1242"/>
    </row>
    <row r="33" spans="1:33" ht="25.5" x14ac:dyDescent="0.25">
      <c r="A33" s="1122"/>
      <c r="B33" s="59" t="s">
        <v>33</v>
      </c>
      <c r="C33" s="60" t="s">
        <v>34</v>
      </c>
      <c r="D33" s="60" t="s">
        <v>34</v>
      </c>
      <c r="E33" s="1409" t="s">
        <v>603</v>
      </c>
      <c r="F33" s="61" t="s">
        <v>599</v>
      </c>
      <c r="G33" s="1283">
        <f>H33+I33</f>
        <v>0</v>
      </c>
      <c r="H33" s="1277"/>
      <c r="I33" s="1277"/>
      <c r="J33" s="1283">
        <f t="shared" si="8"/>
        <v>0</v>
      </c>
      <c r="K33" s="1277"/>
      <c r="L33" s="1277"/>
      <c r="M33" s="1283">
        <f t="shared" si="9"/>
        <v>0</v>
      </c>
      <c r="N33" s="1277"/>
      <c r="O33" s="1277"/>
      <c r="P33" s="1283">
        <f t="shared" si="10"/>
        <v>0</v>
      </c>
      <c r="Q33" s="1277"/>
      <c r="R33" s="1277"/>
      <c r="S33" s="1283">
        <f t="shared" si="11"/>
        <v>0</v>
      </c>
      <c r="T33" s="1277"/>
      <c r="U33" s="1277"/>
      <c r="V33" s="388" t="s">
        <v>34</v>
      </c>
      <c r="W33" s="55" t="s">
        <v>34</v>
      </c>
      <c r="X33" s="55" t="s">
        <v>34</v>
      </c>
      <c r="Y33" s="1278"/>
      <c r="Z33" s="63"/>
      <c r="AA33" s="63"/>
      <c r="AB33" s="63"/>
      <c r="AC33" s="1239"/>
      <c r="AD33" s="1240"/>
      <c r="AE33" s="1241"/>
      <c r="AF33" s="1241"/>
      <c r="AG33" s="1242"/>
    </row>
    <row r="34" spans="1:33" ht="51" x14ac:dyDescent="0.25">
      <c r="A34" s="1122"/>
      <c r="B34" s="59" t="s">
        <v>33</v>
      </c>
      <c r="C34" s="60" t="s">
        <v>34</v>
      </c>
      <c r="D34" s="60" t="s">
        <v>34</v>
      </c>
      <c r="E34" s="1409" t="s">
        <v>604</v>
      </c>
      <c r="F34" s="61" t="s">
        <v>481</v>
      </c>
      <c r="G34" s="1283">
        <f t="shared" ref="G34:G35" si="13">H34+I34</f>
        <v>0</v>
      </c>
      <c r="H34" s="1277"/>
      <c r="I34" s="1277"/>
      <c r="J34" s="1283">
        <f t="shared" si="8"/>
        <v>0</v>
      </c>
      <c r="K34" s="1277"/>
      <c r="L34" s="1277"/>
      <c r="M34" s="1283">
        <f t="shared" si="9"/>
        <v>0</v>
      </c>
      <c r="N34" s="1277"/>
      <c r="O34" s="1277"/>
      <c r="P34" s="1283">
        <f t="shared" si="10"/>
        <v>0</v>
      </c>
      <c r="Q34" s="1277"/>
      <c r="R34" s="1277"/>
      <c r="S34" s="1283">
        <f t="shared" si="11"/>
        <v>0</v>
      </c>
      <c r="T34" s="1277"/>
      <c r="U34" s="1277"/>
      <c r="V34" s="388" t="s">
        <v>34</v>
      </c>
      <c r="W34" s="55" t="s">
        <v>34</v>
      </c>
      <c r="X34" s="55" t="s">
        <v>34</v>
      </c>
      <c r="Y34" s="1278"/>
      <c r="Z34" s="63"/>
      <c r="AA34" s="63"/>
      <c r="AB34" s="63"/>
      <c r="AC34" s="1239"/>
      <c r="AD34" s="1240"/>
      <c r="AE34" s="1241"/>
      <c r="AF34" s="1241"/>
      <c r="AG34" s="1242"/>
    </row>
    <row r="35" spans="1:33" ht="51" x14ac:dyDescent="0.25">
      <c r="A35" s="1122"/>
      <c r="B35" s="59" t="s">
        <v>33</v>
      </c>
      <c r="C35" s="60" t="s">
        <v>34</v>
      </c>
      <c r="D35" s="60" t="s">
        <v>34</v>
      </c>
      <c r="E35" s="1409" t="s">
        <v>605</v>
      </c>
      <c r="F35" s="61" t="s">
        <v>36</v>
      </c>
      <c r="G35" s="1283">
        <f t="shared" si="13"/>
        <v>0</v>
      </c>
      <c r="H35" s="1277"/>
      <c r="I35" s="1277"/>
      <c r="J35" s="1283">
        <f t="shared" si="8"/>
        <v>0</v>
      </c>
      <c r="K35" s="1277"/>
      <c r="L35" s="1277"/>
      <c r="M35" s="1283">
        <f t="shared" si="9"/>
        <v>0</v>
      </c>
      <c r="N35" s="1277"/>
      <c r="O35" s="1277"/>
      <c r="P35" s="1283">
        <f t="shared" si="10"/>
        <v>0</v>
      </c>
      <c r="Q35" s="1277"/>
      <c r="R35" s="1277"/>
      <c r="S35" s="1283">
        <f t="shared" si="11"/>
        <v>0</v>
      </c>
      <c r="T35" s="1277"/>
      <c r="U35" s="1277"/>
      <c r="V35" s="388" t="s">
        <v>34</v>
      </c>
      <c r="W35" s="55" t="s">
        <v>34</v>
      </c>
      <c r="X35" s="55" t="s">
        <v>34</v>
      </c>
      <c r="Y35" s="56" t="s">
        <v>34</v>
      </c>
      <c r="Z35" s="63"/>
      <c r="AA35" s="63"/>
      <c r="AB35" s="63"/>
      <c r="AC35" s="1239"/>
      <c r="AD35" s="1240"/>
      <c r="AE35" s="1241"/>
      <c r="AF35" s="1241"/>
      <c r="AG35" s="1242"/>
    </row>
    <row r="36" spans="1:33" s="994" customFormat="1" ht="15.75" x14ac:dyDescent="0.25">
      <c r="A36" s="109"/>
      <c r="B36" s="991"/>
      <c r="C36" s="992"/>
      <c r="D36" s="993"/>
      <c r="E36" s="1414" t="s">
        <v>39</v>
      </c>
      <c r="F36" s="1007"/>
      <c r="G36" s="996"/>
      <c r="H36" s="995"/>
      <c r="I36" s="997"/>
      <c r="J36" s="996"/>
      <c r="K36" s="995"/>
      <c r="L36" s="997"/>
      <c r="M36" s="996"/>
      <c r="N36" s="995"/>
      <c r="O36" s="997"/>
      <c r="P36" s="996"/>
      <c r="Q36" s="995"/>
      <c r="R36" s="995"/>
      <c r="S36" s="996"/>
      <c r="T36" s="995"/>
      <c r="U36" s="997"/>
      <c r="V36" s="998"/>
      <c r="W36" s="999"/>
      <c r="X36" s="999"/>
      <c r="Y36" s="1000"/>
      <c r="Z36" s="1001"/>
      <c r="AA36" s="1001"/>
      <c r="AB36" s="1001"/>
      <c r="AC36" s="1000"/>
      <c r="AD36" s="1002"/>
      <c r="AE36" s="1003"/>
      <c r="AF36" s="1003"/>
      <c r="AG36" s="1004"/>
    </row>
    <row r="37" spans="1:33" ht="38.25" x14ac:dyDescent="0.25">
      <c r="A37" s="1067"/>
      <c r="B37" s="59" t="s">
        <v>33</v>
      </c>
      <c r="C37" s="68" t="s">
        <v>34</v>
      </c>
      <c r="D37" s="68" t="s">
        <v>34</v>
      </c>
      <c r="E37" s="1415" t="s">
        <v>483</v>
      </c>
      <c r="F37" s="61" t="s">
        <v>36</v>
      </c>
      <c r="G37" s="1280"/>
      <c r="H37" s="55" t="s">
        <v>34</v>
      </c>
      <c r="I37" s="55" t="s">
        <v>34</v>
      </c>
      <c r="J37" s="1280"/>
      <c r="K37" s="55" t="s">
        <v>34</v>
      </c>
      <c r="L37" s="56" t="s">
        <v>34</v>
      </c>
      <c r="M37" s="1280"/>
      <c r="N37" s="55" t="s">
        <v>34</v>
      </c>
      <c r="O37" s="55" t="s">
        <v>34</v>
      </c>
      <c r="P37" s="1280"/>
      <c r="Q37" s="55" t="s">
        <v>34</v>
      </c>
      <c r="R37" s="55" t="s">
        <v>34</v>
      </c>
      <c r="S37" s="1280"/>
      <c r="T37" s="55" t="s">
        <v>34</v>
      </c>
      <c r="U37" s="55" t="s">
        <v>34</v>
      </c>
      <c r="V37" s="388" t="s">
        <v>34</v>
      </c>
      <c r="W37" s="55" t="s">
        <v>34</v>
      </c>
      <c r="X37" s="55" t="s">
        <v>34</v>
      </c>
      <c r="Y37" s="56" t="s">
        <v>34</v>
      </c>
      <c r="Z37" s="398" t="s">
        <v>34</v>
      </c>
      <c r="AA37" s="55" t="s">
        <v>34</v>
      </c>
      <c r="AB37" s="55" t="s">
        <v>34</v>
      </c>
      <c r="AC37" s="56" t="s">
        <v>34</v>
      </c>
      <c r="AD37" s="388" t="s">
        <v>34</v>
      </c>
      <c r="AE37" s="55" t="s">
        <v>34</v>
      </c>
      <c r="AF37" s="55" t="s">
        <v>34</v>
      </c>
      <c r="AG37" s="56" t="s">
        <v>34</v>
      </c>
    </row>
    <row r="38" spans="1:33" ht="25.5" x14ac:dyDescent="0.25">
      <c r="A38" s="1067"/>
      <c r="B38" s="59" t="s">
        <v>33</v>
      </c>
      <c r="C38" s="68" t="s">
        <v>34</v>
      </c>
      <c r="D38" s="68" t="s">
        <v>34</v>
      </c>
      <c r="E38" s="1415" t="s">
        <v>484</v>
      </c>
      <c r="F38" s="61" t="s">
        <v>62</v>
      </c>
      <c r="G38" s="1281"/>
      <c r="H38" s="55" t="s">
        <v>34</v>
      </c>
      <c r="I38" s="55" t="s">
        <v>34</v>
      </c>
      <c r="J38" s="1281"/>
      <c r="K38" s="55" t="s">
        <v>34</v>
      </c>
      <c r="L38" s="56" t="s">
        <v>34</v>
      </c>
      <c r="M38" s="1281"/>
      <c r="N38" s="55" t="s">
        <v>34</v>
      </c>
      <c r="O38" s="55" t="s">
        <v>34</v>
      </c>
      <c r="P38" s="1281"/>
      <c r="Q38" s="55" t="s">
        <v>34</v>
      </c>
      <c r="R38" s="55" t="s">
        <v>34</v>
      </c>
      <c r="S38" s="1281"/>
      <c r="T38" s="55" t="s">
        <v>34</v>
      </c>
      <c r="U38" s="55" t="s">
        <v>34</v>
      </c>
      <c r="V38" s="388" t="s">
        <v>34</v>
      </c>
      <c r="W38" s="55" t="s">
        <v>34</v>
      </c>
      <c r="X38" s="55" t="s">
        <v>34</v>
      </c>
      <c r="Y38" s="56" t="s">
        <v>34</v>
      </c>
      <c r="Z38" s="398" t="s">
        <v>34</v>
      </c>
      <c r="AA38" s="55" t="s">
        <v>34</v>
      </c>
      <c r="AB38" s="55" t="s">
        <v>34</v>
      </c>
      <c r="AC38" s="56" t="s">
        <v>34</v>
      </c>
      <c r="AD38" s="388" t="s">
        <v>34</v>
      </c>
      <c r="AE38" s="55" t="s">
        <v>34</v>
      </c>
      <c r="AF38" s="55" t="s">
        <v>34</v>
      </c>
      <c r="AG38" s="56" t="s">
        <v>34</v>
      </c>
    </row>
    <row r="39" spans="1:33" ht="25.5" x14ac:dyDescent="0.25">
      <c r="A39" s="1067"/>
      <c r="B39" s="59" t="s">
        <v>33</v>
      </c>
      <c r="C39" s="68" t="s">
        <v>34</v>
      </c>
      <c r="D39" s="68" t="s">
        <v>34</v>
      </c>
      <c r="E39" s="1415" t="s">
        <v>485</v>
      </c>
      <c r="F39" s="61" t="s">
        <v>62</v>
      </c>
      <c r="G39" s="1281"/>
      <c r="H39" s="55" t="s">
        <v>34</v>
      </c>
      <c r="I39" s="55" t="s">
        <v>34</v>
      </c>
      <c r="J39" s="1281"/>
      <c r="K39" s="55" t="s">
        <v>34</v>
      </c>
      <c r="L39" s="56" t="s">
        <v>34</v>
      </c>
      <c r="M39" s="1281"/>
      <c r="N39" s="55" t="s">
        <v>34</v>
      </c>
      <c r="O39" s="55" t="s">
        <v>34</v>
      </c>
      <c r="P39" s="1281"/>
      <c r="Q39" s="55" t="s">
        <v>34</v>
      </c>
      <c r="R39" s="55" t="s">
        <v>34</v>
      </c>
      <c r="S39" s="1281"/>
      <c r="T39" s="55" t="s">
        <v>34</v>
      </c>
      <c r="U39" s="55" t="s">
        <v>34</v>
      </c>
      <c r="V39" s="388" t="s">
        <v>34</v>
      </c>
      <c r="W39" s="55" t="s">
        <v>34</v>
      </c>
      <c r="X39" s="55" t="s">
        <v>34</v>
      </c>
      <c r="Y39" s="56" t="s">
        <v>34</v>
      </c>
      <c r="Z39" s="398" t="s">
        <v>34</v>
      </c>
      <c r="AA39" s="55" t="s">
        <v>34</v>
      </c>
      <c r="AB39" s="55" t="s">
        <v>34</v>
      </c>
      <c r="AC39" s="56" t="s">
        <v>34</v>
      </c>
      <c r="AD39" s="388" t="s">
        <v>34</v>
      </c>
      <c r="AE39" s="55" t="s">
        <v>34</v>
      </c>
      <c r="AF39" s="55" t="s">
        <v>34</v>
      </c>
      <c r="AG39" s="56" t="s">
        <v>34</v>
      </c>
    </row>
    <row r="40" spans="1:33" x14ac:dyDescent="0.25">
      <c r="A40" s="1067"/>
      <c r="B40" s="59" t="s">
        <v>33</v>
      </c>
      <c r="C40" s="68" t="s">
        <v>34</v>
      </c>
      <c r="D40" s="68" t="s">
        <v>34</v>
      </c>
      <c r="E40" s="1416" t="s">
        <v>609</v>
      </c>
      <c r="F40" s="1292" t="s">
        <v>43</v>
      </c>
      <c r="G40" s="1290">
        <f>AVERAGE(G192,G195)</f>
        <v>0</v>
      </c>
      <c r="H40" s="1288" t="e">
        <f t="shared" ref="H40:J40" si="14">AVERAGE(H192,H195)</f>
        <v>#DIV/0!</v>
      </c>
      <c r="I40" s="1288" t="e">
        <f t="shared" si="14"/>
        <v>#DIV/0!</v>
      </c>
      <c r="J40" s="1290">
        <f t="shared" si="14"/>
        <v>0</v>
      </c>
      <c r="K40" s="1288" t="e">
        <f t="shared" ref="K40:U40" si="15">AVERAGE(K192,K195)</f>
        <v>#DIV/0!</v>
      </c>
      <c r="L40" s="1289" t="e">
        <f t="shared" si="15"/>
        <v>#DIV/0!</v>
      </c>
      <c r="M40" s="1290">
        <f t="shared" si="15"/>
        <v>0</v>
      </c>
      <c r="N40" s="1288" t="e">
        <f t="shared" si="15"/>
        <v>#DIV/0!</v>
      </c>
      <c r="O40" s="1289" t="e">
        <f t="shared" si="15"/>
        <v>#DIV/0!</v>
      </c>
      <c r="P40" s="1290">
        <f t="shared" si="15"/>
        <v>0</v>
      </c>
      <c r="Q40" s="1288" t="e">
        <f t="shared" si="15"/>
        <v>#DIV/0!</v>
      </c>
      <c r="R40" s="1289" t="e">
        <f t="shared" si="15"/>
        <v>#DIV/0!</v>
      </c>
      <c r="S40" s="1290">
        <f t="shared" si="15"/>
        <v>0</v>
      </c>
      <c r="T40" s="1288" t="e">
        <f t="shared" si="15"/>
        <v>#DIV/0!</v>
      </c>
      <c r="U40" s="1289" t="e">
        <f t="shared" si="15"/>
        <v>#DIV/0!</v>
      </c>
      <c r="V40" s="388" t="s">
        <v>34</v>
      </c>
      <c r="W40" s="55" t="s">
        <v>34</v>
      </c>
      <c r="X40" s="55" t="s">
        <v>34</v>
      </c>
      <c r="Y40" s="56" t="s">
        <v>34</v>
      </c>
      <c r="Z40" s="1241"/>
      <c r="AA40" s="1241"/>
      <c r="AB40" s="1241"/>
      <c r="AC40" s="1242"/>
      <c r="AD40" s="1240"/>
      <c r="AE40" s="1241"/>
      <c r="AF40" s="1241"/>
      <c r="AG40" s="1242"/>
    </row>
    <row r="41" spans="1:33" x14ac:dyDescent="0.25">
      <c r="A41" s="1067"/>
      <c r="B41" s="59" t="s">
        <v>33</v>
      </c>
      <c r="C41" s="68" t="s">
        <v>34</v>
      </c>
      <c r="D41" s="68" t="s">
        <v>34</v>
      </c>
      <c r="E41" s="1416" t="s">
        <v>608</v>
      </c>
      <c r="F41" s="1292" t="s">
        <v>43</v>
      </c>
      <c r="G41" s="1390">
        <f>AVERAGE(H41+I41)</f>
        <v>0</v>
      </c>
      <c r="H41" s="1288">
        <f>H207</f>
        <v>0</v>
      </c>
      <c r="I41" s="1288">
        <f>I207</f>
        <v>0</v>
      </c>
      <c r="J41" s="1281">
        <f t="shared" ref="J41" si="16">AVERAGE(K41+L41)</f>
        <v>0</v>
      </c>
      <c r="K41" s="55">
        <f t="shared" ref="K41:L41" si="17">K207</f>
        <v>0</v>
      </c>
      <c r="L41" s="56">
        <f t="shared" si="17"/>
        <v>0</v>
      </c>
      <c r="M41" s="1281">
        <f t="shared" ref="M41" si="18">AVERAGE(N41+O41)</f>
        <v>0</v>
      </c>
      <c r="N41" s="55">
        <f t="shared" ref="N41:O41" si="19">N207</f>
        <v>0</v>
      </c>
      <c r="O41" s="55">
        <f t="shared" si="19"/>
        <v>0</v>
      </c>
      <c r="P41" s="1281">
        <f t="shared" ref="P41" si="20">AVERAGE(Q41+R41)</f>
        <v>0</v>
      </c>
      <c r="Q41" s="55">
        <f t="shared" ref="Q41:R41" si="21">Q207</f>
        <v>0</v>
      </c>
      <c r="R41" s="55">
        <f t="shared" si="21"/>
        <v>0</v>
      </c>
      <c r="S41" s="1281">
        <f t="shared" ref="S41" si="22">AVERAGE(T41+U41)</f>
        <v>0</v>
      </c>
      <c r="T41" s="55">
        <f t="shared" ref="T41:U41" si="23">T207</f>
        <v>0</v>
      </c>
      <c r="U41" s="55">
        <f t="shared" si="23"/>
        <v>0</v>
      </c>
      <c r="V41" s="388" t="s">
        <v>34</v>
      </c>
      <c r="W41" s="55" t="s">
        <v>34</v>
      </c>
      <c r="X41" s="55" t="s">
        <v>34</v>
      </c>
      <c r="Y41" s="56" t="s">
        <v>34</v>
      </c>
      <c r="Z41" s="1241"/>
      <c r="AA41" s="1241"/>
      <c r="AB41" s="1241"/>
      <c r="AC41" s="1242"/>
      <c r="AD41" s="1240"/>
      <c r="AE41" s="1241"/>
      <c r="AF41" s="1241"/>
      <c r="AG41" s="1242"/>
    </row>
    <row r="42" spans="1:33" s="994" customFormat="1" ht="15.75" x14ac:dyDescent="0.25">
      <c r="A42" s="109"/>
      <c r="B42" s="991"/>
      <c r="C42" s="993"/>
      <c r="D42" s="995"/>
      <c r="E42" s="1414" t="s">
        <v>40</v>
      </c>
      <c r="F42" s="1007"/>
      <c r="G42" s="996"/>
      <c r="H42" s="995"/>
      <c r="I42" s="997"/>
      <c r="J42" s="996"/>
      <c r="K42" s="995"/>
      <c r="L42" s="997"/>
      <c r="M42" s="996"/>
      <c r="N42" s="995"/>
      <c r="O42" s="997"/>
      <c r="P42" s="996"/>
      <c r="Q42" s="995"/>
      <c r="R42" s="995"/>
      <c r="S42" s="996"/>
      <c r="T42" s="995"/>
      <c r="U42" s="997"/>
      <c r="V42" s="1005"/>
      <c r="W42" s="1006"/>
      <c r="X42" s="1006"/>
      <c r="Y42" s="1004"/>
      <c r="Z42" s="1003"/>
      <c r="AA42" s="1006"/>
      <c r="AB42" s="1006"/>
      <c r="AC42" s="1004"/>
      <c r="AD42" s="1002"/>
      <c r="AE42" s="1006"/>
      <c r="AF42" s="1006"/>
      <c r="AG42" s="1004"/>
    </row>
    <row r="43" spans="1:33" ht="37.5" x14ac:dyDescent="0.25">
      <c r="A43" s="974"/>
      <c r="B43" s="59" t="s">
        <v>33</v>
      </c>
      <c r="C43" s="60" t="s">
        <v>34</v>
      </c>
      <c r="D43" s="60" t="s">
        <v>34</v>
      </c>
      <c r="E43" s="1417" t="s">
        <v>610</v>
      </c>
      <c r="F43" s="61" t="s">
        <v>41</v>
      </c>
      <c r="G43" s="1282"/>
      <c r="H43" s="55" t="s">
        <v>34</v>
      </c>
      <c r="I43" s="55" t="s">
        <v>34</v>
      </c>
      <c r="J43" s="1282"/>
      <c r="K43" s="55" t="s">
        <v>34</v>
      </c>
      <c r="L43" s="55" t="s">
        <v>34</v>
      </c>
      <c r="M43" s="1282"/>
      <c r="N43" s="55" t="s">
        <v>34</v>
      </c>
      <c r="O43" s="55" t="s">
        <v>34</v>
      </c>
      <c r="P43" s="1282"/>
      <c r="Q43" s="55" t="s">
        <v>34</v>
      </c>
      <c r="R43" s="55" t="s">
        <v>34</v>
      </c>
      <c r="S43" s="1282"/>
      <c r="T43" s="55" t="s">
        <v>34</v>
      </c>
      <c r="U43" s="55" t="s">
        <v>34</v>
      </c>
      <c r="V43" s="388" t="s">
        <v>34</v>
      </c>
      <c r="W43" s="398" t="s">
        <v>34</v>
      </c>
      <c r="X43" s="55" t="s">
        <v>34</v>
      </c>
      <c r="Y43" s="56" t="s">
        <v>34</v>
      </c>
      <c r="Z43" s="388" t="s">
        <v>34</v>
      </c>
      <c r="AA43" s="55" t="s">
        <v>34</v>
      </c>
      <c r="AB43" s="55" t="s">
        <v>34</v>
      </c>
      <c r="AC43" s="56" t="s">
        <v>34</v>
      </c>
      <c r="AD43" s="388" t="s">
        <v>34</v>
      </c>
      <c r="AE43" s="55" t="s">
        <v>34</v>
      </c>
      <c r="AF43" s="55" t="s">
        <v>34</v>
      </c>
      <c r="AG43" s="56" t="s">
        <v>34</v>
      </c>
    </row>
    <row r="44" spans="1:33" ht="25.5" x14ac:dyDescent="0.25">
      <c r="A44" s="974"/>
      <c r="B44" s="50" t="s">
        <v>33</v>
      </c>
      <c r="C44" s="60" t="s">
        <v>34</v>
      </c>
      <c r="D44" s="60" t="s">
        <v>34</v>
      </c>
      <c r="E44" s="1417" t="s">
        <v>611</v>
      </c>
      <c r="F44" s="61" t="s">
        <v>41</v>
      </c>
      <c r="G44" s="1282"/>
      <c r="H44" s="55" t="s">
        <v>34</v>
      </c>
      <c r="I44" s="55" t="s">
        <v>34</v>
      </c>
      <c r="J44" s="1282"/>
      <c r="K44" s="55" t="s">
        <v>34</v>
      </c>
      <c r="L44" s="55" t="s">
        <v>34</v>
      </c>
      <c r="M44" s="1282"/>
      <c r="N44" s="55" t="s">
        <v>34</v>
      </c>
      <c r="O44" s="55" t="s">
        <v>34</v>
      </c>
      <c r="P44" s="1282"/>
      <c r="Q44" s="55" t="s">
        <v>34</v>
      </c>
      <c r="R44" s="55" t="s">
        <v>34</v>
      </c>
      <c r="S44" s="1282"/>
      <c r="T44" s="55" t="s">
        <v>34</v>
      </c>
      <c r="U44" s="55" t="s">
        <v>34</v>
      </c>
      <c r="V44" s="388" t="s">
        <v>34</v>
      </c>
      <c r="W44" s="398" t="s">
        <v>34</v>
      </c>
      <c r="X44" s="55" t="s">
        <v>34</v>
      </c>
      <c r="Y44" s="56" t="s">
        <v>34</v>
      </c>
      <c r="Z44" s="388" t="s">
        <v>34</v>
      </c>
      <c r="AA44" s="55" t="s">
        <v>34</v>
      </c>
      <c r="AB44" s="55" t="s">
        <v>34</v>
      </c>
      <c r="AC44" s="56" t="s">
        <v>34</v>
      </c>
      <c r="AD44" s="388" t="s">
        <v>34</v>
      </c>
      <c r="AE44" s="55" t="s">
        <v>34</v>
      </c>
      <c r="AF44" s="55" t="s">
        <v>34</v>
      </c>
      <c r="AG44" s="56" t="s">
        <v>34</v>
      </c>
    </row>
    <row r="45" spans="1:33" x14ac:dyDescent="0.25">
      <c r="A45" s="1067"/>
      <c r="B45" s="50" t="s">
        <v>33</v>
      </c>
      <c r="C45" s="60" t="s">
        <v>34</v>
      </c>
      <c r="D45" s="60" t="s">
        <v>34</v>
      </c>
      <c r="E45" s="1418" t="s">
        <v>463</v>
      </c>
      <c r="F45" s="611" t="s">
        <v>41</v>
      </c>
      <c r="G45" s="1123">
        <f>IF((G27+$V$27)&gt;0,ROUND(((G27+$V$27+$W$27-$X$27)/$Y$27),3),0)</f>
        <v>0</v>
      </c>
      <c r="H45" s="53">
        <f>IF((H27+$V$27)&gt;0,ROUND(((H27+$V$27+$W$27-$X$27)/$Y$27),3),0)</f>
        <v>0</v>
      </c>
      <c r="I45" s="53">
        <f>IF((I27+$V$27)&gt;0,ROUND(((I27+$V$27+$W$27-$X$27)/$Y$27),3),0)</f>
        <v>0</v>
      </c>
      <c r="J45" s="1123">
        <f t="shared" ref="J45:U45" si="24">IF((J27+$V$27)&gt;0,ROUND(((J27+$V$27+$W$27-$X$27)/$Y$27),3),0)</f>
        <v>0</v>
      </c>
      <c r="K45" s="53">
        <f t="shared" si="24"/>
        <v>0</v>
      </c>
      <c r="L45" s="56">
        <f t="shared" si="24"/>
        <v>0</v>
      </c>
      <c r="M45" s="1123">
        <f t="shared" si="24"/>
        <v>0</v>
      </c>
      <c r="N45" s="53">
        <f t="shared" si="24"/>
        <v>0</v>
      </c>
      <c r="O45" s="56">
        <f t="shared" si="24"/>
        <v>0</v>
      </c>
      <c r="P45" s="1123">
        <f t="shared" si="24"/>
        <v>0</v>
      </c>
      <c r="Q45" s="53">
        <f t="shared" si="24"/>
        <v>0</v>
      </c>
      <c r="R45" s="56">
        <f t="shared" si="24"/>
        <v>0</v>
      </c>
      <c r="S45" s="1123">
        <f t="shared" si="24"/>
        <v>0</v>
      </c>
      <c r="T45" s="53">
        <f t="shared" si="24"/>
        <v>0</v>
      </c>
      <c r="U45" s="56">
        <f t="shared" si="24"/>
        <v>0</v>
      </c>
      <c r="V45" s="388" t="s">
        <v>34</v>
      </c>
      <c r="W45" s="398" t="s">
        <v>34</v>
      </c>
      <c r="X45" s="55" t="s">
        <v>34</v>
      </c>
      <c r="Y45" s="56" t="s">
        <v>34</v>
      </c>
      <c r="Z45" s="388" t="s">
        <v>34</v>
      </c>
      <c r="AA45" s="55" t="s">
        <v>34</v>
      </c>
      <c r="AB45" s="55" t="s">
        <v>34</v>
      </c>
      <c r="AC45" s="56" t="s">
        <v>34</v>
      </c>
      <c r="AD45" s="388" t="s">
        <v>34</v>
      </c>
      <c r="AE45" s="55" t="s">
        <v>34</v>
      </c>
      <c r="AF45" s="55" t="s">
        <v>34</v>
      </c>
      <c r="AG45" s="56" t="s">
        <v>34</v>
      </c>
    </row>
    <row r="46" spans="1:33" x14ac:dyDescent="0.25">
      <c r="A46" s="1067"/>
      <c r="B46" s="50" t="s">
        <v>33</v>
      </c>
      <c r="C46" s="51" t="s">
        <v>34</v>
      </c>
      <c r="D46" s="51" t="s">
        <v>34</v>
      </c>
      <c r="E46" s="1417" t="s">
        <v>612</v>
      </c>
      <c r="F46" s="1133" t="s">
        <v>41</v>
      </c>
      <c r="G46" s="1140">
        <f>IF((G28+$V$28)&gt;0,ROUND(((G28+$V$28+$W$28-$X$28)/$Y$28),3),0)</f>
        <v>0</v>
      </c>
      <c r="H46" s="53">
        <f>IF((H28+$V$28)&gt;0,ROUND(((H28+$V$28+$W$28-$X$28)/$Y$28),3),0)</f>
        <v>0</v>
      </c>
      <c r="I46" s="54">
        <f>IF((I28+$V$28)&gt;0,ROUND(((I28+$V$28+$W$28-$X$28)/$Y$28),3),0)</f>
        <v>0</v>
      </c>
      <c r="J46" s="1140">
        <f t="shared" ref="J46:U46" si="25">IF((J28+$V$28)&gt;0,ROUND(((J28+$V$28+$W$28-$X$28)/$Y$28),3),0)</f>
        <v>0</v>
      </c>
      <c r="K46" s="53">
        <f t="shared" si="25"/>
        <v>0</v>
      </c>
      <c r="L46" s="54">
        <f t="shared" si="25"/>
        <v>0</v>
      </c>
      <c r="M46" s="1140">
        <f t="shared" si="25"/>
        <v>0</v>
      </c>
      <c r="N46" s="53">
        <f t="shared" si="25"/>
        <v>0</v>
      </c>
      <c r="O46" s="54">
        <f t="shared" si="25"/>
        <v>0</v>
      </c>
      <c r="P46" s="1140">
        <f t="shared" si="25"/>
        <v>0</v>
      </c>
      <c r="Q46" s="53">
        <f t="shared" si="25"/>
        <v>0</v>
      </c>
      <c r="R46" s="54">
        <f t="shared" si="25"/>
        <v>0</v>
      </c>
      <c r="S46" s="1140">
        <f t="shared" si="25"/>
        <v>0</v>
      </c>
      <c r="T46" s="53">
        <f t="shared" si="25"/>
        <v>0</v>
      </c>
      <c r="U46" s="54">
        <f t="shared" si="25"/>
        <v>0</v>
      </c>
      <c r="V46" s="397" t="s">
        <v>34</v>
      </c>
      <c r="W46" s="399" t="s">
        <v>34</v>
      </c>
      <c r="X46" s="53" t="s">
        <v>34</v>
      </c>
      <c r="Y46" s="54" t="s">
        <v>34</v>
      </c>
      <c r="Z46" s="388" t="s">
        <v>34</v>
      </c>
      <c r="AA46" s="55" t="s">
        <v>34</v>
      </c>
      <c r="AB46" s="55" t="s">
        <v>34</v>
      </c>
      <c r="AC46" s="56" t="s">
        <v>34</v>
      </c>
      <c r="AD46" s="388" t="s">
        <v>34</v>
      </c>
      <c r="AE46" s="55" t="s">
        <v>34</v>
      </c>
      <c r="AF46" s="55" t="s">
        <v>34</v>
      </c>
      <c r="AG46" s="56" t="s">
        <v>34</v>
      </c>
    </row>
    <row r="47" spans="1:33" x14ac:dyDescent="0.25">
      <c r="A47" s="1067"/>
      <c r="B47" s="50" t="s">
        <v>33</v>
      </c>
      <c r="C47" s="60" t="s">
        <v>34</v>
      </c>
      <c r="D47" s="60" t="s">
        <v>34</v>
      </c>
      <c r="E47" s="1418" t="s">
        <v>438</v>
      </c>
      <c r="F47" s="1133" t="s">
        <v>41</v>
      </c>
      <c r="G47" s="1140" t="e">
        <f t="shared" ref="G47:I49" si="26">IF((G29+$V$29)&gt;0,ROUND(((G29+$V$29+$W$29-$X$29)/$Y$29),3),0)</f>
        <v>#DIV/0!</v>
      </c>
      <c r="H47" s="53">
        <f t="shared" si="26"/>
        <v>0</v>
      </c>
      <c r="I47" s="54" t="e">
        <f t="shared" si="26"/>
        <v>#DIV/0!</v>
      </c>
      <c r="J47" s="1140">
        <f t="shared" ref="J47:U47" si="27">IF((J29+$V$29)&gt;0,ROUND(((J29+$V$29+$W$29-$X$29)/$Y$29),3),0)</f>
        <v>0</v>
      </c>
      <c r="K47" s="53">
        <f t="shared" si="27"/>
        <v>0</v>
      </c>
      <c r="L47" s="54">
        <f t="shared" si="27"/>
        <v>0</v>
      </c>
      <c r="M47" s="1140">
        <f t="shared" si="27"/>
        <v>0</v>
      </c>
      <c r="N47" s="53">
        <f t="shared" si="27"/>
        <v>0</v>
      </c>
      <c r="O47" s="54">
        <f t="shared" si="27"/>
        <v>0</v>
      </c>
      <c r="P47" s="1140">
        <f t="shared" si="27"/>
        <v>0</v>
      </c>
      <c r="Q47" s="53">
        <f t="shared" si="27"/>
        <v>0</v>
      </c>
      <c r="R47" s="54">
        <f t="shared" si="27"/>
        <v>0</v>
      </c>
      <c r="S47" s="1140" t="e">
        <f t="shared" si="27"/>
        <v>#DIV/0!</v>
      </c>
      <c r="T47" s="53">
        <f t="shared" si="27"/>
        <v>0</v>
      </c>
      <c r="U47" s="54" t="e">
        <f t="shared" si="27"/>
        <v>#DIV/0!</v>
      </c>
      <c r="V47" s="397" t="s">
        <v>34</v>
      </c>
      <c r="W47" s="399" t="s">
        <v>34</v>
      </c>
      <c r="X47" s="53" t="s">
        <v>34</v>
      </c>
      <c r="Y47" s="54" t="s">
        <v>34</v>
      </c>
      <c r="Z47" s="1243"/>
      <c r="AA47" s="1245"/>
      <c r="AB47" s="1245"/>
      <c r="AC47" s="1246"/>
      <c r="AD47" s="1243"/>
      <c r="AE47" s="1245"/>
      <c r="AF47" s="1245"/>
      <c r="AG47" s="1246"/>
    </row>
    <row r="48" spans="1:33" ht="25.5" x14ac:dyDescent="0.25">
      <c r="A48" s="1067"/>
      <c r="B48" s="50" t="s">
        <v>33</v>
      </c>
      <c r="C48" s="51" t="s">
        <v>34</v>
      </c>
      <c r="D48" s="51" t="s">
        <v>34</v>
      </c>
      <c r="E48" s="1419" t="s">
        <v>613</v>
      </c>
      <c r="F48" s="1291" t="s">
        <v>41</v>
      </c>
      <c r="G48" s="1391">
        <f t="shared" si="26"/>
        <v>0</v>
      </c>
      <c r="H48" s="1392">
        <f t="shared" si="26"/>
        <v>0</v>
      </c>
      <c r="I48" s="1393">
        <f t="shared" si="26"/>
        <v>0</v>
      </c>
      <c r="J48" s="1140">
        <f t="shared" ref="J48:U48" si="28">IF((J30+$V$29)&gt;0,ROUND(((J30+$V$29+$W$29-$X$29)/$Y$29),3),0)</f>
        <v>0</v>
      </c>
      <c r="K48" s="53">
        <f t="shared" si="28"/>
        <v>0</v>
      </c>
      <c r="L48" s="54">
        <f t="shared" si="28"/>
        <v>0</v>
      </c>
      <c r="M48" s="1140">
        <f t="shared" si="28"/>
        <v>0</v>
      </c>
      <c r="N48" s="53">
        <f t="shared" si="28"/>
        <v>0</v>
      </c>
      <c r="O48" s="54">
        <f t="shared" si="28"/>
        <v>0</v>
      </c>
      <c r="P48" s="1140">
        <f t="shared" si="28"/>
        <v>0</v>
      </c>
      <c r="Q48" s="53">
        <f t="shared" si="28"/>
        <v>0</v>
      </c>
      <c r="R48" s="54">
        <f t="shared" si="28"/>
        <v>0</v>
      </c>
      <c r="S48" s="1140">
        <f t="shared" si="28"/>
        <v>0</v>
      </c>
      <c r="T48" s="53">
        <f t="shared" si="28"/>
        <v>0</v>
      </c>
      <c r="U48" s="54">
        <f t="shared" si="28"/>
        <v>0</v>
      </c>
      <c r="V48" s="397" t="s">
        <v>34</v>
      </c>
      <c r="W48" s="399" t="s">
        <v>34</v>
      </c>
      <c r="X48" s="53" t="s">
        <v>34</v>
      </c>
      <c r="Y48" s="54" t="s">
        <v>34</v>
      </c>
      <c r="Z48" s="1243"/>
      <c r="AA48" s="1245"/>
      <c r="AB48" s="1245"/>
      <c r="AC48" s="1246"/>
      <c r="AD48" s="1243"/>
      <c r="AE48" s="1245"/>
      <c r="AF48" s="1245"/>
      <c r="AG48" s="1246"/>
    </row>
    <row r="49" spans="1:33" ht="25.5" x14ac:dyDescent="0.25">
      <c r="A49" s="1067"/>
      <c r="B49" s="50" t="s">
        <v>33</v>
      </c>
      <c r="C49" s="60" t="s">
        <v>34</v>
      </c>
      <c r="D49" s="60" t="s">
        <v>34</v>
      </c>
      <c r="E49" s="1419" t="s">
        <v>614</v>
      </c>
      <c r="F49" s="1291" t="s">
        <v>41</v>
      </c>
      <c r="G49" s="1391">
        <f t="shared" si="26"/>
        <v>0</v>
      </c>
      <c r="H49" s="1392">
        <f t="shared" si="26"/>
        <v>0</v>
      </c>
      <c r="I49" s="1393">
        <f t="shared" si="26"/>
        <v>0</v>
      </c>
      <c r="J49" s="1140">
        <f t="shared" ref="J49:U49" si="29">IF((J31+$V$29)&gt;0,ROUND(((J31+$V$29+$W$29-$X$29)/$Y$29),3),0)</f>
        <v>0</v>
      </c>
      <c r="K49" s="53">
        <f t="shared" si="29"/>
        <v>0</v>
      </c>
      <c r="L49" s="54">
        <f t="shared" si="29"/>
        <v>0</v>
      </c>
      <c r="M49" s="1140">
        <f t="shared" si="29"/>
        <v>0</v>
      </c>
      <c r="N49" s="53">
        <f t="shared" si="29"/>
        <v>0</v>
      </c>
      <c r="O49" s="54">
        <f t="shared" si="29"/>
        <v>0</v>
      </c>
      <c r="P49" s="1140">
        <f t="shared" si="29"/>
        <v>0</v>
      </c>
      <c r="Q49" s="53">
        <f t="shared" si="29"/>
        <v>0</v>
      </c>
      <c r="R49" s="54">
        <f t="shared" si="29"/>
        <v>0</v>
      </c>
      <c r="S49" s="1140">
        <f t="shared" si="29"/>
        <v>0</v>
      </c>
      <c r="T49" s="53">
        <f t="shared" si="29"/>
        <v>0</v>
      </c>
      <c r="U49" s="54">
        <f t="shared" si="29"/>
        <v>0</v>
      </c>
      <c r="V49" s="397" t="s">
        <v>34</v>
      </c>
      <c r="W49" s="399" t="s">
        <v>34</v>
      </c>
      <c r="X49" s="53" t="s">
        <v>34</v>
      </c>
      <c r="Y49" s="54" t="s">
        <v>34</v>
      </c>
      <c r="Z49" s="1243"/>
      <c r="AA49" s="1245"/>
      <c r="AB49" s="1245"/>
      <c r="AC49" s="1246"/>
      <c r="AD49" s="1243"/>
      <c r="AE49" s="1245"/>
      <c r="AF49" s="1245"/>
      <c r="AG49" s="1246"/>
    </row>
    <row r="50" spans="1:33" ht="51.75" thickBot="1" x14ac:dyDescent="0.3">
      <c r="A50" s="1067"/>
      <c r="B50" s="50" t="s">
        <v>33</v>
      </c>
      <c r="C50" s="51" t="s">
        <v>34</v>
      </c>
      <c r="D50" s="51" t="s">
        <v>34</v>
      </c>
      <c r="E50" s="1418" t="s">
        <v>615</v>
      </c>
      <c r="F50" s="1133" t="s">
        <v>41</v>
      </c>
      <c r="G50" s="1659"/>
      <c r="H50" s="1660"/>
      <c r="I50" s="1661"/>
      <c r="J50" s="1659"/>
      <c r="K50" s="1660"/>
      <c r="L50" s="1661"/>
      <c r="M50" s="1659"/>
      <c r="N50" s="1660"/>
      <c r="O50" s="1661"/>
      <c r="P50" s="1659"/>
      <c r="Q50" s="1660"/>
      <c r="R50" s="1661"/>
      <c r="S50" s="1659"/>
      <c r="T50" s="1660"/>
      <c r="U50" s="1661"/>
      <c r="V50" s="397" t="s">
        <v>34</v>
      </c>
      <c r="W50" s="399" t="s">
        <v>34</v>
      </c>
      <c r="X50" s="53" t="s">
        <v>34</v>
      </c>
      <c r="Y50" s="54" t="s">
        <v>34</v>
      </c>
      <c r="Z50" s="1243"/>
      <c r="AA50" s="1245"/>
      <c r="AB50" s="1245"/>
      <c r="AC50" s="1246"/>
      <c r="AD50" s="1243"/>
      <c r="AE50" s="1245"/>
      <c r="AF50" s="1245"/>
      <c r="AG50" s="1246"/>
    </row>
    <row r="51" spans="1:33" s="74" customFormat="1" ht="32.25" thickBot="1" x14ac:dyDescent="0.3">
      <c r="A51" s="984"/>
      <c r="B51" s="70"/>
      <c r="C51" s="71"/>
      <c r="D51" s="72"/>
      <c r="E51" s="1420" t="s">
        <v>42</v>
      </c>
      <c r="F51" s="73" t="s">
        <v>43</v>
      </c>
      <c r="G51" s="624">
        <f>SUM(G52:G61)</f>
        <v>63918.32729999999</v>
      </c>
      <c r="H51" s="625">
        <f t="shared" ref="H51" si="30">SUM(H52:H61)</f>
        <v>31855.155999999995</v>
      </c>
      <c r="I51" s="626">
        <f>SUM(I52:I61)</f>
        <v>32063.171299999998</v>
      </c>
      <c r="J51" s="624">
        <f t="shared" ref="J51" si="31">SUM(J52:J61)</f>
        <v>4807.2608299999993</v>
      </c>
      <c r="K51" s="625">
        <f t="shared" ref="K51:U51" si="32">SUM(K52:K61)</f>
        <v>4544.6508599999997</v>
      </c>
      <c r="L51" s="626">
        <f t="shared" si="32"/>
        <v>262.60996999999998</v>
      </c>
      <c r="M51" s="624">
        <f t="shared" si="32"/>
        <v>26500.302239999997</v>
      </c>
      <c r="N51" s="625">
        <f t="shared" si="32"/>
        <v>10043.45522</v>
      </c>
      <c r="O51" s="626">
        <f t="shared" si="32"/>
        <v>16456.847020000001</v>
      </c>
      <c r="P51" s="624">
        <f t="shared" si="32"/>
        <v>45818.147930000006</v>
      </c>
      <c r="Q51" s="625">
        <f t="shared" si="32"/>
        <v>15918.939020000002</v>
      </c>
      <c r="R51" s="626">
        <f t="shared" si="32"/>
        <v>29899.208910000001</v>
      </c>
      <c r="S51" s="624">
        <f t="shared" si="32"/>
        <v>63768.928179999995</v>
      </c>
      <c r="T51" s="625">
        <f t="shared" si="32"/>
        <v>31725.063489999993</v>
      </c>
      <c r="U51" s="626">
        <f t="shared" si="32"/>
        <v>32043.864690000002</v>
      </c>
      <c r="V51" s="400" t="s">
        <v>34</v>
      </c>
      <c r="W51" s="612" t="s">
        <v>34</v>
      </c>
      <c r="X51" s="401" t="s">
        <v>34</v>
      </c>
      <c r="Y51" s="402" t="s">
        <v>34</v>
      </c>
      <c r="Z51" s="722">
        <f t="shared" ref="Z51:Z61" si="33">G51-J51</f>
        <v>59111.066469999991</v>
      </c>
      <c r="AA51" s="723">
        <f t="shared" ref="AA51:AA61" si="34">G51-M51</f>
        <v>37418.025059999993</v>
      </c>
      <c r="AB51" s="723">
        <f t="shared" ref="AB51:AB61" si="35">G51-P51</f>
        <v>18100.179369999983</v>
      </c>
      <c r="AC51" s="724">
        <f t="shared" ref="AC51:AC61" si="36">G51-S51</f>
        <v>149.39911999999458</v>
      </c>
      <c r="AD51" s="725">
        <f>IF(G51&gt;0,ROUND((J51/G51),3),0)</f>
        <v>7.4999999999999997E-2</v>
      </c>
      <c r="AE51" s="726">
        <f>IF(G51&gt;0,ROUND((M51/G51),3),0)</f>
        <v>0.41499999999999998</v>
      </c>
      <c r="AF51" s="726">
        <f>IF(G51&gt;0,ROUND((P51/G51),3),0)</f>
        <v>0.71699999999999997</v>
      </c>
      <c r="AG51" s="727">
        <f>IF(G51&gt;0,ROUND((S51/G51),3),0)</f>
        <v>0.998</v>
      </c>
    </row>
    <row r="52" spans="1:33" ht="18.75" x14ac:dyDescent="0.25">
      <c r="A52" s="972"/>
      <c r="B52" s="1134" t="s">
        <v>33</v>
      </c>
      <c r="C52" s="75" t="s">
        <v>34</v>
      </c>
      <c r="D52" s="75" t="s">
        <v>34</v>
      </c>
      <c r="E52" s="1421" t="s">
        <v>430</v>
      </c>
      <c r="F52" s="1135" t="s">
        <v>43</v>
      </c>
      <c r="G52" s="1301">
        <f>H52+I52</f>
        <v>29203.354259999996</v>
      </c>
      <c r="H52" s="1302">
        <f>H64+H72+H75+H78+H81+H82+H85+H88+H91+H94+H95+H96+H109+H134+H162+H165+H182+H183+H196+H199+H201+H202+H203+H204+H205+H208+H214+H227+H258+H262+H263+H264+H265+H266+H269+H272+H275+H279+H285+H288+H291+H292+H293+H324+H327+H328+H329+H333+H351+H356+H359+H362+H363+H366+H370+H373+H376+H380+H383+H386+H390+H393+H397+H400+H404+H407+H410+H413+H417+H422+H427+H430+H435+H436+H439+H440+H352+H353+H364+H379+H389+H396+H403+H416+H419+H443+H447+H448+H449+H337</f>
        <v>22431.899999999998</v>
      </c>
      <c r="I52" s="1302">
        <f>I64+I72+I75+I78+I81+I82+I85+I88+I91+I94+I95+I96+I109+I134+I162+I165+I182+I183+I196+I199+I201+I202+I203+I204+I205+I208+I214+I227+I258+I262+I263+I264+I265+I266+I269+I272+I275+I279+I285+I288+I291+I292+I293+I324+I327+I328+I329+I333+I351+I356+I359+I362+I363+I366+I370+I373+I376+I380+I383+I386+I390+I393+I397+I400+I404+I407+I410+I413+I417+I422+I427+I430+I435+I436+I439+I440+I352+I353+I364+I379+I389+I396+I403+I416+I419+I443+I447+I448+I449+I337</f>
        <v>6771.4542599999986</v>
      </c>
      <c r="J52" s="1301">
        <f t="shared" ref="J52:J56" si="37">K52+L52</f>
        <v>4566.7419899999995</v>
      </c>
      <c r="K52" s="1302">
        <f>K64+K72+K75+K78+K81+K82+K85+K88+K91+K94+K95+K96+K109+K134+K162+K165+K182+K183+K196+K199+K201+K202+K203+K204+K205+K208+K214+K227+K258+K262+K263+K264+K265+K266+K269+K272+K275+K279+K285+K288+K291+K292+K293+K324+K327+K328+K329+K333+K351+K356+K359+K362+K363+K366+K370+K373+K376+K380+K383+K386+K390+K393+K397+K400+K404+K407+K410+K413+K417+K422+K427+K430+K435+K436+K439+K440+K352+K353+K364+K379+K389+K396+K403+K416+K419+K443+K447+K448+K449+K337</f>
        <v>4544.6508599999997</v>
      </c>
      <c r="L52" s="1302">
        <f>L64+L72+L75+L78+L81+L82+L85+L88+L91+L94+L95+L96+L109+L134+L162+L165+L182+L183+L196+L199+L201+L202+L203+L204+L205+L208+L214+L227+L258+L262+L263+L264+L265+L266+L269+L272+L275+L279+L285+L288+L291+L292+L293+L324+L327+L328+L329+L333+L351+L356+L359+L362+L363+L366+L370+L373+L376+L380+L383+L386+L390+L393+L397+L400+L404+L407+L410+L413+L417+L422+L427+L430+L435+L436+L439+L440+L352+L353+L364+L379+L389+L396+L403+L416+L419+L443+L447+L448+L449+L337</f>
        <v>22.091129999999996</v>
      </c>
      <c r="M52" s="1301">
        <f t="shared" ref="M52:M56" si="38">N52+O52</f>
        <v>11410.968699999999</v>
      </c>
      <c r="N52" s="1302">
        <f>N64+N72+N75+N78+N81+N82+N85+N88+N91+N94+N95+N96+N109+N134+N162+N165+N182+N183+N196+N199+N201+N202+N203+N204+N205+N208+N214+N227+N258+N262+N263+N264+N265+N266+N269+N272+N275+N279+N285+N288+N291+N292+N293+N324+N327+N328+N329+N333+N351+N356+N359+N362+N363+N366+N370+N373+N376+N380+N383+N386+N390+N393+N397+N400+N404+N407+N410+N413+N417+N422+N427+N430+N435+N436+N439+N440+N352+N353+N364+N379+N389+N396+N403+N416+N419+N443+N447+N448+N449+N337</f>
        <v>10043.45522</v>
      </c>
      <c r="O52" s="1302">
        <f>O64+O72+O75+O78+O81+O82+O85+O88+O91+O94+O95+O96+O109+O134+O162+O165+O182+O183+O196+O199+O201+O202+O203+O204+O205+O208+O214+O227+O258+O262+O263+O264+O265+O266+O269+O272+O275+O279+O285+O288+O291+O292+O293+O324+O327+O328+O329+O333+O351+O356+O359+O362+O363+O366+O370+O373+O376+O380+O383+O386+O390+O393+O397+O400+O404+O407+O410+O413+O417+O422+O427+O430+O435+O436+O439+O440+O352+O353+O364+O379+O389+O396+O403+O416+O419+O443+O447+O448+O449+O337</f>
        <v>1367.5134800000001</v>
      </c>
      <c r="P52" s="1301">
        <f t="shared" ref="P52:P56" si="39">Q52+R52</f>
        <v>21148.743340000001</v>
      </c>
      <c r="Q52" s="1302">
        <f>Q64+Q72+Q75+Q78+Q81+Q82+Q85+Q88+Q91+Q94+Q95+Q96+Q109+Q134+Q162+Q165+Q182+Q183+Q196+Q199+Q201+Q202+Q203+Q204+Q205+Q208+Q214+Q227+Q258+Q262+Q263+Q264+Q265+Q266+Q269+Q272+Q275+Q279+Q285+Q288+Q291+Q292+Q293+Q324+Q327+Q328+Q329+Q333+Q351+Q356+Q359+Q362+Q363+Q366+Q370+Q373+Q376+Q380+Q383+Q386+Q390+Q393+Q397+Q400+Q404+Q407+Q410+Q413+Q417+Q422+Q427+Q430+Q435+Q436+Q439+Q440+Q352+Q353+Q364+Q379+Q389+Q396+Q403+Q416+Q419+Q443+Q447+Q448+Q449+Q337</f>
        <v>15918.939020000002</v>
      </c>
      <c r="R52" s="1302">
        <f>R64+R72+R75+R78+R81+R82+R85+R88+R91+R94+R95+R96+R109+R134+R162+R165+R182+R183+R196+R199+R201+R202+R203+R204+R205+R208+R214+R227+R258+R262+R263+R264+R265+R266+R269+R272+R275+R279+R285+R288+R291+R292+R293+R324+R327+R328+R329+R333+R351+R356+R359+R362+R363+R366+R370+R373+R376+R380+R383+R386+R390+R393+R397+R400+R404+R407+R410+R413+R417+R422+R427+R430+R435+R436+R439+R440+R352+R353+R364+R379+R389+R396+R403+R416+R419+R443+R447+R448+R449+R337</f>
        <v>5229.8043199999993</v>
      </c>
      <c r="S52" s="1301">
        <f t="shared" ref="S52:S56" si="40">T52+U52</f>
        <v>29054.006449999993</v>
      </c>
      <c r="T52" s="1302">
        <f>T64+T72+T75+T78+T81+T82+T85+T88+T91+T94+T95+T96+T109+T134+T162+T165+T182+T183+T196+T199+T201+T202+T203+T204+T205+T208+T214+T227+T258+T262+T263+T264+T265+T266+T269+T272+T275+T279+T285+T288+T291+T292+T293+T324+T327+T328+T329+T333+T351+T356+T359+T362+T363+T366+T370+T373+T376+T380+T383+T386+T390+T393+T397+T400+T404+T407+T410+T413+T417+T422+T427+T430+T435+T436+T439+T440+T352+T353+T364+T379+T389+T396+T403+T416+T419+T443+T447+T448+T449+T337</f>
        <v>22301.807989999994</v>
      </c>
      <c r="U52" s="1302">
        <f>U64+U72+U75+U78+U81+U82+U85+U88+U91+U94+U95+U96+U109+U134+U162+U165+U182+U183+U196+U199+U201+U202+U203+U204+U205+U208+U214+U227+U258+U262+U263+U264+U265+U266+U269+U272+U275+U279+U285+U288+U291+U292+U293+U324+U327+U328+U329+U333+U351+U356+U359+U362+U363+U366+U370+U373+U376+U380+U383+U386+U390+U393+U397+U400+U404+U407+U410+U413+U417+U422+U427+U430+U435+U436+U439+U440+U352+U353+U364+U379+U389+U396+U403+U416+U419+U443+U447+U448+U449+U337</f>
        <v>6752.1984599999978</v>
      </c>
      <c r="V52" s="1136" t="s">
        <v>34</v>
      </c>
      <c r="W52" s="1137" t="s">
        <v>34</v>
      </c>
      <c r="X52" s="1138" t="s">
        <v>34</v>
      </c>
      <c r="Y52" s="1139" t="s">
        <v>34</v>
      </c>
      <c r="Z52" s="728">
        <f t="shared" si="33"/>
        <v>24636.612269999998</v>
      </c>
      <c r="AA52" s="729">
        <f t="shared" si="34"/>
        <v>17792.385559999995</v>
      </c>
      <c r="AB52" s="730">
        <f t="shared" si="35"/>
        <v>8054.6109199999955</v>
      </c>
      <c r="AC52" s="731">
        <f t="shared" si="36"/>
        <v>149.34781000000294</v>
      </c>
      <c r="AD52" s="732">
        <f>IF(G52&gt;0,ROUND((J52/G52),3),0)</f>
        <v>0.156</v>
      </c>
      <c r="AE52" s="733">
        <f>IF(G52&gt;0,ROUND((M52/G52),3),0)</f>
        <v>0.39100000000000001</v>
      </c>
      <c r="AF52" s="733">
        <f>IF(G52&gt;0,ROUND((P52/G52),3),0)</f>
        <v>0.72399999999999998</v>
      </c>
      <c r="AG52" s="734">
        <f>IF(G52&gt;0,ROUND((S52/G52),3),0)</f>
        <v>0.995</v>
      </c>
    </row>
    <row r="53" spans="1:33" ht="25.5" x14ac:dyDescent="0.25">
      <c r="A53" s="972"/>
      <c r="B53" s="589" t="s">
        <v>33</v>
      </c>
      <c r="C53" s="60" t="s">
        <v>34</v>
      </c>
      <c r="D53" s="60" t="s">
        <v>34</v>
      </c>
      <c r="E53" s="1422" t="s">
        <v>628</v>
      </c>
      <c r="F53" s="61" t="s">
        <v>43</v>
      </c>
      <c r="G53" s="1298">
        <f t="shared" ref="G53:G61" si="41">H53+I53</f>
        <v>0</v>
      </c>
      <c r="H53" s="1299"/>
      <c r="I53" s="1299"/>
      <c r="J53" s="1298">
        <f t="shared" si="37"/>
        <v>0</v>
      </c>
      <c r="K53" s="1299"/>
      <c r="L53" s="1299"/>
      <c r="M53" s="1298">
        <f t="shared" si="38"/>
        <v>0</v>
      </c>
      <c r="N53" s="1299"/>
      <c r="O53" s="1299"/>
      <c r="P53" s="1298">
        <f t="shared" si="39"/>
        <v>0</v>
      </c>
      <c r="Q53" s="1299"/>
      <c r="R53" s="1299"/>
      <c r="S53" s="1298">
        <f t="shared" si="40"/>
        <v>0</v>
      </c>
      <c r="T53" s="1299"/>
      <c r="U53" s="1299"/>
      <c r="V53" s="418" t="s">
        <v>34</v>
      </c>
      <c r="W53" s="613" t="s">
        <v>34</v>
      </c>
      <c r="X53" s="419" t="s">
        <v>34</v>
      </c>
      <c r="Y53" s="420" t="s">
        <v>34</v>
      </c>
      <c r="Z53" s="728">
        <f t="shared" ref="Z53:Z55" si="42">G53-J53</f>
        <v>0</v>
      </c>
      <c r="AA53" s="729">
        <f t="shared" ref="AA53:AA55" si="43">G53-M53</f>
        <v>0</v>
      </c>
      <c r="AB53" s="730">
        <f t="shared" ref="AB53:AB55" si="44">G53-P53</f>
        <v>0</v>
      </c>
      <c r="AC53" s="731">
        <f t="shared" ref="AC53:AC55" si="45">G53-S53</f>
        <v>0</v>
      </c>
      <c r="AD53" s="732">
        <f t="shared" ref="AD53:AD55" si="46">IF(G53&gt;0,ROUND((J53/G53),3),0)</f>
        <v>0</v>
      </c>
      <c r="AE53" s="733">
        <f t="shared" ref="AE53:AE55" si="47">IF(G53&gt;0,ROUND((M53/G53),3),0)</f>
        <v>0</v>
      </c>
      <c r="AF53" s="733">
        <f t="shared" ref="AF53:AF55" si="48">IF(G53&gt;0,ROUND((P53/G53),3),0)</f>
        <v>0</v>
      </c>
      <c r="AG53" s="734">
        <f t="shared" ref="AG53:AG55" si="49">IF(G53&gt;0,ROUND((S53/G53),3),0)</f>
        <v>0</v>
      </c>
    </row>
    <row r="54" spans="1:33" ht="25.5" x14ac:dyDescent="0.25">
      <c r="A54" s="972"/>
      <c r="B54" s="589" t="s">
        <v>33</v>
      </c>
      <c r="C54" s="60" t="s">
        <v>34</v>
      </c>
      <c r="D54" s="60" t="s">
        <v>34</v>
      </c>
      <c r="E54" s="1422" t="s">
        <v>593</v>
      </c>
      <c r="F54" s="61" t="s">
        <v>43</v>
      </c>
      <c r="G54" s="1298">
        <f t="shared" si="41"/>
        <v>0</v>
      </c>
      <c r="H54" s="1299"/>
      <c r="I54" s="1299"/>
      <c r="J54" s="1298">
        <f t="shared" si="37"/>
        <v>0</v>
      </c>
      <c r="K54" s="1299"/>
      <c r="L54" s="1299"/>
      <c r="M54" s="1298">
        <f t="shared" si="38"/>
        <v>0</v>
      </c>
      <c r="N54" s="1299"/>
      <c r="O54" s="1299"/>
      <c r="P54" s="1298">
        <f t="shared" si="39"/>
        <v>0</v>
      </c>
      <c r="Q54" s="1299"/>
      <c r="R54" s="1299"/>
      <c r="S54" s="1298">
        <f t="shared" si="40"/>
        <v>0</v>
      </c>
      <c r="T54" s="1299"/>
      <c r="U54" s="1299"/>
      <c r="V54" s="418" t="s">
        <v>34</v>
      </c>
      <c r="W54" s="613" t="s">
        <v>34</v>
      </c>
      <c r="X54" s="419" t="s">
        <v>34</v>
      </c>
      <c r="Y54" s="420" t="s">
        <v>34</v>
      </c>
      <c r="Z54" s="728">
        <f t="shared" si="42"/>
        <v>0</v>
      </c>
      <c r="AA54" s="729">
        <f t="shared" si="43"/>
        <v>0</v>
      </c>
      <c r="AB54" s="730">
        <f t="shared" si="44"/>
        <v>0</v>
      </c>
      <c r="AC54" s="731">
        <f t="shared" si="45"/>
        <v>0</v>
      </c>
      <c r="AD54" s="732">
        <f t="shared" si="46"/>
        <v>0</v>
      </c>
      <c r="AE54" s="733">
        <f t="shared" si="47"/>
        <v>0</v>
      </c>
      <c r="AF54" s="733">
        <f t="shared" si="48"/>
        <v>0</v>
      </c>
      <c r="AG54" s="734">
        <f t="shared" si="49"/>
        <v>0</v>
      </c>
    </row>
    <row r="55" spans="1:33" ht="25.5" x14ac:dyDescent="0.25">
      <c r="A55" s="972"/>
      <c r="B55" s="98" t="s">
        <v>33</v>
      </c>
      <c r="C55" s="1132" t="s">
        <v>34</v>
      </c>
      <c r="D55" s="1132" t="s">
        <v>34</v>
      </c>
      <c r="E55" s="1423" t="s">
        <v>594</v>
      </c>
      <c r="F55" s="52" t="s">
        <v>43</v>
      </c>
      <c r="G55" s="1300">
        <f t="shared" si="41"/>
        <v>0</v>
      </c>
      <c r="H55" s="1299"/>
      <c r="I55" s="1299"/>
      <c r="J55" s="1300">
        <f t="shared" si="37"/>
        <v>0</v>
      </c>
      <c r="K55" s="1299"/>
      <c r="L55" s="1299"/>
      <c r="M55" s="1300">
        <f t="shared" si="38"/>
        <v>0</v>
      </c>
      <c r="N55" s="1299"/>
      <c r="O55" s="1299"/>
      <c r="P55" s="1300">
        <f t="shared" si="39"/>
        <v>0</v>
      </c>
      <c r="Q55" s="1299"/>
      <c r="R55" s="1299"/>
      <c r="S55" s="1300">
        <f t="shared" si="40"/>
        <v>0</v>
      </c>
      <c r="T55" s="1299"/>
      <c r="U55" s="1299"/>
      <c r="V55" s="421" t="s">
        <v>34</v>
      </c>
      <c r="W55" s="614" t="s">
        <v>34</v>
      </c>
      <c r="X55" s="422" t="s">
        <v>34</v>
      </c>
      <c r="Y55" s="423" t="s">
        <v>34</v>
      </c>
      <c r="Z55" s="728">
        <f t="shared" si="42"/>
        <v>0</v>
      </c>
      <c r="AA55" s="729">
        <f t="shared" si="43"/>
        <v>0</v>
      </c>
      <c r="AB55" s="730">
        <f t="shared" si="44"/>
        <v>0</v>
      </c>
      <c r="AC55" s="731">
        <f t="shared" si="45"/>
        <v>0</v>
      </c>
      <c r="AD55" s="732">
        <f t="shared" si="46"/>
        <v>0</v>
      </c>
      <c r="AE55" s="733">
        <f t="shared" si="47"/>
        <v>0</v>
      </c>
      <c r="AF55" s="733">
        <f t="shared" si="48"/>
        <v>0</v>
      </c>
      <c r="AG55" s="734">
        <f t="shared" si="49"/>
        <v>0</v>
      </c>
    </row>
    <row r="56" spans="1:33" ht="25.5" x14ac:dyDescent="0.25">
      <c r="A56" s="972"/>
      <c r="B56" s="589" t="s">
        <v>33</v>
      </c>
      <c r="C56" s="60" t="s">
        <v>34</v>
      </c>
      <c r="D56" s="60" t="s">
        <v>34</v>
      </c>
      <c r="E56" s="1422" t="s">
        <v>431</v>
      </c>
      <c r="F56" s="61" t="s">
        <v>43</v>
      </c>
      <c r="G56" s="1295">
        <f t="shared" si="41"/>
        <v>366.92304000000001</v>
      </c>
      <c r="H56" s="1296">
        <f>H168+H175+H211+H331+H332+H334+H336+H338+H339+H340+H341+H342+H343+H344+H345+H346+H347+H348+H349+H350</f>
        <v>0</v>
      </c>
      <c r="I56" s="1296">
        <f>I168+I175+I211+I331+I332+I334+I336+I338+I339+I340+I341+I342+I343+I344+I345+I346+I347+I348+I349+I350</f>
        <v>366.92304000000001</v>
      </c>
      <c r="J56" s="1295">
        <f t="shared" si="37"/>
        <v>55.403840000000002</v>
      </c>
      <c r="K56" s="1296">
        <f t="shared" ref="K56:L56" si="50">K168+K175+K211+K331+K332+K334+K336+K338+K339+K340+K341+K342+K343+K344+K345+K346+K347+K348+K349+K350</f>
        <v>0</v>
      </c>
      <c r="L56" s="1296">
        <f t="shared" si="50"/>
        <v>55.403840000000002</v>
      </c>
      <c r="M56" s="1295">
        <f t="shared" si="38"/>
        <v>138.25560000000002</v>
      </c>
      <c r="N56" s="1296">
        <f t="shared" ref="N56:O56" si="51">N168+N175+N211+N331+N332+N334+N336+N338+N339+N340+N341+N342+N343+N344+N345+N346+N347+N348+N349+N350</f>
        <v>0</v>
      </c>
      <c r="O56" s="1296">
        <f t="shared" si="51"/>
        <v>138.25560000000002</v>
      </c>
      <c r="P56" s="1295">
        <f t="shared" si="39"/>
        <v>215.96136000000001</v>
      </c>
      <c r="Q56" s="1296">
        <f t="shared" ref="Q56:R56" si="52">Q168+Q175+Q211+Q331+Q332+Q334+Q336+Q338+Q339+Q340+Q341+Q342+Q343+Q344+Q345+Q346+Q347+Q348+Q349+Q350</f>
        <v>0</v>
      </c>
      <c r="R56" s="1296">
        <f t="shared" si="52"/>
        <v>215.96136000000001</v>
      </c>
      <c r="S56" s="1295">
        <f t="shared" si="40"/>
        <v>366.92304000000001</v>
      </c>
      <c r="T56" s="1296">
        <f t="shared" ref="T56:U56" si="53">T168+T175+T211+T331+T332+T334+T336+T338+T339+T340+T341+T342+T343+T344+T345+T346+T347+T348+T349+T350</f>
        <v>0</v>
      </c>
      <c r="U56" s="1296">
        <f t="shared" si="53"/>
        <v>366.92304000000001</v>
      </c>
      <c r="V56" s="418" t="s">
        <v>34</v>
      </c>
      <c r="W56" s="613" t="s">
        <v>34</v>
      </c>
      <c r="X56" s="419" t="s">
        <v>34</v>
      </c>
      <c r="Y56" s="420" t="s">
        <v>34</v>
      </c>
      <c r="Z56" s="735">
        <f t="shared" si="33"/>
        <v>311.51920000000001</v>
      </c>
      <c r="AA56" s="736">
        <f t="shared" si="34"/>
        <v>228.66744</v>
      </c>
      <c r="AB56" s="737">
        <f t="shared" si="35"/>
        <v>150.96168</v>
      </c>
      <c r="AC56" s="738">
        <f t="shared" si="36"/>
        <v>0</v>
      </c>
      <c r="AD56" s="739">
        <f t="shared" ref="AD56:AD58" si="54">IF(G56&gt;0,ROUND((J56/G56),3),0)</f>
        <v>0.151</v>
      </c>
      <c r="AE56" s="740">
        <f t="shared" ref="AE56:AE58" si="55">IF(G56&gt;0,ROUND((M56/G56),3),0)</f>
        <v>0.377</v>
      </c>
      <c r="AF56" s="740">
        <f t="shared" ref="AF56:AF58" si="56">IF(G56&gt;0,ROUND((P56/G56),3),0)</f>
        <v>0.58899999999999997</v>
      </c>
      <c r="AG56" s="741">
        <f t="shared" ref="AG56:AG58" si="57">IF(G56&gt;0,ROUND((S56/G56),3),0)</f>
        <v>1</v>
      </c>
    </row>
    <row r="57" spans="1:33" ht="18.75" x14ac:dyDescent="0.25">
      <c r="A57" s="972"/>
      <c r="B57" s="589" t="s">
        <v>33</v>
      </c>
      <c r="C57" s="60" t="s">
        <v>34</v>
      </c>
      <c r="D57" s="60" t="s">
        <v>34</v>
      </c>
      <c r="E57" s="1422" t="s">
        <v>432</v>
      </c>
      <c r="F57" s="61" t="s">
        <v>43</v>
      </c>
      <c r="G57" s="1295">
        <f t="shared" si="41"/>
        <v>36.6</v>
      </c>
      <c r="H57" s="1297">
        <f>H335+H282</f>
        <v>0</v>
      </c>
      <c r="I57" s="1297">
        <f>I335+I282</f>
        <v>36.6</v>
      </c>
      <c r="J57" s="1295">
        <f t="shared" ref="J57:J60" si="58">K57+L57</f>
        <v>0</v>
      </c>
      <c r="K57" s="1297">
        <f>K335+K282</f>
        <v>0</v>
      </c>
      <c r="L57" s="1297">
        <f>L335+L282</f>
        <v>0</v>
      </c>
      <c r="M57" s="1295">
        <f t="shared" ref="M57:M60" si="59">N57+O57</f>
        <v>0</v>
      </c>
      <c r="N57" s="1297">
        <f>N335+N282</f>
        <v>0</v>
      </c>
      <c r="O57" s="1297">
        <f>O335+O282</f>
        <v>0</v>
      </c>
      <c r="P57" s="1295">
        <f t="shared" ref="P57:P60" si="60">Q57+R57</f>
        <v>0</v>
      </c>
      <c r="Q57" s="1297">
        <f>Q335+Q282</f>
        <v>0</v>
      </c>
      <c r="R57" s="1297">
        <f>R335+R282</f>
        <v>0</v>
      </c>
      <c r="S57" s="1295">
        <f t="shared" ref="S57:S60" si="61">T57+U57</f>
        <v>36.6</v>
      </c>
      <c r="T57" s="1297">
        <f>T335+T282</f>
        <v>0</v>
      </c>
      <c r="U57" s="1297">
        <f>U335+U282</f>
        <v>36.6</v>
      </c>
      <c r="V57" s="418" t="s">
        <v>34</v>
      </c>
      <c r="W57" s="613" t="s">
        <v>34</v>
      </c>
      <c r="X57" s="419" t="s">
        <v>34</v>
      </c>
      <c r="Y57" s="420" t="s">
        <v>34</v>
      </c>
      <c r="Z57" s="735">
        <f t="shared" si="33"/>
        <v>36.6</v>
      </c>
      <c r="AA57" s="736">
        <f t="shared" si="34"/>
        <v>36.6</v>
      </c>
      <c r="AB57" s="737">
        <f t="shared" si="35"/>
        <v>36.6</v>
      </c>
      <c r="AC57" s="738">
        <f t="shared" si="36"/>
        <v>0</v>
      </c>
      <c r="AD57" s="739">
        <f t="shared" si="54"/>
        <v>0</v>
      </c>
      <c r="AE57" s="740">
        <f t="shared" si="55"/>
        <v>0</v>
      </c>
      <c r="AF57" s="740">
        <f t="shared" si="56"/>
        <v>0</v>
      </c>
      <c r="AG57" s="741">
        <f t="shared" si="57"/>
        <v>1</v>
      </c>
    </row>
    <row r="58" spans="1:33" ht="18.75" x14ac:dyDescent="0.25">
      <c r="A58" s="972"/>
      <c r="B58" s="589" t="s">
        <v>33</v>
      </c>
      <c r="C58" s="60" t="s">
        <v>34</v>
      </c>
      <c r="D58" s="60" t="s">
        <v>34</v>
      </c>
      <c r="E58" s="1422" t="s">
        <v>433</v>
      </c>
      <c r="F58" s="61" t="s">
        <v>43</v>
      </c>
      <c r="G58" s="1295">
        <f t="shared" si="41"/>
        <v>0</v>
      </c>
      <c r="H58" s="1296">
        <f>H444</f>
        <v>0</v>
      </c>
      <c r="I58" s="1296">
        <f>I444</f>
        <v>0</v>
      </c>
      <c r="J58" s="1295">
        <f t="shared" si="58"/>
        <v>0</v>
      </c>
      <c r="K58" s="1296">
        <f>K444</f>
        <v>0</v>
      </c>
      <c r="L58" s="1296">
        <f>L444</f>
        <v>0</v>
      </c>
      <c r="M58" s="1295">
        <f t="shared" si="59"/>
        <v>0</v>
      </c>
      <c r="N58" s="1296">
        <f>N444</f>
        <v>0</v>
      </c>
      <c r="O58" s="1296">
        <f>O444</f>
        <v>0</v>
      </c>
      <c r="P58" s="1295">
        <f t="shared" si="60"/>
        <v>0</v>
      </c>
      <c r="Q58" s="1296">
        <f>Q444</f>
        <v>0</v>
      </c>
      <c r="R58" s="1296">
        <f>R444</f>
        <v>0</v>
      </c>
      <c r="S58" s="1295">
        <f t="shared" si="61"/>
        <v>0</v>
      </c>
      <c r="T58" s="1296">
        <f>T444</f>
        <v>0</v>
      </c>
      <c r="U58" s="1296">
        <f>U444</f>
        <v>0</v>
      </c>
      <c r="V58" s="418" t="s">
        <v>34</v>
      </c>
      <c r="W58" s="613" t="s">
        <v>34</v>
      </c>
      <c r="X58" s="419" t="s">
        <v>34</v>
      </c>
      <c r="Y58" s="420" t="s">
        <v>34</v>
      </c>
      <c r="Z58" s="735">
        <f t="shared" si="33"/>
        <v>0</v>
      </c>
      <c r="AA58" s="736">
        <f t="shared" si="34"/>
        <v>0</v>
      </c>
      <c r="AB58" s="737">
        <f t="shared" si="35"/>
        <v>0</v>
      </c>
      <c r="AC58" s="738">
        <f t="shared" si="36"/>
        <v>0</v>
      </c>
      <c r="AD58" s="739">
        <f t="shared" si="54"/>
        <v>0</v>
      </c>
      <c r="AE58" s="740">
        <f t="shared" si="55"/>
        <v>0</v>
      </c>
      <c r="AF58" s="740">
        <f t="shared" si="56"/>
        <v>0</v>
      </c>
      <c r="AG58" s="741">
        <f t="shared" si="57"/>
        <v>0</v>
      </c>
    </row>
    <row r="59" spans="1:33" ht="63.75" x14ac:dyDescent="0.25">
      <c r="A59" s="972"/>
      <c r="B59" s="589" t="s">
        <v>33</v>
      </c>
      <c r="C59" s="60" t="s">
        <v>34</v>
      </c>
      <c r="D59" s="60" t="s">
        <v>34</v>
      </c>
      <c r="E59" s="1424" t="s">
        <v>595</v>
      </c>
      <c r="F59" s="61" t="s">
        <v>43</v>
      </c>
      <c r="G59" s="1295">
        <f t="shared" si="41"/>
        <v>0</v>
      </c>
      <c r="H59" s="1294">
        <f>H457</f>
        <v>0</v>
      </c>
      <c r="I59" s="1294">
        <f>I457</f>
        <v>0</v>
      </c>
      <c r="J59" s="1295">
        <f t="shared" si="58"/>
        <v>0</v>
      </c>
      <c r="K59" s="1294">
        <f>K457</f>
        <v>0</v>
      </c>
      <c r="L59" s="1294">
        <f>L457</f>
        <v>0</v>
      </c>
      <c r="M59" s="1295">
        <f t="shared" si="59"/>
        <v>0</v>
      </c>
      <c r="N59" s="1294">
        <f>N457</f>
        <v>0</v>
      </c>
      <c r="O59" s="1294">
        <f>O457</f>
        <v>0</v>
      </c>
      <c r="P59" s="1295">
        <f t="shared" si="60"/>
        <v>0</v>
      </c>
      <c r="Q59" s="1294">
        <f>Q457</f>
        <v>0</v>
      </c>
      <c r="R59" s="1294">
        <f>R457</f>
        <v>0</v>
      </c>
      <c r="S59" s="1295">
        <f t="shared" si="61"/>
        <v>0</v>
      </c>
      <c r="T59" s="1294">
        <f>T457</f>
        <v>0</v>
      </c>
      <c r="U59" s="1294">
        <f>U457</f>
        <v>0</v>
      </c>
      <c r="V59" s="418" t="s">
        <v>34</v>
      </c>
      <c r="W59" s="613" t="s">
        <v>34</v>
      </c>
      <c r="X59" s="419" t="s">
        <v>34</v>
      </c>
      <c r="Y59" s="420" t="s">
        <v>34</v>
      </c>
      <c r="Z59" s="728"/>
      <c r="AA59" s="729"/>
      <c r="AB59" s="730"/>
      <c r="AC59" s="731"/>
      <c r="AD59" s="732"/>
      <c r="AE59" s="733"/>
      <c r="AF59" s="733"/>
      <c r="AG59" s="734"/>
    </row>
    <row r="60" spans="1:33" ht="18.75" x14ac:dyDescent="0.25">
      <c r="A60" s="972"/>
      <c r="B60" s="589" t="s">
        <v>33</v>
      </c>
      <c r="C60" s="60" t="s">
        <v>34</v>
      </c>
      <c r="D60" s="60" t="s">
        <v>34</v>
      </c>
      <c r="E60" s="1424" t="s">
        <v>696</v>
      </c>
      <c r="F60" s="52"/>
      <c r="G60" s="1293">
        <f>H60+I60</f>
        <v>34311.449999999997</v>
      </c>
      <c r="H60" s="1294">
        <f>H454+H460+H464+H467+H470+H473</f>
        <v>9423.2559999999994</v>
      </c>
      <c r="I60" s="1294">
        <f>I454+I460+I464+I467+I470+I473</f>
        <v>24888.194</v>
      </c>
      <c r="J60" s="1293">
        <f t="shared" si="58"/>
        <v>185.11500000000001</v>
      </c>
      <c r="K60" s="1294">
        <f t="shared" ref="K60:L60" si="62">K454+K460+K464+K467+K470+K473</f>
        <v>0</v>
      </c>
      <c r="L60" s="1294">
        <f t="shared" si="62"/>
        <v>185.11500000000001</v>
      </c>
      <c r="M60" s="1293">
        <f t="shared" si="59"/>
        <v>14951.077939999999</v>
      </c>
      <c r="N60" s="1294">
        <f t="shared" ref="N60:O60" si="63">N454+N460+N464+N467+N470+N473</f>
        <v>0</v>
      </c>
      <c r="O60" s="1294">
        <f t="shared" si="63"/>
        <v>14951.077939999999</v>
      </c>
      <c r="P60" s="1293">
        <f t="shared" si="60"/>
        <v>24453.443230000001</v>
      </c>
      <c r="Q60" s="1294">
        <f t="shared" ref="Q60:R60" si="64">Q454+Q460+Q464+Q467+Q470+Q473</f>
        <v>0</v>
      </c>
      <c r="R60" s="1294">
        <f t="shared" si="64"/>
        <v>24453.443230000001</v>
      </c>
      <c r="S60" s="1293">
        <f t="shared" si="61"/>
        <v>34311.398690000002</v>
      </c>
      <c r="T60" s="1294">
        <f t="shared" ref="T60:U60" si="65">T454+T460+T464+T467+T470+T473</f>
        <v>9423.2554999999993</v>
      </c>
      <c r="U60" s="1294">
        <f t="shared" si="65"/>
        <v>24888.143190000003</v>
      </c>
      <c r="V60" s="421"/>
      <c r="W60" s="614"/>
      <c r="X60" s="422"/>
      <c r="Y60" s="423"/>
      <c r="Z60" s="728"/>
      <c r="AA60" s="729"/>
      <c r="AB60" s="730"/>
      <c r="AC60" s="731"/>
      <c r="AD60" s="732"/>
      <c r="AE60" s="733"/>
      <c r="AF60" s="733"/>
      <c r="AG60" s="734"/>
    </row>
    <row r="61" spans="1:33" ht="25.5" x14ac:dyDescent="0.25">
      <c r="A61" s="972"/>
      <c r="B61" s="403" t="s">
        <v>34</v>
      </c>
      <c r="C61" s="51" t="s">
        <v>34</v>
      </c>
      <c r="D61" s="51" t="s">
        <v>34</v>
      </c>
      <c r="E61" s="1425" t="s">
        <v>465</v>
      </c>
      <c r="F61" s="52" t="s">
        <v>43</v>
      </c>
      <c r="G61" s="1293">
        <f t="shared" si="41"/>
        <v>0</v>
      </c>
      <c r="H61" s="1294">
        <f>H209+H354+H365+H381+H391+H398+H405+H418+H425+H433+H441+H450+H455+H461+H465+H468+H471+H458</f>
        <v>0</v>
      </c>
      <c r="I61" s="1294">
        <f>I209+I354+I365+I381+I391+I398+I405+I418+I425+I433+I441+I450+I455+I461+I465+I468+I471+I458</f>
        <v>0</v>
      </c>
      <c r="J61" s="1293">
        <f t="shared" ref="J61" si="66">K61+L61</f>
        <v>0</v>
      </c>
      <c r="K61" s="1294">
        <f>K209+K354+K365+K381+K391+K398+K405+K418+K425+K433+K441+K450+K455+K461+K465+K468+K471+K458</f>
        <v>0</v>
      </c>
      <c r="L61" s="1294">
        <f>L209+L354+L365+L381+L391+L398+L405+L418+L425+L433+L441+L450+L455+L461+L465+L468+L471+L458</f>
        <v>0</v>
      </c>
      <c r="M61" s="1293">
        <f t="shared" ref="M61" si="67">N61+O61</f>
        <v>0</v>
      </c>
      <c r="N61" s="1294">
        <f>N209+N354+N365+N381+N391+N398+N405+N418+N425+N433+N441+N450+N455+N461+N465+N468+N471+N458</f>
        <v>0</v>
      </c>
      <c r="O61" s="1294">
        <f>O209+O354+O365+O381+O391+O398+O405+O418+O425+O433+O441+O450+O455+O461+O465+O468+O471+O458</f>
        <v>0</v>
      </c>
      <c r="P61" s="1293">
        <f t="shared" ref="P61" si="68">Q61+R61</f>
        <v>0</v>
      </c>
      <c r="Q61" s="1294">
        <f>Q209+Q354+Q365+Q381+Q391+Q398+Q405+Q418+Q425+Q433+Q441+Q450+Q455+Q461+Q465+Q468+Q471+Q458</f>
        <v>0</v>
      </c>
      <c r="R61" s="1294">
        <f>R209+R354+R365+R381+R391+R398+R405+R418+R425+R433+R441+R450+R455+R461+R465+R468+R471+R458</f>
        <v>0</v>
      </c>
      <c r="S61" s="1293">
        <f t="shared" ref="S61" si="69">T61+U61</f>
        <v>0</v>
      </c>
      <c r="T61" s="1294">
        <f>T209+T354+T365+T381+T391+T398+T405+T418+T425+T433+T441+T450+T455+T461+T465+T468+T471+T458</f>
        <v>0</v>
      </c>
      <c r="U61" s="1294">
        <f>U209+U354+U365+U381+U391+U398+U405+U418+U425+U433+U441+U450+U455+U461+U465+U468+U471+U458</f>
        <v>0</v>
      </c>
      <c r="V61" s="421" t="s">
        <v>34</v>
      </c>
      <c r="W61" s="614" t="s">
        <v>34</v>
      </c>
      <c r="X61" s="422" t="s">
        <v>34</v>
      </c>
      <c r="Y61" s="423" t="s">
        <v>34</v>
      </c>
      <c r="Z61" s="728">
        <f t="shared" si="33"/>
        <v>0</v>
      </c>
      <c r="AA61" s="729">
        <f t="shared" si="34"/>
        <v>0</v>
      </c>
      <c r="AB61" s="730">
        <f t="shared" si="35"/>
        <v>0</v>
      </c>
      <c r="AC61" s="731">
        <f t="shared" si="36"/>
        <v>0</v>
      </c>
      <c r="AD61" s="732">
        <f t="shared" ref="AD61" si="70">IF(G61&gt;0,ROUND((J61/G61),3),0)</f>
        <v>0</v>
      </c>
      <c r="AE61" s="733">
        <f t="shared" ref="AE61" si="71">IF(G61&gt;0,ROUND((M61/G61),3),0)</f>
        <v>0</v>
      </c>
      <c r="AF61" s="733">
        <f t="shared" ref="AF61" si="72">IF(G61&gt;0,ROUND((P61/G61),3),0)</f>
        <v>0</v>
      </c>
      <c r="AG61" s="734">
        <f t="shared" ref="AG61" si="73">IF(G61&gt;0,ROUND((S61/G61),3),0)</f>
        <v>0</v>
      </c>
    </row>
    <row r="62" spans="1:33" s="76" customFormat="1" ht="12.75" thickBot="1" x14ac:dyDescent="0.3">
      <c r="A62" s="973"/>
      <c r="B62" s="77"/>
      <c r="C62" s="966"/>
      <c r="D62" s="967"/>
      <c r="E62" s="1426" t="s">
        <v>44</v>
      </c>
      <c r="F62" s="78"/>
      <c r="G62" s="627"/>
      <c r="H62" s="628"/>
      <c r="I62" s="629"/>
      <c r="J62" s="627"/>
      <c r="K62" s="628"/>
      <c r="L62" s="629"/>
      <c r="M62" s="627"/>
      <c r="N62" s="628"/>
      <c r="O62" s="629"/>
      <c r="P62" s="627"/>
      <c r="Q62" s="628"/>
      <c r="R62" s="629"/>
      <c r="S62" s="627"/>
      <c r="T62" s="628"/>
      <c r="U62" s="629"/>
      <c r="V62" s="534"/>
      <c r="W62" s="79"/>
      <c r="X62" s="532"/>
      <c r="Y62" s="533"/>
      <c r="Z62" s="893"/>
      <c r="AA62" s="893"/>
      <c r="AB62" s="893"/>
      <c r="AC62" s="894"/>
      <c r="AD62" s="895"/>
      <c r="AE62" s="893"/>
      <c r="AF62" s="893"/>
      <c r="AG62" s="894"/>
    </row>
    <row r="63" spans="1:33" s="80" customFormat="1" ht="24" thickBot="1" x14ac:dyDescent="0.3">
      <c r="A63" s="985"/>
      <c r="B63" s="538" t="s">
        <v>45</v>
      </c>
      <c r="C63" s="539">
        <v>2000</v>
      </c>
      <c r="D63" s="540"/>
      <c r="E63" s="1427" t="s">
        <v>46</v>
      </c>
      <c r="F63" s="541" t="s">
        <v>43</v>
      </c>
      <c r="G63" s="630">
        <f t="shared" ref="G63:U63" si="74">G64+G70+G426+G428+G442</f>
        <v>29606.8773</v>
      </c>
      <c r="H63" s="631">
        <f t="shared" si="74"/>
        <v>22431.899999999998</v>
      </c>
      <c r="I63" s="632">
        <f t="shared" si="74"/>
        <v>7174.9772999999996</v>
      </c>
      <c r="J63" s="630">
        <f t="shared" si="74"/>
        <v>4622.2120999999997</v>
      </c>
      <c r="K63" s="631">
        <f t="shared" si="74"/>
        <v>4544.6831499999998</v>
      </c>
      <c r="L63" s="632">
        <f t="shared" si="74"/>
        <v>77.528949999999995</v>
      </c>
      <c r="M63" s="630">
        <f t="shared" si="74"/>
        <v>11549.22162</v>
      </c>
      <c r="N63" s="631">
        <f t="shared" si="74"/>
        <v>10043.470160000001</v>
      </c>
      <c r="O63" s="632">
        <f t="shared" si="74"/>
        <v>1505.7514600000002</v>
      </c>
      <c r="P63" s="630">
        <f t="shared" si="74"/>
        <v>21364.651080000003</v>
      </c>
      <c r="Q63" s="631">
        <f t="shared" si="74"/>
        <v>15918.937420000002</v>
      </c>
      <c r="R63" s="632">
        <f t="shared" si="74"/>
        <v>5445.7136600000003</v>
      </c>
      <c r="S63" s="630">
        <f t="shared" si="74"/>
        <v>29457.497909999995</v>
      </c>
      <c r="T63" s="631">
        <f t="shared" si="74"/>
        <v>22301.771429999997</v>
      </c>
      <c r="U63" s="632">
        <f t="shared" si="74"/>
        <v>7155.7264800000003</v>
      </c>
      <c r="V63" s="616" t="s">
        <v>34</v>
      </c>
      <c r="W63" s="615" t="s">
        <v>34</v>
      </c>
      <c r="X63" s="543" t="s">
        <v>34</v>
      </c>
      <c r="Y63" s="544" t="s">
        <v>34</v>
      </c>
      <c r="Z63" s="742">
        <f t="shared" ref="Z63:Z65" si="75">G63-J63</f>
        <v>24984.665199999999</v>
      </c>
      <c r="AA63" s="743">
        <f t="shared" ref="AA63:AA65" si="76">G63-M63</f>
        <v>18057.65568</v>
      </c>
      <c r="AB63" s="743">
        <f t="shared" ref="AB63:AB65" si="77">G63-P63</f>
        <v>8242.2262199999968</v>
      </c>
      <c r="AC63" s="744">
        <f t="shared" ref="AC63:AC65" si="78">G63-S63</f>
        <v>149.37939000000551</v>
      </c>
      <c r="AD63" s="745">
        <f t="shared" ref="AD63:AD65" si="79">IF(G63&gt;0,ROUND((J63/G63),3),0)</f>
        <v>0.156</v>
      </c>
      <c r="AE63" s="746">
        <f t="shared" ref="AE63:AE65" si="80">IF(G63&gt;0,ROUND((M63/G63),3),0)</f>
        <v>0.39</v>
      </c>
      <c r="AF63" s="746">
        <f t="shared" ref="AF63:AF65" si="81">IF(G63&gt;0,ROUND((P63/G63),3),0)</f>
        <v>0.72199999999999998</v>
      </c>
      <c r="AG63" s="747">
        <f t="shared" ref="AG63:AG65" si="82">IF(G63&gt;0,ROUND((S63/G63),3),0)</f>
        <v>0.995</v>
      </c>
    </row>
    <row r="64" spans="1:33" s="508" customFormat="1" ht="19.5" thickBot="1" x14ac:dyDescent="0.3">
      <c r="A64" s="970"/>
      <c r="B64" s="509">
        <v>1</v>
      </c>
      <c r="C64" s="81" t="s">
        <v>47</v>
      </c>
      <c r="D64" s="1265" t="s">
        <v>34</v>
      </c>
      <c r="E64" s="1428" t="s">
        <v>48</v>
      </c>
      <c r="F64" s="83" t="s">
        <v>43</v>
      </c>
      <c r="G64" s="1259">
        <f>H64+I64</f>
        <v>26673</v>
      </c>
      <c r="H64" s="1260">
        <f>H65+H66+H67+H68</f>
        <v>21823.399999999998</v>
      </c>
      <c r="I64" s="1261">
        <f>I65+I66+I67+I68</f>
        <v>4849.6000000000004</v>
      </c>
      <c r="J64" s="511">
        <f t="shared" ref="J64:J68" si="83">K64+L64</f>
        <v>4412.48315</v>
      </c>
      <c r="K64" s="512">
        <f t="shared" ref="K64:L64" si="84">K65+K66+K67+K68</f>
        <v>4412.48315</v>
      </c>
      <c r="L64" s="513">
        <f t="shared" si="84"/>
        <v>0</v>
      </c>
      <c r="M64" s="511">
        <f t="shared" ref="M64:M68" si="85">N64+O64</f>
        <v>10471.46233</v>
      </c>
      <c r="N64" s="512">
        <f t="shared" ref="N64" si="86">N65+N66+N67+N68</f>
        <v>9783.77016</v>
      </c>
      <c r="O64" s="513">
        <f t="shared" ref="O64" si="87">O65+O66+O67+O68</f>
        <v>687.69217000000003</v>
      </c>
      <c r="P64" s="511">
        <f t="shared" ref="P64:P68" si="88">Q64+R64</f>
        <v>19825.701120000002</v>
      </c>
      <c r="Q64" s="512">
        <f t="shared" ref="Q64" si="89">Q65+Q66+Q67+Q68</f>
        <v>15583.237420000001</v>
      </c>
      <c r="R64" s="513">
        <f t="shared" ref="R64" si="90">R65+R66+R67+R68</f>
        <v>4242.4637000000002</v>
      </c>
      <c r="S64" s="511">
        <f t="shared" ref="S64:S68" si="91">T64+U64</f>
        <v>26580.671429999995</v>
      </c>
      <c r="T64" s="512">
        <f t="shared" ref="T64" si="92">T65+T66+T67+T68</f>
        <v>21731.071429999996</v>
      </c>
      <c r="U64" s="513">
        <f t="shared" ref="U64" si="93">U65+U66+U67+U68</f>
        <v>4849.6000000000004</v>
      </c>
      <c r="V64" s="1249" t="s">
        <v>34</v>
      </c>
      <c r="W64" s="1268" t="s">
        <v>34</v>
      </c>
      <c r="X64" s="1250" t="s">
        <v>34</v>
      </c>
      <c r="Y64" s="1251" t="s">
        <v>34</v>
      </c>
      <c r="Z64" s="748">
        <f t="shared" si="75"/>
        <v>22260.51685</v>
      </c>
      <c r="AA64" s="749">
        <f t="shared" si="76"/>
        <v>16201.53767</v>
      </c>
      <c r="AB64" s="749">
        <f t="shared" si="77"/>
        <v>6847.2988799999985</v>
      </c>
      <c r="AC64" s="750">
        <f t="shared" si="78"/>
        <v>92.328570000005129</v>
      </c>
      <c r="AD64" s="751">
        <f t="shared" si="79"/>
        <v>0.16500000000000001</v>
      </c>
      <c r="AE64" s="752">
        <f t="shared" si="80"/>
        <v>0.39300000000000002</v>
      </c>
      <c r="AF64" s="752">
        <f t="shared" si="81"/>
        <v>0.74299999999999999</v>
      </c>
      <c r="AG64" s="753">
        <f t="shared" si="82"/>
        <v>0.997</v>
      </c>
    </row>
    <row r="65" spans="1:33" s="508" customFormat="1" ht="18.75" x14ac:dyDescent="0.25">
      <c r="A65" s="970"/>
      <c r="B65" s="1254" t="s">
        <v>478</v>
      </c>
      <c r="C65" s="1255">
        <v>2111</v>
      </c>
      <c r="D65" s="1256" t="s">
        <v>34</v>
      </c>
      <c r="E65" s="1429" t="s">
        <v>49</v>
      </c>
      <c r="F65" s="1303" t="s">
        <v>43</v>
      </c>
      <c r="G65" s="1201">
        <f>H65+I65</f>
        <v>22195.699999999997</v>
      </c>
      <c r="H65" s="1202">
        <v>17623.599999999999</v>
      </c>
      <c r="I65" s="1203">
        <v>4572.1000000000004</v>
      </c>
      <c r="J65" s="1201">
        <f t="shared" si="83"/>
        <v>3645.8803800000001</v>
      </c>
      <c r="K65" s="1202">
        <v>3645.8803800000001</v>
      </c>
      <c r="L65" s="1203"/>
      <c r="M65" s="1201">
        <f t="shared" si="85"/>
        <v>8666.9921699999995</v>
      </c>
      <c r="N65" s="1202">
        <v>7979.3</v>
      </c>
      <c r="O65" s="1203">
        <v>687.69217000000003</v>
      </c>
      <c r="P65" s="1201">
        <f t="shared" si="88"/>
        <v>16559.842840000001</v>
      </c>
      <c r="Q65" s="1202">
        <v>12559.779140000001</v>
      </c>
      <c r="R65" s="1203">
        <v>4000.0637000000002</v>
      </c>
      <c r="S65" s="1201">
        <f t="shared" si="91"/>
        <v>22195.699999999997</v>
      </c>
      <c r="T65" s="1202">
        <v>17623.599999999999</v>
      </c>
      <c r="U65" s="1266">
        <v>4572.1000000000004</v>
      </c>
      <c r="V65" s="1204" t="s">
        <v>34</v>
      </c>
      <c r="W65" s="1205" t="s">
        <v>34</v>
      </c>
      <c r="X65" s="1205" t="s">
        <v>34</v>
      </c>
      <c r="Y65" s="1270" t="s">
        <v>34</v>
      </c>
      <c r="Z65" s="832">
        <f t="shared" si="75"/>
        <v>18549.819619999998</v>
      </c>
      <c r="AA65" s="831">
        <f t="shared" si="76"/>
        <v>13528.707829999998</v>
      </c>
      <c r="AB65" s="831">
        <f t="shared" si="77"/>
        <v>5635.8571599999959</v>
      </c>
      <c r="AC65" s="832">
        <f t="shared" si="78"/>
        <v>0</v>
      </c>
      <c r="AD65" s="833">
        <f t="shared" si="79"/>
        <v>0.16400000000000001</v>
      </c>
      <c r="AE65" s="834">
        <f t="shared" si="80"/>
        <v>0.39</v>
      </c>
      <c r="AF65" s="834">
        <f t="shared" si="81"/>
        <v>0.746</v>
      </c>
      <c r="AG65" s="835">
        <f t="shared" si="82"/>
        <v>1</v>
      </c>
    </row>
    <row r="66" spans="1:33" s="508" customFormat="1" ht="44.25" thickBot="1" x14ac:dyDescent="0.3">
      <c r="A66" s="970"/>
      <c r="B66" s="1257" t="s">
        <v>50</v>
      </c>
      <c r="C66" s="1304">
        <v>2111</v>
      </c>
      <c r="D66" s="1305" t="s">
        <v>34</v>
      </c>
      <c r="E66" s="1430" t="s">
        <v>576</v>
      </c>
      <c r="F66" s="1306" t="s">
        <v>43</v>
      </c>
      <c r="G66" s="1262">
        <f t="shared" ref="G66:G68" si="94">H66+I66</f>
        <v>0</v>
      </c>
      <c r="H66" s="1263"/>
      <c r="I66" s="1264"/>
      <c r="J66" s="1262">
        <f t="shared" si="83"/>
        <v>0</v>
      </c>
      <c r="K66" s="1263"/>
      <c r="L66" s="1264"/>
      <c r="M66" s="1262">
        <f t="shared" si="85"/>
        <v>0</v>
      </c>
      <c r="N66" s="1263"/>
      <c r="O66" s="1264"/>
      <c r="P66" s="1262">
        <f t="shared" si="88"/>
        <v>0</v>
      </c>
      <c r="Q66" s="1263"/>
      <c r="R66" s="1264"/>
      <c r="S66" s="1262">
        <f t="shared" si="91"/>
        <v>0</v>
      </c>
      <c r="T66" s="1263"/>
      <c r="U66" s="1267"/>
      <c r="V66" s="1271" t="s">
        <v>34</v>
      </c>
      <c r="W66" s="1269" t="s">
        <v>34</v>
      </c>
      <c r="X66" s="1269" t="s">
        <v>34</v>
      </c>
      <c r="Y66" s="1272" t="s">
        <v>34</v>
      </c>
      <c r="Z66" s="1209">
        <f t="shared" ref="Z66:Z68" si="95">G66-J66</f>
        <v>0</v>
      </c>
      <c r="AA66" s="1208">
        <f t="shared" ref="AA66:AA68" si="96">G66-M66</f>
        <v>0</v>
      </c>
      <c r="AB66" s="1208">
        <f t="shared" ref="AB66:AB68" si="97">G66-P66</f>
        <v>0</v>
      </c>
      <c r="AC66" s="1209">
        <f t="shared" ref="AC66:AC68" si="98">G66-S66</f>
        <v>0</v>
      </c>
      <c r="AD66" s="1210">
        <f t="shared" ref="AD66:AD68" si="99">IF(G66&gt;0,ROUND((J66/G66),3),0)</f>
        <v>0</v>
      </c>
      <c r="AE66" s="1211">
        <f t="shared" ref="AE66:AE68" si="100">IF(G66&gt;0,ROUND((M66/G66),3),0)</f>
        <v>0</v>
      </c>
      <c r="AF66" s="1211">
        <f t="shared" ref="AF66:AF68" si="101">IF(G66&gt;0,ROUND((P66/G66),3),0)</f>
        <v>0</v>
      </c>
      <c r="AG66" s="1212">
        <f t="shared" ref="AG66:AG68" si="102">IF(G66&gt;0,ROUND((S66/G66),3),0)</f>
        <v>0</v>
      </c>
    </row>
    <row r="67" spans="1:33" s="508" customFormat="1" ht="18.75" x14ac:dyDescent="0.25">
      <c r="A67" s="970"/>
      <c r="B67" s="1247" t="s">
        <v>577</v>
      </c>
      <c r="C67" s="1248" t="s">
        <v>51</v>
      </c>
      <c r="D67" s="1252" t="s">
        <v>34</v>
      </c>
      <c r="E67" s="1431" t="s">
        <v>52</v>
      </c>
      <c r="F67" s="1253" t="s">
        <v>43</v>
      </c>
      <c r="G67" s="1201">
        <f t="shared" si="94"/>
        <v>4477.3</v>
      </c>
      <c r="H67" s="1202">
        <v>4199.8</v>
      </c>
      <c r="I67" s="1203">
        <v>277.5</v>
      </c>
      <c r="J67" s="1201">
        <f t="shared" si="83"/>
        <v>766.60276999999996</v>
      </c>
      <c r="K67" s="1202">
        <v>766.60276999999996</v>
      </c>
      <c r="L67" s="1203"/>
      <c r="M67" s="1201">
        <f t="shared" si="85"/>
        <v>1804.4701600000001</v>
      </c>
      <c r="N67" s="1202">
        <v>1804.4701600000001</v>
      </c>
      <c r="O67" s="1203"/>
      <c r="P67" s="1201">
        <f t="shared" si="88"/>
        <v>3265.8582799999999</v>
      </c>
      <c r="Q67" s="1202">
        <v>3023.4582799999998</v>
      </c>
      <c r="R67" s="1203">
        <v>242.4</v>
      </c>
      <c r="S67" s="1201">
        <f t="shared" si="91"/>
        <v>4384.9714299999996</v>
      </c>
      <c r="T67" s="1202">
        <v>4107.4714299999996</v>
      </c>
      <c r="U67" s="1203">
        <v>277.5</v>
      </c>
      <c r="V67" s="1204" t="s">
        <v>34</v>
      </c>
      <c r="W67" s="1205" t="s">
        <v>34</v>
      </c>
      <c r="X67" s="1205" t="s">
        <v>34</v>
      </c>
      <c r="Y67" s="1270" t="s">
        <v>34</v>
      </c>
      <c r="Z67" s="1213">
        <f t="shared" si="95"/>
        <v>3710.6972300000002</v>
      </c>
      <c r="AA67" s="1214">
        <f t="shared" si="96"/>
        <v>2672.8298400000003</v>
      </c>
      <c r="AB67" s="1214">
        <f t="shared" si="97"/>
        <v>1211.4417200000003</v>
      </c>
      <c r="AC67" s="1215">
        <f t="shared" si="98"/>
        <v>92.328570000000582</v>
      </c>
      <c r="AD67" s="1216">
        <f t="shared" si="99"/>
        <v>0.17100000000000001</v>
      </c>
      <c r="AE67" s="1217">
        <f t="shared" si="100"/>
        <v>0.40300000000000002</v>
      </c>
      <c r="AF67" s="1217">
        <f t="shared" si="101"/>
        <v>0.72899999999999998</v>
      </c>
      <c r="AG67" s="1218">
        <f t="shared" si="102"/>
        <v>0.97899999999999998</v>
      </c>
    </row>
    <row r="68" spans="1:33" s="508" customFormat="1" ht="44.25" thickBot="1" x14ac:dyDescent="0.3">
      <c r="A68" s="970"/>
      <c r="B68" s="1206" t="s">
        <v>616</v>
      </c>
      <c r="C68" s="1207">
        <v>2120</v>
      </c>
      <c r="D68" s="1258" t="s">
        <v>34</v>
      </c>
      <c r="E68" s="1432" t="s">
        <v>578</v>
      </c>
      <c r="F68" s="1258" t="s">
        <v>43</v>
      </c>
      <c r="G68" s="1262">
        <f t="shared" si="94"/>
        <v>0</v>
      </c>
      <c r="H68" s="1263"/>
      <c r="I68" s="1264"/>
      <c r="J68" s="1262">
        <f t="shared" si="83"/>
        <v>0</v>
      </c>
      <c r="K68" s="1263"/>
      <c r="L68" s="1264"/>
      <c r="M68" s="1262">
        <f t="shared" si="85"/>
        <v>0</v>
      </c>
      <c r="N68" s="1263"/>
      <c r="O68" s="1264"/>
      <c r="P68" s="1262">
        <f t="shared" si="88"/>
        <v>0</v>
      </c>
      <c r="Q68" s="1263"/>
      <c r="R68" s="1264"/>
      <c r="S68" s="1262">
        <f t="shared" si="91"/>
        <v>0</v>
      </c>
      <c r="T68" s="1263"/>
      <c r="U68" s="1264"/>
      <c r="V68" s="1271" t="s">
        <v>34</v>
      </c>
      <c r="W68" s="1269" t="s">
        <v>34</v>
      </c>
      <c r="X68" s="1269" t="s">
        <v>34</v>
      </c>
      <c r="Y68" s="1272" t="s">
        <v>34</v>
      </c>
      <c r="Z68" s="748">
        <f t="shared" si="95"/>
        <v>0</v>
      </c>
      <c r="AA68" s="749">
        <f t="shared" si="96"/>
        <v>0</v>
      </c>
      <c r="AB68" s="749">
        <f t="shared" si="97"/>
        <v>0</v>
      </c>
      <c r="AC68" s="750">
        <f t="shared" si="98"/>
        <v>0</v>
      </c>
      <c r="AD68" s="751">
        <f t="shared" si="99"/>
        <v>0</v>
      </c>
      <c r="AE68" s="752">
        <f t="shared" si="100"/>
        <v>0</v>
      </c>
      <c r="AF68" s="752">
        <f t="shared" si="101"/>
        <v>0</v>
      </c>
      <c r="AG68" s="753">
        <f t="shared" si="102"/>
        <v>0</v>
      </c>
    </row>
    <row r="69" spans="1:33" s="508" customFormat="1" ht="16.5" outlineLevel="1" thickBot="1" x14ac:dyDescent="0.3">
      <c r="A69" s="971"/>
      <c r="B69" s="1071"/>
      <c r="C69" s="1072"/>
      <c r="D69" s="1073"/>
      <c r="E69" s="1433" t="s">
        <v>373</v>
      </c>
      <c r="F69" s="1074" t="s">
        <v>41</v>
      </c>
      <c r="G69" s="548">
        <f>((G67+G68)/(G65+G66))</f>
        <v>0.20171925192717513</v>
      </c>
      <c r="H69" s="286" t="s">
        <v>34</v>
      </c>
      <c r="I69" s="549" t="s">
        <v>34</v>
      </c>
      <c r="J69" s="548">
        <f t="shared" ref="J69" si="103">((J67+J68)/(J65+J66))</f>
        <v>0.21026547502910667</v>
      </c>
      <c r="K69" s="286" t="s">
        <v>34</v>
      </c>
      <c r="L69" s="549" t="s">
        <v>34</v>
      </c>
      <c r="M69" s="548">
        <f t="shared" ref="M69" si="104">((M67+M68)/(M65+M66))</f>
        <v>0.20820027578264216</v>
      </c>
      <c r="N69" s="286" t="s">
        <v>34</v>
      </c>
      <c r="O69" s="549" t="s">
        <v>34</v>
      </c>
      <c r="P69" s="548">
        <f t="shared" ref="P69" si="105">((P67+P68)/(P65+P66))</f>
        <v>0.19721553589333457</v>
      </c>
      <c r="Q69" s="286" t="s">
        <v>34</v>
      </c>
      <c r="R69" s="549" t="s">
        <v>34</v>
      </c>
      <c r="S69" s="548">
        <f t="shared" ref="S69" si="106">((S67+S68)/(S65+S66))</f>
        <v>0.19755950161517771</v>
      </c>
      <c r="T69" s="286" t="s">
        <v>34</v>
      </c>
      <c r="U69" s="549" t="s">
        <v>34</v>
      </c>
      <c r="V69" s="1070" t="s">
        <v>34</v>
      </c>
      <c r="W69" s="1068" t="s">
        <v>34</v>
      </c>
      <c r="X69" s="1068" t="s">
        <v>34</v>
      </c>
      <c r="Y69" s="1069" t="s">
        <v>34</v>
      </c>
      <c r="Z69" s="766" t="s">
        <v>34</v>
      </c>
      <c r="AA69" s="767" t="s">
        <v>34</v>
      </c>
      <c r="AB69" s="767" t="s">
        <v>34</v>
      </c>
      <c r="AC69" s="768" t="s">
        <v>34</v>
      </c>
      <c r="AD69" s="766" t="s">
        <v>34</v>
      </c>
      <c r="AE69" s="767" t="s">
        <v>34</v>
      </c>
      <c r="AF69" s="767" t="s">
        <v>34</v>
      </c>
      <c r="AG69" s="768" t="s">
        <v>34</v>
      </c>
    </row>
    <row r="70" spans="1:33" s="95" customFormat="1" ht="19.5" thickBot="1" x14ac:dyDescent="0.3">
      <c r="A70" s="972"/>
      <c r="B70" s="93">
        <v>2</v>
      </c>
      <c r="C70" s="94">
        <v>2200</v>
      </c>
      <c r="D70" s="84" t="s">
        <v>34</v>
      </c>
      <c r="E70" s="1434" t="s">
        <v>53</v>
      </c>
      <c r="F70" s="86" t="s">
        <v>43</v>
      </c>
      <c r="G70" s="633">
        <f t="shared" ref="G70:U70" si="107">G71+G210+G355+G366+G368+G420</f>
        <v>2933.6772999999998</v>
      </c>
      <c r="H70" s="634">
        <f t="shared" si="107"/>
        <v>608.5</v>
      </c>
      <c r="I70" s="635">
        <f t="shared" si="107"/>
        <v>2325.1772999999998</v>
      </c>
      <c r="J70" s="633">
        <f t="shared" si="107"/>
        <v>209.72895</v>
      </c>
      <c r="K70" s="634">
        <f t="shared" si="107"/>
        <v>132.19999999999999</v>
      </c>
      <c r="L70" s="635">
        <f t="shared" si="107"/>
        <v>77.528949999999995</v>
      </c>
      <c r="M70" s="633">
        <f t="shared" si="107"/>
        <v>1077.7592900000002</v>
      </c>
      <c r="N70" s="634">
        <f t="shared" si="107"/>
        <v>259.7</v>
      </c>
      <c r="O70" s="635">
        <f t="shared" si="107"/>
        <v>818.05929000000015</v>
      </c>
      <c r="P70" s="633">
        <f t="shared" si="107"/>
        <v>1538.9499600000001</v>
      </c>
      <c r="Q70" s="634">
        <f t="shared" si="107"/>
        <v>335.7</v>
      </c>
      <c r="R70" s="635">
        <f t="shared" si="107"/>
        <v>1203.2499600000001</v>
      </c>
      <c r="S70" s="633">
        <f t="shared" si="107"/>
        <v>2876.8264800000002</v>
      </c>
      <c r="T70" s="634">
        <f t="shared" si="107"/>
        <v>570.70000000000005</v>
      </c>
      <c r="U70" s="635">
        <f t="shared" si="107"/>
        <v>2306.1264799999999</v>
      </c>
      <c r="V70" s="439" t="s">
        <v>34</v>
      </c>
      <c r="W70" s="440" t="s">
        <v>34</v>
      </c>
      <c r="X70" s="440" t="s">
        <v>34</v>
      </c>
      <c r="Y70" s="441" t="s">
        <v>34</v>
      </c>
      <c r="Z70" s="769">
        <f t="shared" ref="Z70:Z72" si="108">G70-J70</f>
        <v>2723.9483499999997</v>
      </c>
      <c r="AA70" s="770">
        <f t="shared" ref="AA70:AA72" si="109">G70-M70</f>
        <v>1855.9180099999996</v>
      </c>
      <c r="AB70" s="770">
        <f t="shared" ref="AB70:AB72" si="110">G70-P70</f>
        <v>1394.7273399999997</v>
      </c>
      <c r="AC70" s="771">
        <f t="shared" ref="AC70:AC72" si="111">G70-S70</f>
        <v>56.850819999999658</v>
      </c>
      <c r="AD70" s="772">
        <f t="shared" ref="AD70:AD72" si="112">IF(G70&gt;0,ROUND((J70/G70),3),0)</f>
        <v>7.0999999999999994E-2</v>
      </c>
      <c r="AE70" s="773">
        <f t="shared" ref="AE70:AE72" si="113">IF(G70&gt;0,ROUND((M70/G70),3),0)</f>
        <v>0.36699999999999999</v>
      </c>
      <c r="AF70" s="773">
        <f t="shared" ref="AF70:AF72" si="114">IF(G70&gt;0,ROUND((P70/G70),3),0)</f>
        <v>0.52500000000000002</v>
      </c>
      <c r="AG70" s="774">
        <f t="shared" ref="AG70:AG72" si="115">IF(G70&gt;0,ROUND((S70/G70),3),0)</f>
        <v>0.98099999999999998</v>
      </c>
    </row>
    <row r="71" spans="1:33" s="88" customFormat="1" ht="19.5" thickBot="1" x14ac:dyDescent="0.3">
      <c r="A71" s="972"/>
      <c r="B71" s="90" t="s">
        <v>54</v>
      </c>
      <c r="C71" s="91">
        <v>2210</v>
      </c>
      <c r="D71" s="92" t="s">
        <v>34</v>
      </c>
      <c r="E71" s="1435" t="s">
        <v>55</v>
      </c>
      <c r="F71" s="97" t="s">
        <v>43</v>
      </c>
      <c r="G71" s="636">
        <f t="shared" ref="G71:U71" si="116">G72+G75+G78+G81+G82+G85+G88+G91+G94+G95+G96+G109+G134+G162+G165+G168+G175+G182+G183+G196+G199+G200+G208+G209+G204+G205</f>
        <v>1200.0376899999999</v>
      </c>
      <c r="H71" s="637">
        <f t="shared" si="116"/>
        <v>0</v>
      </c>
      <c r="I71" s="637">
        <f t="shared" si="116"/>
        <v>1200.0376899999999</v>
      </c>
      <c r="J71" s="636">
        <f t="shared" si="116"/>
        <v>0</v>
      </c>
      <c r="K71" s="637">
        <f t="shared" si="116"/>
        <v>0</v>
      </c>
      <c r="L71" s="638">
        <f t="shared" si="116"/>
        <v>0</v>
      </c>
      <c r="M71" s="636">
        <f t="shared" si="116"/>
        <v>423.89587</v>
      </c>
      <c r="N71" s="637">
        <f t="shared" si="116"/>
        <v>0</v>
      </c>
      <c r="O71" s="638">
        <f t="shared" si="116"/>
        <v>423.89587</v>
      </c>
      <c r="P71" s="636">
        <f t="shared" si="116"/>
        <v>656.26147000000003</v>
      </c>
      <c r="Q71" s="637">
        <f t="shared" si="116"/>
        <v>0</v>
      </c>
      <c r="R71" s="638">
        <f t="shared" si="116"/>
        <v>656.26147000000003</v>
      </c>
      <c r="S71" s="636">
        <f t="shared" si="116"/>
        <v>1199.9376899999997</v>
      </c>
      <c r="T71" s="637">
        <f t="shared" si="116"/>
        <v>0</v>
      </c>
      <c r="U71" s="638">
        <f t="shared" si="116"/>
        <v>1199.9376899999997</v>
      </c>
      <c r="V71" s="442" t="s">
        <v>34</v>
      </c>
      <c r="W71" s="432" t="s">
        <v>34</v>
      </c>
      <c r="X71" s="432" t="s">
        <v>34</v>
      </c>
      <c r="Y71" s="443" t="s">
        <v>34</v>
      </c>
      <c r="Z71" s="754">
        <f t="shared" si="108"/>
        <v>1200.0376899999999</v>
      </c>
      <c r="AA71" s="755">
        <f t="shared" si="109"/>
        <v>776.14181999999983</v>
      </c>
      <c r="AB71" s="755">
        <f t="shared" si="110"/>
        <v>543.77621999999985</v>
      </c>
      <c r="AC71" s="756">
        <f t="shared" si="111"/>
        <v>0.10000000000013642</v>
      </c>
      <c r="AD71" s="757">
        <f t="shared" si="112"/>
        <v>0</v>
      </c>
      <c r="AE71" s="758">
        <f t="shared" si="113"/>
        <v>0.35299999999999998</v>
      </c>
      <c r="AF71" s="758">
        <f t="shared" si="114"/>
        <v>0.54700000000000004</v>
      </c>
      <c r="AG71" s="759">
        <f t="shared" si="115"/>
        <v>1</v>
      </c>
    </row>
    <row r="72" spans="1:33" s="101" customFormat="1" ht="15.75" outlineLevel="1" x14ac:dyDescent="0.25">
      <c r="A72" s="109"/>
      <c r="B72" s="98" t="s">
        <v>56</v>
      </c>
      <c r="C72" s="99">
        <v>2210</v>
      </c>
      <c r="D72" s="100" t="s">
        <v>57</v>
      </c>
      <c r="E72" s="1436" t="s">
        <v>58</v>
      </c>
      <c r="F72" s="99" t="s">
        <v>43</v>
      </c>
      <c r="G72" s="520">
        <f>H72+I72</f>
        <v>393.9</v>
      </c>
      <c r="H72" s="639">
        <f>ROUND(H73*H74/1000,1)</f>
        <v>0</v>
      </c>
      <c r="I72" s="640">
        <f>ROUND(I73*I74/1000,1)</f>
        <v>393.9</v>
      </c>
      <c r="J72" s="520">
        <f t="shared" ref="J72:J73" si="117">K72+L72</f>
        <v>0</v>
      </c>
      <c r="K72" s="639">
        <f t="shared" ref="K72:L72" si="118">ROUND(K73*K74/1000,1)</f>
        <v>0</v>
      </c>
      <c r="L72" s="640">
        <f t="shared" si="118"/>
        <v>0</v>
      </c>
      <c r="M72" s="520">
        <f t="shared" ref="M72:M73" si="119">N72+O72</f>
        <v>199.9</v>
      </c>
      <c r="N72" s="639">
        <f t="shared" ref="N72" si="120">ROUND(N73*N74/1000,1)</f>
        <v>0</v>
      </c>
      <c r="O72" s="640">
        <f t="shared" ref="O72" si="121">ROUND(O73*O74/1000,1)</f>
        <v>199.9</v>
      </c>
      <c r="P72" s="520">
        <f t="shared" ref="P72:P73" si="122">Q72+R72</f>
        <v>199.9</v>
      </c>
      <c r="Q72" s="639">
        <f t="shared" ref="Q72" si="123">ROUND(Q73*Q74/1000,1)</f>
        <v>0</v>
      </c>
      <c r="R72" s="640">
        <f t="shared" ref="R72" si="124">ROUND(R73*R74/1000,1)</f>
        <v>199.9</v>
      </c>
      <c r="S72" s="520">
        <f t="shared" ref="S72:S73" si="125">T72+U72</f>
        <v>393.9</v>
      </c>
      <c r="T72" s="639">
        <f t="shared" ref="T72" si="126">ROUND(T73*T74/1000,1)</f>
        <v>0</v>
      </c>
      <c r="U72" s="640">
        <f t="shared" ref="U72" si="127">ROUND(U73*U74/1000,1)</f>
        <v>393.9</v>
      </c>
      <c r="V72" s="444" t="s">
        <v>34</v>
      </c>
      <c r="W72" s="445" t="s">
        <v>34</v>
      </c>
      <c r="X72" s="445" t="s">
        <v>34</v>
      </c>
      <c r="Y72" s="446" t="s">
        <v>34</v>
      </c>
      <c r="Z72" s="775">
        <f t="shared" si="108"/>
        <v>393.9</v>
      </c>
      <c r="AA72" s="776">
        <f t="shared" si="109"/>
        <v>193.99999999999997</v>
      </c>
      <c r="AB72" s="776">
        <f t="shared" si="110"/>
        <v>193.99999999999997</v>
      </c>
      <c r="AC72" s="777">
        <f t="shared" si="111"/>
        <v>0</v>
      </c>
      <c r="AD72" s="778">
        <f t="shared" si="112"/>
        <v>0</v>
      </c>
      <c r="AE72" s="779">
        <f t="shared" si="113"/>
        <v>0.50700000000000001</v>
      </c>
      <c r="AF72" s="779">
        <f t="shared" si="114"/>
        <v>0.50700000000000001</v>
      </c>
      <c r="AG72" s="780">
        <f t="shared" si="115"/>
        <v>1</v>
      </c>
    </row>
    <row r="73" spans="1:33" s="102" customFormat="1" ht="12" outlineLevel="1" x14ac:dyDescent="0.25">
      <c r="A73" s="973"/>
      <c r="B73" s="103"/>
      <c r="C73" s="104"/>
      <c r="D73" s="105" t="s">
        <v>57</v>
      </c>
      <c r="E73" s="1437" t="s">
        <v>59</v>
      </c>
      <c r="F73" s="104" t="s">
        <v>60</v>
      </c>
      <c r="G73" s="641">
        <f>H73+I73</f>
        <v>46973</v>
      </c>
      <c r="H73" s="642"/>
      <c r="I73" s="643">
        <v>46973</v>
      </c>
      <c r="J73" s="641">
        <f t="shared" si="117"/>
        <v>0</v>
      </c>
      <c r="K73" s="642"/>
      <c r="L73" s="643"/>
      <c r="M73" s="641">
        <f t="shared" si="119"/>
        <v>25930</v>
      </c>
      <c r="N73" s="642"/>
      <c r="O73" s="643">
        <v>25930</v>
      </c>
      <c r="P73" s="641">
        <f t="shared" si="122"/>
        <v>25930</v>
      </c>
      <c r="Q73" s="642"/>
      <c r="R73" s="643">
        <v>25930</v>
      </c>
      <c r="S73" s="641">
        <f t="shared" si="125"/>
        <v>46973</v>
      </c>
      <c r="T73" s="642"/>
      <c r="U73" s="643">
        <v>46973</v>
      </c>
      <c r="V73" s="447" t="s">
        <v>34</v>
      </c>
      <c r="W73" s="448" t="s">
        <v>34</v>
      </c>
      <c r="X73" s="448" t="s">
        <v>34</v>
      </c>
      <c r="Y73" s="449" t="s">
        <v>34</v>
      </c>
      <c r="Z73" s="781" t="s">
        <v>34</v>
      </c>
      <c r="AA73" s="782" t="s">
        <v>34</v>
      </c>
      <c r="AB73" s="782" t="s">
        <v>34</v>
      </c>
      <c r="AC73" s="783" t="s">
        <v>34</v>
      </c>
      <c r="AD73" s="781" t="s">
        <v>34</v>
      </c>
      <c r="AE73" s="782" t="s">
        <v>34</v>
      </c>
      <c r="AF73" s="782" t="s">
        <v>34</v>
      </c>
      <c r="AG73" s="783" t="s">
        <v>34</v>
      </c>
    </row>
    <row r="74" spans="1:33" s="102" customFormat="1" ht="12.75" outlineLevel="1" thickBot="1" x14ac:dyDescent="0.3">
      <c r="A74" s="973"/>
      <c r="B74" s="106"/>
      <c r="C74" s="107"/>
      <c r="D74" s="108" t="s">
        <v>57</v>
      </c>
      <c r="E74" s="1438" t="s">
        <v>61</v>
      </c>
      <c r="F74" s="107" t="s">
        <v>62</v>
      </c>
      <c r="G74" s="644">
        <f>IF(G72&gt;0,ROUND((G72/G73*1000),2),0)</f>
        <v>8.39</v>
      </c>
      <c r="H74" s="645"/>
      <c r="I74" s="646">
        <v>8.3856683626699997</v>
      </c>
      <c r="J74" s="644">
        <f t="shared" ref="J74" si="128">IF(J72&gt;0,ROUND((J72/J73*1000),2),0)</f>
        <v>0</v>
      </c>
      <c r="K74" s="645"/>
      <c r="L74" s="646"/>
      <c r="M74" s="644">
        <f t="shared" ref="M74" si="129">IF(M72&gt;0,ROUND((M72/M73*1000),2),0)</f>
        <v>7.71</v>
      </c>
      <c r="N74" s="645"/>
      <c r="O74" s="646">
        <v>7.7092171230200002</v>
      </c>
      <c r="P74" s="644">
        <f t="shared" ref="P74" si="130">IF(P72&gt;0,ROUND((P72/P73*1000),2),0)</f>
        <v>7.71</v>
      </c>
      <c r="Q74" s="645"/>
      <c r="R74" s="646">
        <v>7.7092171230200002</v>
      </c>
      <c r="S74" s="644">
        <f t="shared" ref="S74" si="131">IF(S72&gt;0,ROUND((S72/S73*1000),2),0)</f>
        <v>8.39</v>
      </c>
      <c r="T74" s="645"/>
      <c r="U74" s="646">
        <v>8.3856683626699997</v>
      </c>
      <c r="V74" s="450" t="s">
        <v>34</v>
      </c>
      <c r="W74" s="451" t="s">
        <v>34</v>
      </c>
      <c r="X74" s="451" t="s">
        <v>34</v>
      </c>
      <c r="Y74" s="452" t="s">
        <v>34</v>
      </c>
      <c r="Z74" s="784" t="s">
        <v>34</v>
      </c>
      <c r="AA74" s="785" t="s">
        <v>34</v>
      </c>
      <c r="AB74" s="785" t="s">
        <v>34</v>
      </c>
      <c r="AC74" s="786" t="s">
        <v>34</v>
      </c>
      <c r="AD74" s="784" t="s">
        <v>34</v>
      </c>
      <c r="AE74" s="785" t="s">
        <v>34</v>
      </c>
      <c r="AF74" s="785" t="s">
        <v>34</v>
      </c>
      <c r="AG74" s="786" t="s">
        <v>34</v>
      </c>
    </row>
    <row r="75" spans="1:33" s="113" customFormat="1" ht="16.5" outlineLevel="1" thickTop="1" x14ac:dyDescent="0.25">
      <c r="A75" s="109"/>
      <c r="B75" s="110" t="s">
        <v>63</v>
      </c>
      <c r="C75" s="111">
        <v>2210</v>
      </c>
      <c r="D75" s="112" t="s">
        <v>57</v>
      </c>
      <c r="E75" s="1436" t="s">
        <v>64</v>
      </c>
      <c r="F75" s="111" t="s">
        <v>43</v>
      </c>
      <c r="G75" s="520">
        <f>H75+I75</f>
        <v>96.9</v>
      </c>
      <c r="H75" s="639">
        <f>ROUND(H76*H77/1000,1)</f>
        <v>0</v>
      </c>
      <c r="I75" s="640">
        <f>ROUND(I76*I77/1000,1)</f>
        <v>96.9</v>
      </c>
      <c r="J75" s="520">
        <f t="shared" ref="J75:J76" si="132">K75+L75</f>
        <v>0</v>
      </c>
      <c r="K75" s="639">
        <f t="shared" ref="K75:L75" si="133">ROUND(K76*K77/1000,1)</f>
        <v>0</v>
      </c>
      <c r="L75" s="640">
        <f t="shared" si="133"/>
        <v>0</v>
      </c>
      <c r="M75" s="520">
        <f t="shared" ref="M75:M76" si="134">N75+O75</f>
        <v>66.099999999999994</v>
      </c>
      <c r="N75" s="639">
        <f t="shared" ref="N75" si="135">ROUND(N76*N77/1000,1)</f>
        <v>0</v>
      </c>
      <c r="O75" s="640">
        <f t="shared" ref="O75" si="136">ROUND(O76*O77/1000,1)</f>
        <v>66.099999999999994</v>
      </c>
      <c r="P75" s="520">
        <f t="shared" ref="P75:P76" si="137">Q75+R75</f>
        <v>66.099999999999994</v>
      </c>
      <c r="Q75" s="639">
        <f t="shared" ref="Q75" si="138">ROUND(Q76*Q77/1000,1)</f>
        <v>0</v>
      </c>
      <c r="R75" s="640">
        <f t="shared" ref="R75" si="139">ROUND(R76*R77/1000,1)</f>
        <v>66.099999999999994</v>
      </c>
      <c r="S75" s="520">
        <f t="shared" ref="S75:S76" si="140">T75+U75</f>
        <v>96.9</v>
      </c>
      <c r="T75" s="639">
        <f t="shared" ref="T75" si="141">ROUND(T76*T77/1000,1)</f>
        <v>0</v>
      </c>
      <c r="U75" s="640">
        <f t="shared" ref="U75" si="142">ROUND(U76*U77/1000,1)</f>
        <v>96.9</v>
      </c>
      <c r="V75" s="453" t="s">
        <v>34</v>
      </c>
      <c r="W75" s="454" t="s">
        <v>34</v>
      </c>
      <c r="X75" s="454" t="s">
        <v>34</v>
      </c>
      <c r="Y75" s="455" t="s">
        <v>34</v>
      </c>
      <c r="Z75" s="760">
        <f t="shared" ref="Z75" si="143">G75-J75</f>
        <v>96.9</v>
      </c>
      <c r="AA75" s="639">
        <f t="shared" ref="AA75" si="144">G75-M75</f>
        <v>30.800000000000011</v>
      </c>
      <c r="AB75" s="639">
        <f t="shared" ref="AB75" si="145">G75-P75</f>
        <v>30.800000000000011</v>
      </c>
      <c r="AC75" s="761">
        <f t="shared" ref="AC75" si="146">G75-S75</f>
        <v>0</v>
      </c>
      <c r="AD75" s="762">
        <f t="shared" ref="AD75" si="147">IF(G75&gt;0,ROUND((J75/G75),3),0)</f>
        <v>0</v>
      </c>
      <c r="AE75" s="763">
        <f t="shared" ref="AE75" si="148">IF(G75&gt;0,ROUND((M75/G75),3),0)</f>
        <v>0.68200000000000005</v>
      </c>
      <c r="AF75" s="763">
        <f t="shared" ref="AF75" si="149">IF(G75&gt;0,ROUND((P75/G75),3),0)</f>
        <v>0.68200000000000005</v>
      </c>
      <c r="AG75" s="764">
        <f t="shared" ref="AG75" si="150">IF(G75&gt;0,ROUND((S75/G75),3),0)</f>
        <v>1</v>
      </c>
    </row>
    <row r="76" spans="1:33" s="114" customFormat="1" ht="12" outlineLevel="1" x14ac:dyDescent="0.25">
      <c r="A76" s="973"/>
      <c r="B76" s="115"/>
      <c r="C76" s="104"/>
      <c r="D76" s="116" t="s">
        <v>57</v>
      </c>
      <c r="E76" s="1439" t="s">
        <v>65</v>
      </c>
      <c r="F76" s="117" t="s">
        <v>66</v>
      </c>
      <c r="G76" s="641">
        <f>H76+I76</f>
        <v>1020</v>
      </c>
      <c r="H76" s="642"/>
      <c r="I76" s="643">
        <v>1020</v>
      </c>
      <c r="J76" s="641">
        <f t="shared" si="132"/>
        <v>0</v>
      </c>
      <c r="K76" s="642"/>
      <c r="L76" s="643"/>
      <c r="M76" s="641">
        <f t="shared" si="134"/>
        <v>648</v>
      </c>
      <c r="N76" s="642"/>
      <c r="O76" s="643">
        <v>648</v>
      </c>
      <c r="P76" s="641">
        <f t="shared" si="137"/>
        <v>648</v>
      </c>
      <c r="Q76" s="642"/>
      <c r="R76" s="643">
        <v>648</v>
      </c>
      <c r="S76" s="641">
        <f t="shared" si="140"/>
        <v>959</v>
      </c>
      <c r="T76" s="642"/>
      <c r="U76" s="643">
        <v>959</v>
      </c>
      <c r="V76" s="447" t="s">
        <v>34</v>
      </c>
      <c r="W76" s="448" t="s">
        <v>34</v>
      </c>
      <c r="X76" s="448" t="s">
        <v>34</v>
      </c>
      <c r="Y76" s="449" t="s">
        <v>34</v>
      </c>
      <c r="Z76" s="781" t="s">
        <v>34</v>
      </c>
      <c r="AA76" s="782" t="s">
        <v>34</v>
      </c>
      <c r="AB76" s="782" t="s">
        <v>34</v>
      </c>
      <c r="AC76" s="783" t="s">
        <v>34</v>
      </c>
      <c r="AD76" s="781" t="s">
        <v>34</v>
      </c>
      <c r="AE76" s="782" t="s">
        <v>34</v>
      </c>
      <c r="AF76" s="782" t="s">
        <v>34</v>
      </c>
      <c r="AG76" s="783" t="s">
        <v>34</v>
      </c>
    </row>
    <row r="77" spans="1:33" s="114" customFormat="1" ht="12.75" outlineLevel="1" thickBot="1" x14ac:dyDescent="0.3">
      <c r="A77" s="973"/>
      <c r="B77" s="118"/>
      <c r="C77" s="107"/>
      <c r="D77" s="108" t="s">
        <v>57</v>
      </c>
      <c r="E77" s="1440" t="s">
        <v>67</v>
      </c>
      <c r="F77" s="119" t="s">
        <v>62</v>
      </c>
      <c r="G77" s="644">
        <f>IF(G75&gt;0,ROUND((G75/G76*1000),2),0)</f>
        <v>95</v>
      </c>
      <c r="H77" s="645"/>
      <c r="I77" s="646">
        <v>95</v>
      </c>
      <c r="J77" s="644">
        <f t="shared" ref="J77" si="151">IF(J75&gt;0,ROUND((J75/J76*1000),2),0)</f>
        <v>0</v>
      </c>
      <c r="K77" s="645"/>
      <c r="L77" s="646"/>
      <c r="M77" s="644">
        <f t="shared" ref="M77" si="152">IF(M75&gt;0,ROUND((M75/M76*1000),2),0)</f>
        <v>102.01</v>
      </c>
      <c r="N77" s="645"/>
      <c r="O77" s="646">
        <v>102</v>
      </c>
      <c r="P77" s="644">
        <f t="shared" ref="P77" si="153">IF(P75&gt;0,ROUND((P75/P76*1000),2),0)</f>
        <v>102.01</v>
      </c>
      <c r="Q77" s="645"/>
      <c r="R77" s="646">
        <v>102</v>
      </c>
      <c r="S77" s="644">
        <f t="shared" ref="S77" si="154">IF(S75&gt;0,ROUND((S75/S76*1000),2),0)</f>
        <v>101.04</v>
      </c>
      <c r="T77" s="645"/>
      <c r="U77" s="646">
        <v>101.042752867</v>
      </c>
      <c r="V77" s="450" t="s">
        <v>34</v>
      </c>
      <c r="W77" s="451" t="s">
        <v>34</v>
      </c>
      <c r="X77" s="451" t="s">
        <v>34</v>
      </c>
      <c r="Y77" s="452" t="s">
        <v>34</v>
      </c>
      <c r="Z77" s="784" t="s">
        <v>34</v>
      </c>
      <c r="AA77" s="785" t="s">
        <v>34</v>
      </c>
      <c r="AB77" s="785" t="s">
        <v>34</v>
      </c>
      <c r="AC77" s="786" t="s">
        <v>34</v>
      </c>
      <c r="AD77" s="784" t="s">
        <v>34</v>
      </c>
      <c r="AE77" s="785" t="s">
        <v>34</v>
      </c>
      <c r="AF77" s="785" t="s">
        <v>34</v>
      </c>
      <c r="AG77" s="786" t="s">
        <v>34</v>
      </c>
    </row>
    <row r="78" spans="1:33" s="122" customFormat="1" ht="16.5" outlineLevel="1" thickTop="1" x14ac:dyDescent="0.25">
      <c r="A78" s="109"/>
      <c r="B78" s="120" t="s">
        <v>68</v>
      </c>
      <c r="C78" s="111">
        <v>2210</v>
      </c>
      <c r="D78" s="112" t="s">
        <v>57</v>
      </c>
      <c r="E78" s="1441" t="s">
        <v>69</v>
      </c>
      <c r="F78" s="121" t="s">
        <v>43</v>
      </c>
      <c r="G78" s="520">
        <f>H78+I78</f>
        <v>17.600000000000001</v>
      </c>
      <c r="H78" s="639">
        <f>ROUND(H79*H80/1000,1)</f>
        <v>0</v>
      </c>
      <c r="I78" s="640">
        <f>ROUND(I79*I80/1000,1)</f>
        <v>17.600000000000001</v>
      </c>
      <c r="J78" s="520">
        <f t="shared" ref="J78:J79" si="155">K78+L78</f>
        <v>0</v>
      </c>
      <c r="K78" s="639">
        <f t="shared" ref="K78:L78" si="156">ROUND(K79*K80/1000,1)</f>
        <v>0</v>
      </c>
      <c r="L78" s="640">
        <f t="shared" si="156"/>
        <v>0</v>
      </c>
      <c r="M78" s="520">
        <f t="shared" ref="M78:M79" si="157">N78+O78</f>
        <v>17.600000000000001</v>
      </c>
      <c r="N78" s="639">
        <f t="shared" ref="N78" si="158">ROUND(N79*N80/1000,1)</f>
        <v>0</v>
      </c>
      <c r="O78" s="640">
        <f t="shared" ref="O78" si="159">ROUND(O79*O80/1000,1)</f>
        <v>17.600000000000001</v>
      </c>
      <c r="P78" s="520">
        <f t="shared" ref="P78:P79" si="160">Q78+R78</f>
        <v>17.600000000000001</v>
      </c>
      <c r="Q78" s="639">
        <f t="shared" ref="Q78" si="161">ROUND(Q79*Q80/1000,1)</f>
        <v>0</v>
      </c>
      <c r="R78" s="640">
        <f t="shared" ref="R78" si="162">ROUND(R79*R80/1000,1)</f>
        <v>17.600000000000001</v>
      </c>
      <c r="S78" s="520">
        <f t="shared" ref="S78:S79" si="163">T78+U78</f>
        <v>17.600000000000001</v>
      </c>
      <c r="T78" s="639">
        <f t="shared" ref="T78" si="164">ROUND(T79*T80/1000,1)</f>
        <v>0</v>
      </c>
      <c r="U78" s="640">
        <f t="shared" ref="U78" si="165">ROUND(U79*U80/1000,1)</f>
        <v>17.600000000000001</v>
      </c>
      <c r="V78" s="453" t="s">
        <v>34</v>
      </c>
      <c r="W78" s="454" t="s">
        <v>34</v>
      </c>
      <c r="X78" s="454" t="s">
        <v>34</v>
      </c>
      <c r="Y78" s="455" t="s">
        <v>34</v>
      </c>
      <c r="Z78" s="760">
        <f t="shared" ref="Z78" si="166">G78-J78</f>
        <v>17.600000000000001</v>
      </c>
      <c r="AA78" s="639">
        <f t="shared" ref="AA78" si="167">G78-M78</f>
        <v>0</v>
      </c>
      <c r="AB78" s="639">
        <f t="shared" ref="AB78" si="168">G78-P78</f>
        <v>0</v>
      </c>
      <c r="AC78" s="761">
        <f t="shared" ref="AC78" si="169">G78-S78</f>
        <v>0</v>
      </c>
      <c r="AD78" s="762">
        <f t="shared" ref="AD78" si="170">IF(G78&gt;0,ROUND((J78/G78),3),0)</f>
        <v>0</v>
      </c>
      <c r="AE78" s="763">
        <f t="shared" ref="AE78" si="171">IF(G78&gt;0,ROUND((M78/G78),3),0)</f>
        <v>1</v>
      </c>
      <c r="AF78" s="763">
        <f t="shared" ref="AF78" si="172">IF(G78&gt;0,ROUND((P78/G78),3),0)</f>
        <v>1</v>
      </c>
      <c r="AG78" s="764">
        <f t="shared" ref="AG78" si="173">IF(G78&gt;0,ROUND((S78/G78),3),0)</f>
        <v>1</v>
      </c>
    </row>
    <row r="79" spans="1:33" s="114" customFormat="1" ht="12" outlineLevel="1" x14ac:dyDescent="0.25">
      <c r="A79" s="973"/>
      <c r="B79" s="115"/>
      <c r="C79" s="104"/>
      <c r="D79" s="116" t="s">
        <v>57</v>
      </c>
      <c r="E79" s="1439" t="s">
        <v>70</v>
      </c>
      <c r="F79" s="117" t="s">
        <v>35</v>
      </c>
      <c r="G79" s="641">
        <f>H79+I79</f>
        <v>25882.352941100002</v>
      </c>
      <c r="H79" s="642"/>
      <c r="I79" s="643">
        <v>25882.352941100002</v>
      </c>
      <c r="J79" s="641">
        <f t="shared" si="155"/>
        <v>0</v>
      </c>
      <c r="K79" s="642"/>
      <c r="L79" s="643"/>
      <c r="M79" s="641">
        <f t="shared" si="157"/>
        <v>20540</v>
      </c>
      <c r="N79" s="642"/>
      <c r="O79" s="643">
        <v>20540</v>
      </c>
      <c r="P79" s="641">
        <f t="shared" si="160"/>
        <v>20540</v>
      </c>
      <c r="Q79" s="642"/>
      <c r="R79" s="643">
        <v>20540</v>
      </c>
      <c r="S79" s="641">
        <f t="shared" si="163"/>
        <v>20540</v>
      </c>
      <c r="T79" s="642"/>
      <c r="U79" s="643">
        <v>20540</v>
      </c>
      <c r="V79" s="447" t="s">
        <v>34</v>
      </c>
      <c r="W79" s="448" t="s">
        <v>34</v>
      </c>
      <c r="X79" s="448" t="s">
        <v>34</v>
      </c>
      <c r="Y79" s="449" t="s">
        <v>34</v>
      </c>
      <c r="Z79" s="781" t="s">
        <v>34</v>
      </c>
      <c r="AA79" s="782" t="s">
        <v>34</v>
      </c>
      <c r="AB79" s="782" t="s">
        <v>34</v>
      </c>
      <c r="AC79" s="783" t="s">
        <v>34</v>
      </c>
      <c r="AD79" s="781" t="s">
        <v>34</v>
      </c>
      <c r="AE79" s="782" t="s">
        <v>34</v>
      </c>
      <c r="AF79" s="782" t="s">
        <v>34</v>
      </c>
      <c r="AG79" s="783" t="s">
        <v>34</v>
      </c>
    </row>
    <row r="80" spans="1:33" s="114" customFormat="1" ht="12.75" outlineLevel="1" thickBot="1" x14ac:dyDescent="0.3">
      <c r="A80" s="973"/>
      <c r="B80" s="118"/>
      <c r="C80" s="107"/>
      <c r="D80" s="108" t="s">
        <v>57</v>
      </c>
      <c r="E80" s="1440" t="s">
        <v>71</v>
      </c>
      <c r="F80" s="119" t="s">
        <v>62</v>
      </c>
      <c r="G80" s="644">
        <f>IF(G78&gt;0,ROUND((G78/G79*1000),2),0)</f>
        <v>0.68</v>
      </c>
      <c r="H80" s="645"/>
      <c r="I80" s="646">
        <v>0.68</v>
      </c>
      <c r="J80" s="644">
        <f t="shared" ref="J80" si="174">IF(J78&gt;0,ROUND((J78/J79*1000),2),0)</f>
        <v>0</v>
      </c>
      <c r="K80" s="645"/>
      <c r="L80" s="646"/>
      <c r="M80" s="644">
        <f t="shared" ref="M80" si="175">IF(M78&gt;0,ROUND((M78/M79*1000),2),0)</f>
        <v>0.86</v>
      </c>
      <c r="N80" s="645"/>
      <c r="O80" s="646">
        <v>0.85670886074999997</v>
      </c>
      <c r="P80" s="644">
        <f t="shared" ref="P80" si="176">IF(P78&gt;0,ROUND((P78/P79*1000),2),0)</f>
        <v>0.86</v>
      </c>
      <c r="Q80" s="645"/>
      <c r="R80" s="646">
        <v>0.85670886074999997</v>
      </c>
      <c r="S80" s="644">
        <f t="shared" ref="S80" si="177">IF(S78&gt;0,ROUND((S78/S79*1000),2),0)</f>
        <v>0.86</v>
      </c>
      <c r="T80" s="645"/>
      <c r="U80" s="646">
        <v>0.85670886074999997</v>
      </c>
      <c r="V80" s="450" t="s">
        <v>34</v>
      </c>
      <c r="W80" s="451" t="s">
        <v>34</v>
      </c>
      <c r="X80" s="451" t="s">
        <v>34</v>
      </c>
      <c r="Y80" s="452" t="s">
        <v>34</v>
      </c>
      <c r="Z80" s="784" t="s">
        <v>34</v>
      </c>
      <c r="AA80" s="785" t="s">
        <v>34</v>
      </c>
      <c r="AB80" s="785" t="s">
        <v>34</v>
      </c>
      <c r="AC80" s="786" t="s">
        <v>34</v>
      </c>
      <c r="AD80" s="784" t="s">
        <v>34</v>
      </c>
      <c r="AE80" s="785" t="s">
        <v>34</v>
      </c>
      <c r="AF80" s="785" t="s">
        <v>34</v>
      </c>
      <c r="AG80" s="786" t="s">
        <v>34</v>
      </c>
    </row>
    <row r="81" spans="1:34" s="122" customFormat="1" ht="27" outlineLevel="1" thickTop="1" thickBot="1" x14ac:dyDescent="0.3">
      <c r="A81" s="109"/>
      <c r="B81" s="123" t="s">
        <v>72</v>
      </c>
      <c r="C81" s="124">
        <v>2210</v>
      </c>
      <c r="D81" s="125" t="s">
        <v>57</v>
      </c>
      <c r="E81" s="1442" t="s">
        <v>73</v>
      </c>
      <c r="F81" s="126" t="s">
        <v>43</v>
      </c>
      <c r="G81" s="582">
        <f>H81+I81</f>
        <v>100.39019999999999</v>
      </c>
      <c r="H81" s="647"/>
      <c r="I81" s="648">
        <v>100.39019999999999</v>
      </c>
      <c r="J81" s="582">
        <f t="shared" ref="J81:J83" si="178">K81+L81</f>
        <v>0</v>
      </c>
      <c r="K81" s="647"/>
      <c r="L81" s="648"/>
      <c r="M81" s="582">
        <f t="shared" ref="M81:M83" si="179">N81+O81</f>
        <v>81.295869999999994</v>
      </c>
      <c r="N81" s="647"/>
      <c r="O81" s="648">
        <v>81.295869999999994</v>
      </c>
      <c r="P81" s="582">
        <f t="shared" ref="P81:P83" si="180">Q81+R81</f>
        <v>91.861469999999997</v>
      </c>
      <c r="Q81" s="647"/>
      <c r="R81" s="648">
        <v>91.861469999999997</v>
      </c>
      <c r="S81" s="582">
        <f t="shared" ref="S81:S83" si="181">T81+U81</f>
        <v>100.39019999999999</v>
      </c>
      <c r="T81" s="647"/>
      <c r="U81" s="648">
        <v>100.39019999999999</v>
      </c>
      <c r="V81" s="456" t="s">
        <v>34</v>
      </c>
      <c r="W81" s="457" t="s">
        <v>34</v>
      </c>
      <c r="X81" s="457" t="s">
        <v>34</v>
      </c>
      <c r="Y81" s="458" t="s">
        <v>34</v>
      </c>
      <c r="Z81" s="787">
        <f t="shared" ref="Z81:Z82" si="182">G81-J81</f>
        <v>100.39019999999999</v>
      </c>
      <c r="AA81" s="788">
        <f t="shared" ref="AA81:AA82" si="183">G81-M81</f>
        <v>19.094329999999999</v>
      </c>
      <c r="AB81" s="788">
        <f t="shared" ref="AB81:AB82" si="184">G81-P81</f>
        <v>8.5287299999999959</v>
      </c>
      <c r="AC81" s="789">
        <f t="shared" ref="AC81:AC82" si="185">G81-S81</f>
        <v>0</v>
      </c>
      <c r="AD81" s="790">
        <f>IF(G81&gt;0,ROUND((J81/G81),3),0)</f>
        <v>0</v>
      </c>
      <c r="AE81" s="791">
        <f t="shared" ref="AE81:AE82" si="186">IF(G81&gt;0,ROUND((M81/G81),3),0)</f>
        <v>0.81</v>
      </c>
      <c r="AF81" s="791">
        <f t="shared" ref="AF81:AF82" si="187">IF(G81&gt;0,ROUND((P81/G81),3),0)</f>
        <v>0.91500000000000004</v>
      </c>
      <c r="AG81" s="792">
        <f t="shared" ref="AG81:AG82" si="188">IF(G81&gt;0,ROUND((S81/G81),3),0)</f>
        <v>1</v>
      </c>
    </row>
    <row r="82" spans="1:34" s="122" customFormat="1" ht="16.5" outlineLevel="1" thickTop="1" x14ac:dyDescent="0.25">
      <c r="A82" s="109"/>
      <c r="B82" s="120" t="s">
        <v>74</v>
      </c>
      <c r="C82" s="111">
        <v>2210</v>
      </c>
      <c r="D82" s="112" t="s">
        <v>75</v>
      </c>
      <c r="E82" s="1441" t="s">
        <v>76</v>
      </c>
      <c r="F82" s="121" t="s">
        <v>43</v>
      </c>
      <c r="G82" s="520">
        <f>H82+I82</f>
        <v>0</v>
      </c>
      <c r="H82" s="639">
        <f>ROUND(H83*H84/1000,1)</f>
        <v>0</v>
      </c>
      <c r="I82" s="640">
        <f>ROUND(I83*I84/1000,1)</f>
        <v>0</v>
      </c>
      <c r="J82" s="520">
        <f t="shared" si="178"/>
        <v>0</v>
      </c>
      <c r="K82" s="639">
        <f t="shared" ref="K82:L82" si="189">ROUND(K83*K84/1000,1)</f>
        <v>0</v>
      </c>
      <c r="L82" s="640">
        <f t="shared" si="189"/>
        <v>0</v>
      </c>
      <c r="M82" s="520">
        <f t="shared" si="179"/>
        <v>0</v>
      </c>
      <c r="N82" s="639">
        <f t="shared" ref="N82" si="190">ROUND(N83*N84/1000,1)</f>
        <v>0</v>
      </c>
      <c r="O82" s="640">
        <f t="shared" ref="O82" si="191">ROUND(O83*O84/1000,1)</f>
        <v>0</v>
      </c>
      <c r="P82" s="520">
        <f t="shared" si="180"/>
        <v>0</v>
      </c>
      <c r="Q82" s="639">
        <f t="shared" ref="Q82" si="192">ROUND(Q83*Q84/1000,1)</f>
        <v>0</v>
      </c>
      <c r="R82" s="640">
        <f t="shared" ref="R82" si="193">ROUND(R83*R84/1000,1)</f>
        <v>0</v>
      </c>
      <c r="S82" s="520">
        <f t="shared" si="181"/>
        <v>0</v>
      </c>
      <c r="T82" s="639">
        <f t="shared" ref="T82" si="194">ROUND(T83*T84/1000,1)</f>
        <v>0</v>
      </c>
      <c r="U82" s="640">
        <f t="shared" ref="U82" si="195">ROUND(U83*U84/1000,1)</f>
        <v>0</v>
      </c>
      <c r="V82" s="453" t="s">
        <v>34</v>
      </c>
      <c r="W82" s="454" t="s">
        <v>34</v>
      </c>
      <c r="X82" s="454" t="s">
        <v>34</v>
      </c>
      <c r="Y82" s="455" t="s">
        <v>34</v>
      </c>
      <c r="Z82" s="760">
        <f t="shared" si="182"/>
        <v>0</v>
      </c>
      <c r="AA82" s="639">
        <f t="shared" si="183"/>
        <v>0</v>
      </c>
      <c r="AB82" s="639">
        <f t="shared" si="184"/>
        <v>0</v>
      </c>
      <c r="AC82" s="761">
        <f t="shared" si="185"/>
        <v>0</v>
      </c>
      <c r="AD82" s="762">
        <f t="shared" ref="AD82" si="196">IF(G82&gt;0,ROUND((J82/G82),3),0)</f>
        <v>0</v>
      </c>
      <c r="AE82" s="763">
        <f t="shared" si="186"/>
        <v>0</v>
      </c>
      <c r="AF82" s="763">
        <f t="shared" si="187"/>
        <v>0</v>
      </c>
      <c r="AG82" s="764">
        <f t="shared" si="188"/>
        <v>0</v>
      </c>
    </row>
    <row r="83" spans="1:34" s="114" customFormat="1" ht="12" outlineLevel="1" x14ac:dyDescent="0.25">
      <c r="A83" s="973"/>
      <c r="B83" s="115"/>
      <c r="C83" s="104"/>
      <c r="D83" s="116" t="s">
        <v>75</v>
      </c>
      <c r="E83" s="1439" t="s">
        <v>77</v>
      </c>
      <c r="F83" s="117" t="s">
        <v>35</v>
      </c>
      <c r="G83" s="641">
        <f>H83+I83</f>
        <v>0</v>
      </c>
      <c r="H83" s="642"/>
      <c r="I83" s="643"/>
      <c r="J83" s="641">
        <f t="shared" si="178"/>
        <v>0</v>
      </c>
      <c r="K83" s="642"/>
      <c r="L83" s="643"/>
      <c r="M83" s="641">
        <f t="shared" si="179"/>
        <v>0</v>
      </c>
      <c r="N83" s="642"/>
      <c r="O83" s="643"/>
      <c r="P83" s="641">
        <f t="shared" si="180"/>
        <v>0</v>
      </c>
      <c r="Q83" s="642"/>
      <c r="R83" s="643"/>
      <c r="S83" s="641">
        <f t="shared" si="181"/>
        <v>0</v>
      </c>
      <c r="T83" s="642"/>
      <c r="U83" s="643"/>
      <c r="V83" s="447" t="s">
        <v>34</v>
      </c>
      <c r="W83" s="448" t="s">
        <v>34</v>
      </c>
      <c r="X83" s="448" t="s">
        <v>34</v>
      </c>
      <c r="Y83" s="449" t="s">
        <v>34</v>
      </c>
      <c r="Z83" s="781" t="s">
        <v>34</v>
      </c>
      <c r="AA83" s="782" t="s">
        <v>34</v>
      </c>
      <c r="AB83" s="782" t="s">
        <v>34</v>
      </c>
      <c r="AC83" s="783" t="s">
        <v>34</v>
      </c>
      <c r="AD83" s="781" t="s">
        <v>34</v>
      </c>
      <c r="AE83" s="782" t="s">
        <v>34</v>
      </c>
      <c r="AF83" s="782" t="s">
        <v>34</v>
      </c>
      <c r="AG83" s="783" t="s">
        <v>34</v>
      </c>
    </row>
    <row r="84" spans="1:34" s="114" customFormat="1" ht="12.75" outlineLevel="1" thickBot="1" x14ac:dyDescent="0.3">
      <c r="A84" s="973"/>
      <c r="B84" s="118"/>
      <c r="C84" s="107"/>
      <c r="D84" s="108" t="s">
        <v>75</v>
      </c>
      <c r="E84" s="1440" t="s">
        <v>78</v>
      </c>
      <c r="F84" s="119" t="s">
        <v>62</v>
      </c>
      <c r="G84" s="644">
        <f>IF(G82&gt;0,ROUND((G82/G83*1000),2),0)</f>
        <v>0</v>
      </c>
      <c r="H84" s="645"/>
      <c r="I84" s="646"/>
      <c r="J84" s="644">
        <f t="shared" ref="J84" si="197">IF(J82&gt;0,ROUND((J82/J83*1000),2),0)</f>
        <v>0</v>
      </c>
      <c r="K84" s="645"/>
      <c r="L84" s="646"/>
      <c r="M84" s="644">
        <f t="shared" ref="M84" si="198">IF(M82&gt;0,ROUND((M82/M83*1000),2),0)</f>
        <v>0</v>
      </c>
      <c r="N84" s="645"/>
      <c r="O84" s="646"/>
      <c r="P84" s="644">
        <f t="shared" ref="P84" si="199">IF(P82&gt;0,ROUND((P82/P83*1000),2),0)</f>
        <v>0</v>
      </c>
      <c r="Q84" s="645"/>
      <c r="R84" s="646"/>
      <c r="S84" s="644">
        <f t="shared" ref="S84" si="200">IF(S82&gt;0,ROUND((S82/S83*1000),2),0)</f>
        <v>0</v>
      </c>
      <c r="T84" s="645"/>
      <c r="U84" s="646"/>
      <c r="V84" s="450" t="s">
        <v>34</v>
      </c>
      <c r="W84" s="451" t="s">
        <v>34</v>
      </c>
      <c r="X84" s="451" t="s">
        <v>34</v>
      </c>
      <c r="Y84" s="452" t="s">
        <v>34</v>
      </c>
      <c r="Z84" s="784" t="s">
        <v>34</v>
      </c>
      <c r="AA84" s="785" t="s">
        <v>34</v>
      </c>
      <c r="AB84" s="785" t="s">
        <v>34</v>
      </c>
      <c r="AC84" s="786" t="s">
        <v>34</v>
      </c>
      <c r="AD84" s="784" t="s">
        <v>34</v>
      </c>
      <c r="AE84" s="785" t="s">
        <v>34</v>
      </c>
      <c r="AF84" s="785" t="s">
        <v>34</v>
      </c>
      <c r="AG84" s="786" t="s">
        <v>34</v>
      </c>
    </row>
    <row r="85" spans="1:34" s="114" customFormat="1" ht="13.5" outlineLevel="1" thickTop="1" x14ac:dyDescent="0.25">
      <c r="A85" s="973"/>
      <c r="B85" s="110" t="s">
        <v>374</v>
      </c>
      <c r="C85" s="179">
        <v>2210</v>
      </c>
      <c r="D85" s="183" t="s">
        <v>75</v>
      </c>
      <c r="E85" s="1436" t="s">
        <v>482</v>
      </c>
      <c r="F85" s="121" t="s">
        <v>43</v>
      </c>
      <c r="G85" s="520">
        <f>H85+I85</f>
        <v>0</v>
      </c>
      <c r="H85" s="639">
        <f>ROUND(H86*H87/1000,1)</f>
        <v>0</v>
      </c>
      <c r="I85" s="640">
        <f>ROUND(I86*I87/1000,1)</f>
        <v>0</v>
      </c>
      <c r="J85" s="520">
        <f t="shared" ref="J85:J86" si="201">K85+L85</f>
        <v>0</v>
      </c>
      <c r="K85" s="639">
        <f t="shared" ref="K85:L85" si="202">ROUND(K86*K87/1000,1)</f>
        <v>0</v>
      </c>
      <c r="L85" s="640">
        <f t="shared" si="202"/>
        <v>0</v>
      </c>
      <c r="M85" s="520">
        <f t="shared" ref="M85:M86" si="203">N85+O85</f>
        <v>0</v>
      </c>
      <c r="N85" s="639">
        <f t="shared" ref="N85" si="204">ROUND(N86*N87/1000,1)</f>
        <v>0</v>
      </c>
      <c r="O85" s="640">
        <f t="shared" ref="O85" si="205">ROUND(O86*O87/1000,1)</f>
        <v>0</v>
      </c>
      <c r="P85" s="520">
        <f t="shared" ref="P85:P86" si="206">Q85+R85</f>
        <v>0</v>
      </c>
      <c r="Q85" s="639">
        <f t="shared" ref="Q85" si="207">ROUND(Q86*Q87/1000,1)</f>
        <v>0</v>
      </c>
      <c r="R85" s="640">
        <f t="shared" ref="R85" si="208">ROUND(R86*R87/1000,1)</f>
        <v>0</v>
      </c>
      <c r="S85" s="520">
        <f t="shared" ref="S85:S86" si="209">T85+U85</f>
        <v>0</v>
      </c>
      <c r="T85" s="639">
        <f t="shared" ref="T85" si="210">ROUND(T86*T87/1000,1)</f>
        <v>0</v>
      </c>
      <c r="U85" s="640">
        <f t="shared" ref="U85" si="211">ROUND(U86*U87/1000,1)</f>
        <v>0</v>
      </c>
      <c r="V85" s="453" t="s">
        <v>34</v>
      </c>
      <c r="W85" s="454" t="s">
        <v>34</v>
      </c>
      <c r="X85" s="454" t="s">
        <v>34</v>
      </c>
      <c r="Y85" s="455" t="s">
        <v>34</v>
      </c>
      <c r="Z85" s="760">
        <f t="shared" ref="Z85" si="212">G85-J85</f>
        <v>0</v>
      </c>
      <c r="AA85" s="639">
        <f t="shared" ref="AA85" si="213">G85-M85</f>
        <v>0</v>
      </c>
      <c r="AB85" s="639">
        <f t="shared" ref="AB85" si="214">G85-P85</f>
        <v>0</v>
      </c>
      <c r="AC85" s="761">
        <f t="shared" ref="AC85" si="215">G85-S85</f>
        <v>0</v>
      </c>
      <c r="AD85" s="762">
        <f t="shared" ref="AD85" si="216">IF(G85&gt;0,ROUND((J85/G85),3),0)</f>
        <v>0</v>
      </c>
      <c r="AE85" s="763">
        <f t="shared" ref="AE85" si="217">IF(G85&gt;0,ROUND((M85/G85),3),0)</f>
        <v>0</v>
      </c>
      <c r="AF85" s="763">
        <f t="shared" ref="AF85" si="218">IF(G85&gt;0,ROUND((P85/G85),3),0)</f>
        <v>0</v>
      </c>
      <c r="AG85" s="764">
        <f t="shared" ref="AG85" si="219">IF(G85&gt;0,ROUND((S85/G85),3),0)</f>
        <v>0</v>
      </c>
      <c r="AH85" s="122"/>
    </row>
    <row r="86" spans="1:34" s="114" customFormat="1" ht="12" outlineLevel="1" x14ac:dyDescent="0.25">
      <c r="A86" s="973"/>
      <c r="B86" s="103"/>
      <c r="C86" s="185"/>
      <c r="D86" s="190" t="s">
        <v>75</v>
      </c>
      <c r="E86" s="1437" t="s">
        <v>85</v>
      </c>
      <c r="F86" s="117" t="s">
        <v>35</v>
      </c>
      <c r="G86" s="641">
        <f>H86+I86</f>
        <v>0</v>
      </c>
      <c r="H86" s="1386"/>
      <c r="I86" s="1387"/>
      <c r="J86" s="641">
        <f t="shared" si="201"/>
        <v>0</v>
      </c>
      <c r="K86" s="1386"/>
      <c r="L86" s="1387"/>
      <c r="M86" s="641">
        <f t="shared" si="203"/>
        <v>0</v>
      </c>
      <c r="N86" s="1386"/>
      <c r="O86" s="1387"/>
      <c r="P86" s="641">
        <f t="shared" si="206"/>
        <v>0</v>
      </c>
      <c r="Q86" s="1386"/>
      <c r="R86" s="1387"/>
      <c r="S86" s="641">
        <f t="shared" si="209"/>
        <v>0</v>
      </c>
      <c r="T86" s="1386"/>
      <c r="U86" s="1387"/>
      <c r="V86" s="447" t="s">
        <v>34</v>
      </c>
      <c r="W86" s="448" t="s">
        <v>34</v>
      </c>
      <c r="X86" s="448" t="s">
        <v>34</v>
      </c>
      <c r="Y86" s="449" t="s">
        <v>34</v>
      </c>
      <c r="Z86" s="781" t="s">
        <v>34</v>
      </c>
      <c r="AA86" s="782" t="s">
        <v>34</v>
      </c>
      <c r="AB86" s="782" t="s">
        <v>34</v>
      </c>
      <c r="AC86" s="783" t="s">
        <v>34</v>
      </c>
      <c r="AD86" s="781" t="s">
        <v>34</v>
      </c>
      <c r="AE86" s="782" t="s">
        <v>34</v>
      </c>
      <c r="AF86" s="782" t="s">
        <v>34</v>
      </c>
      <c r="AG86" s="783" t="s">
        <v>34</v>
      </c>
    </row>
    <row r="87" spans="1:34" s="114" customFormat="1" ht="12.75" outlineLevel="1" thickBot="1" x14ac:dyDescent="0.3">
      <c r="A87" s="973"/>
      <c r="B87" s="106"/>
      <c r="C87" s="208"/>
      <c r="D87" s="209" t="s">
        <v>75</v>
      </c>
      <c r="E87" s="1438" t="s">
        <v>86</v>
      </c>
      <c r="F87" s="119" t="s">
        <v>62</v>
      </c>
      <c r="G87" s="644">
        <f>IF(G85&gt;0,ROUND((G85/G86*1000),2),0)</f>
        <v>0</v>
      </c>
      <c r="H87" s="1388"/>
      <c r="I87" s="1389"/>
      <c r="J87" s="644">
        <f t="shared" ref="J87" si="220">IF(J85&gt;0,ROUND((J85/J86*1000),2),0)</f>
        <v>0</v>
      </c>
      <c r="K87" s="1388"/>
      <c r="L87" s="1389"/>
      <c r="M87" s="644">
        <f t="shared" ref="M87" si="221">IF(M85&gt;0,ROUND((M85/M86*1000),2),0)</f>
        <v>0</v>
      </c>
      <c r="N87" s="1388"/>
      <c r="O87" s="1389"/>
      <c r="P87" s="644">
        <f t="shared" ref="P87" si="222">IF(P85&gt;0,ROUND((P85/P86*1000),2),0)</f>
        <v>0</v>
      </c>
      <c r="Q87" s="1388"/>
      <c r="R87" s="1389"/>
      <c r="S87" s="644">
        <f t="shared" ref="S87" si="223">IF(S85&gt;0,ROUND((S85/S86*1000),2),0)</f>
        <v>0</v>
      </c>
      <c r="T87" s="1388"/>
      <c r="U87" s="1389"/>
      <c r="V87" s="450" t="s">
        <v>34</v>
      </c>
      <c r="W87" s="451" t="s">
        <v>34</v>
      </c>
      <c r="X87" s="451" t="s">
        <v>34</v>
      </c>
      <c r="Y87" s="452" t="s">
        <v>34</v>
      </c>
      <c r="Z87" s="784" t="s">
        <v>34</v>
      </c>
      <c r="AA87" s="785" t="s">
        <v>34</v>
      </c>
      <c r="AB87" s="785" t="s">
        <v>34</v>
      </c>
      <c r="AC87" s="786" t="s">
        <v>34</v>
      </c>
      <c r="AD87" s="784" t="s">
        <v>34</v>
      </c>
      <c r="AE87" s="785" t="s">
        <v>34</v>
      </c>
      <c r="AF87" s="785" t="s">
        <v>34</v>
      </c>
      <c r="AG87" s="786" t="s">
        <v>34</v>
      </c>
    </row>
    <row r="88" spans="1:34" s="19" customFormat="1" ht="26.25" outlineLevel="1" thickTop="1" x14ac:dyDescent="0.25">
      <c r="A88" s="113"/>
      <c r="B88" s="220" t="s">
        <v>375</v>
      </c>
      <c r="C88" s="99">
        <v>2210</v>
      </c>
      <c r="D88" s="100" t="s">
        <v>79</v>
      </c>
      <c r="E88" s="1443" t="s">
        <v>80</v>
      </c>
      <c r="F88" s="52" t="s">
        <v>43</v>
      </c>
      <c r="G88" s="520">
        <f>H88+I88</f>
        <v>19</v>
      </c>
      <c r="H88" s="639">
        <f>ROUND(H89*H90/1000,1)</f>
        <v>0</v>
      </c>
      <c r="I88" s="640">
        <f>ROUND(I89*I90/1000,1)</f>
        <v>19</v>
      </c>
      <c r="J88" s="520">
        <f t="shared" ref="J88:J89" si="224">K88+L88</f>
        <v>0</v>
      </c>
      <c r="K88" s="639">
        <f t="shared" ref="K88:L88" si="225">ROUND(K89*K90/1000,1)</f>
        <v>0</v>
      </c>
      <c r="L88" s="640">
        <f t="shared" si="225"/>
        <v>0</v>
      </c>
      <c r="M88" s="520">
        <f t="shared" ref="M88:M89" si="226">N88+O88</f>
        <v>0</v>
      </c>
      <c r="N88" s="639">
        <f t="shared" ref="N88" si="227">ROUND(N89*N90/1000,1)</f>
        <v>0</v>
      </c>
      <c r="O88" s="640">
        <f t="shared" ref="O88" si="228">ROUND(O89*O90/1000,1)</f>
        <v>0</v>
      </c>
      <c r="P88" s="520">
        <f t="shared" ref="P88:P89" si="229">Q88+R88</f>
        <v>0</v>
      </c>
      <c r="Q88" s="639">
        <f t="shared" ref="Q88" si="230">ROUND(Q89*Q90/1000,1)</f>
        <v>0</v>
      </c>
      <c r="R88" s="640">
        <f t="shared" ref="R88" si="231">ROUND(R89*R90/1000,1)</f>
        <v>0</v>
      </c>
      <c r="S88" s="520">
        <f t="shared" ref="S88:S89" si="232">T88+U88</f>
        <v>18.899999999999999</v>
      </c>
      <c r="T88" s="639">
        <f t="shared" ref="T88" si="233">ROUND(T89*T90/1000,1)</f>
        <v>0</v>
      </c>
      <c r="U88" s="640">
        <f t="shared" ref="U88" si="234">ROUND(U89*U90/1000,1)</f>
        <v>18.899999999999999</v>
      </c>
      <c r="V88" s="453" t="s">
        <v>34</v>
      </c>
      <c r="W88" s="454" t="s">
        <v>34</v>
      </c>
      <c r="X88" s="454" t="s">
        <v>34</v>
      </c>
      <c r="Y88" s="455" t="s">
        <v>34</v>
      </c>
      <c r="Z88" s="760">
        <f t="shared" ref="Z88" si="235">G88-J88</f>
        <v>19</v>
      </c>
      <c r="AA88" s="639">
        <f t="shared" ref="AA88" si="236">G88-M88</f>
        <v>19</v>
      </c>
      <c r="AB88" s="639">
        <f t="shared" ref="AB88" si="237">G88-P88</f>
        <v>19</v>
      </c>
      <c r="AC88" s="761">
        <f t="shared" ref="AC88" si="238">G88-S88</f>
        <v>0.10000000000000142</v>
      </c>
      <c r="AD88" s="762">
        <f t="shared" ref="AD88" si="239">IF(G88&gt;0,ROUND((J88/G88),3),0)</f>
        <v>0</v>
      </c>
      <c r="AE88" s="763">
        <f t="shared" ref="AE88" si="240">IF(G88&gt;0,ROUND((M88/G88),3),0)</f>
        <v>0</v>
      </c>
      <c r="AF88" s="763">
        <f t="shared" ref="AF88" si="241">IF(G88&gt;0,ROUND((P88/G88),3),0)</f>
        <v>0</v>
      </c>
      <c r="AG88" s="764">
        <f t="shared" ref="AG88" si="242">IF(G88&gt;0,ROUND((S88/G88),3),0)</f>
        <v>0.995</v>
      </c>
    </row>
    <row r="89" spans="1:34" s="114" customFormat="1" ht="12" outlineLevel="1" x14ac:dyDescent="0.25">
      <c r="A89" s="973"/>
      <c r="B89" s="115"/>
      <c r="C89" s="117"/>
      <c r="D89" s="128" t="s">
        <v>79</v>
      </c>
      <c r="E89" s="1439" t="s">
        <v>81</v>
      </c>
      <c r="F89" s="117" t="s">
        <v>35</v>
      </c>
      <c r="G89" s="641">
        <f>H89+I89</f>
        <v>14</v>
      </c>
      <c r="H89" s="642"/>
      <c r="I89" s="643">
        <v>14</v>
      </c>
      <c r="J89" s="641">
        <f t="shared" si="224"/>
        <v>0</v>
      </c>
      <c r="K89" s="642"/>
      <c r="L89" s="643"/>
      <c r="M89" s="641">
        <f t="shared" si="226"/>
        <v>0</v>
      </c>
      <c r="N89" s="642"/>
      <c r="O89" s="643"/>
      <c r="P89" s="641">
        <f t="shared" si="229"/>
        <v>0</v>
      </c>
      <c r="Q89" s="642"/>
      <c r="R89" s="643"/>
      <c r="S89" s="641">
        <f t="shared" si="232"/>
        <v>7</v>
      </c>
      <c r="T89" s="642"/>
      <c r="U89" s="643">
        <v>7</v>
      </c>
      <c r="V89" s="447" t="s">
        <v>34</v>
      </c>
      <c r="W89" s="448" t="s">
        <v>34</v>
      </c>
      <c r="X89" s="448" t="s">
        <v>34</v>
      </c>
      <c r="Y89" s="449" t="s">
        <v>34</v>
      </c>
      <c r="Z89" s="781" t="s">
        <v>34</v>
      </c>
      <c r="AA89" s="782" t="s">
        <v>34</v>
      </c>
      <c r="AB89" s="782" t="s">
        <v>34</v>
      </c>
      <c r="AC89" s="783" t="s">
        <v>34</v>
      </c>
      <c r="AD89" s="781" t="s">
        <v>34</v>
      </c>
      <c r="AE89" s="782" t="s">
        <v>34</v>
      </c>
      <c r="AF89" s="782" t="s">
        <v>34</v>
      </c>
      <c r="AG89" s="783" t="s">
        <v>34</v>
      </c>
    </row>
    <row r="90" spans="1:34" s="114" customFormat="1" ht="24.75" outlineLevel="1" thickBot="1" x14ac:dyDescent="0.3">
      <c r="A90" s="973"/>
      <c r="B90" s="106"/>
      <c r="C90" s="107"/>
      <c r="D90" s="108" t="s">
        <v>79</v>
      </c>
      <c r="E90" s="1438" t="s">
        <v>82</v>
      </c>
      <c r="F90" s="107" t="s">
        <v>62</v>
      </c>
      <c r="G90" s="644">
        <f>IF(G88&gt;0,ROUND((G88/G89*1000),2),0)</f>
        <v>1357.14</v>
      </c>
      <c r="H90" s="645"/>
      <c r="I90" s="646">
        <v>1357.1428571399999</v>
      </c>
      <c r="J90" s="644">
        <f t="shared" ref="J90" si="243">IF(J88&gt;0,ROUND((J88/J89*1000),2),0)</f>
        <v>0</v>
      </c>
      <c r="K90" s="645"/>
      <c r="L90" s="646"/>
      <c r="M90" s="644">
        <f t="shared" ref="M90" si="244">IF(M88&gt;0,ROUND((M88/M89*1000),2),0)</f>
        <v>0</v>
      </c>
      <c r="N90" s="645"/>
      <c r="O90" s="646"/>
      <c r="P90" s="644">
        <f t="shared" ref="P90" si="245">IF(P88&gt;0,ROUND((P88/P89*1000),2),0)</f>
        <v>0</v>
      </c>
      <c r="Q90" s="645"/>
      <c r="R90" s="646"/>
      <c r="S90" s="644">
        <f t="shared" ref="S90" si="246">IF(S88&gt;0,ROUND((S88/S89*1000),2),0)</f>
        <v>2700</v>
      </c>
      <c r="T90" s="645"/>
      <c r="U90" s="646">
        <v>2699.2685714200002</v>
      </c>
      <c r="V90" s="450" t="s">
        <v>34</v>
      </c>
      <c r="W90" s="451" t="s">
        <v>34</v>
      </c>
      <c r="X90" s="451" t="s">
        <v>34</v>
      </c>
      <c r="Y90" s="452" t="s">
        <v>34</v>
      </c>
      <c r="Z90" s="784" t="s">
        <v>34</v>
      </c>
      <c r="AA90" s="785" t="s">
        <v>34</v>
      </c>
      <c r="AB90" s="785" t="s">
        <v>34</v>
      </c>
      <c r="AC90" s="786" t="s">
        <v>34</v>
      </c>
      <c r="AD90" s="784" t="s">
        <v>34</v>
      </c>
      <c r="AE90" s="785" t="s">
        <v>34</v>
      </c>
      <c r="AF90" s="785" t="s">
        <v>34</v>
      </c>
      <c r="AG90" s="786" t="s">
        <v>34</v>
      </c>
    </row>
    <row r="91" spans="1:34" s="122" customFormat="1" ht="16.5" outlineLevel="1" thickTop="1" x14ac:dyDescent="0.25">
      <c r="A91" s="109"/>
      <c r="B91" s="110" t="s">
        <v>87</v>
      </c>
      <c r="C91" s="111">
        <v>2210</v>
      </c>
      <c r="D91" s="112" t="s">
        <v>83</v>
      </c>
      <c r="E91" s="1436" t="s">
        <v>84</v>
      </c>
      <c r="F91" s="111" t="s">
        <v>43</v>
      </c>
      <c r="G91" s="520">
        <f>H91+I91</f>
        <v>0</v>
      </c>
      <c r="H91" s="639">
        <f>ROUND(H92*H93/1000,1)</f>
        <v>0</v>
      </c>
      <c r="I91" s="640">
        <f>ROUND(I92*I93/1000,1)</f>
        <v>0</v>
      </c>
      <c r="J91" s="520">
        <f t="shared" ref="J91:J92" si="247">K91+L91</f>
        <v>0</v>
      </c>
      <c r="K91" s="639">
        <f t="shared" ref="K91:L91" si="248">ROUND(K92*K93/1000,1)</f>
        <v>0</v>
      </c>
      <c r="L91" s="640">
        <f t="shared" si="248"/>
        <v>0</v>
      </c>
      <c r="M91" s="520">
        <f t="shared" ref="M91:M92" si="249">N91+O91</f>
        <v>0</v>
      </c>
      <c r="N91" s="639">
        <f t="shared" ref="N91" si="250">ROUND(N92*N93/1000,1)</f>
        <v>0</v>
      </c>
      <c r="O91" s="640">
        <f t="shared" ref="O91" si="251">ROUND(O92*O93/1000,1)</f>
        <v>0</v>
      </c>
      <c r="P91" s="520">
        <f t="shared" ref="P91:P92" si="252">Q91+R91</f>
        <v>0</v>
      </c>
      <c r="Q91" s="639">
        <f t="shared" ref="Q91" si="253">ROUND(Q92*Q93/1000,1)</f>
        <v>0</v>
      </c>
      <c r="R91" s="640">
        <f t="shared" ref="R91" si="254">ROUND(R92*R93/1000,1)</f>
        <v>0</v>
      </c>
      <c r="S91" s="520">
        <f t="shared" ref="S91:S92" si="255">T91+U91</f>
        <v>0</v>
      </c>
      <c r="T91" s="639">
        <f t="shared" ref="T91" si="256">ROUND(T92*T93/1000,1)</f>
        <v>0</v>
      </c>
      <c r="U91" s="640">
        <f t="shared" ref="U91" si="257">ROUND(U92*U93/1000,1)</f>
        <v>0</v>
      </c>
      <c r="V91" s="453" t="s">
        <v>34</v>
      </c>
      <c r="W91" s="454" t="s">
        <v>34</v>
      </c>
      <c r="X91" s="454" t="s">
        <v>34</v>
      </c>
      <c r="Y91" s="455" t="s">
        <v>34</v>
      </c>
      <c r="Z91" s="760">
        <f t="shared" ref="Z91" si="258">G91-J91</f>
        <v>0</v>
      </c>
      <c r="AA91" s="639">
        <f t="shared" ref="AA91" si="259">G91-M91</f>
        <v>0</v>
      </c>
      <c r="AB91" s="639">
        <f t="shared" ref="AB91" si="260">G91-P91</f>
        <v>0</v>
      </c>
      <c r="AC91" s="761">
        <f t="shared" ref="AC91" si="261">G91-S91</f>
        <v>0</v>
      </c>
      <c r="AD91" s="762">
        <f t="shared" ref="AD91" si="262">IF(G91&gt;0,ROUND((J91/G91),3),0)</f>
        <v>0</v>
      </c>
      <c r="AE91" s="763">
        <f t="shared" ref="AE91" si="263">IF(G91&gt;0,ROUND((M91/G91),3),0)</f>
        <v>0</v>
      </c>
      <c r="AF91" s="763">
        <f t="shared" ref="AF91" si="264">IF(G91&gt;0,ROUND((P91/G91),3),0)</f>
        <v>0</v>
      </c>
      <c r="AG91" s="764">
        <f t="shared" ref="AG91" si="265">IF(G91&gt;0,ROUND((S91/G91),3),0)</f>
        <v>0</v>
      </c>
    </row>
    <row r="92" spans="1:34" s="114" customFormat="1" ht="12" outlineLevel="1" x14ac:dyDescent="0.25">
      <c r="A92" s="973"/>
      <c r="B92" s="103"/>
      <c r="C92" s="104"/>
      <c r="D92" s="116" t="s">
        <v>83</v>
      </c>
      <c r="E92" s="1444" t="s">
        <v>85</v>
      </c>
      <c r="F92" s="104" t="s">
        <v>35</v>
      </c>
      <c r="G92" s="641">
        <f>H92+I92</f>
        <v>0</v>
      </c>
      <c r="H92" s="642"/>
      <c r="I92" s="643"/>
      <c r="J92" s="641">
        <f t="shared" si="247"/>
        <v>0</v>
      </c>
      <c r="K92" s="642"/>
      <c r="L92" s="643"/>
      <c r="M92" s="641">
        <f t="shared" si="249"/>
        <v>0</v>
      </c>
      <c r="N92" s="642"/>
      <c r="O92" s="643"/>
      <c r="P92" s="641">
        <f t="shared" si="252"/>
        <v>0</v>
      </c>
      <c r="Q92" s="642"/>
      <c r="R92" s="643"/>
      <c r="S92" s="641">
        <f t="shared" si="255"/>
        <v>0</v>
      </c>
      <c r="T92" s="642"/>
      <c r="U92" s="643"/>
      <c r="V92" s="447" t="s">
        <v>34</v>
      </c>
      <c r="W92" s="448" t="s">
        <v>34</v>
      </c>
      <c r="X92" s="448" t="s">
        <v>34</v>
      </c>
      <c r="Y92" s="449" t="s">
        <v>34</v>
      </c>
      <c r="Z92" s="781" t="s">
        <v>34</v>
      </c>
      <c r="AA92" s="782" t="s">
        <v>34</v>
      </c>
      <c r="AB92" s="782" t="s">
        <v>34</v>
      </c>
      <c r="AC92" s="783" t="s">
        <v>34</v>
      </c>
      <c r="AD92" s="781" t="s">
        <v>34</v>
      </c>
      <c r="AE92" s="782" t="s">
        <v>34</v>
      </c>
      <c r="AF92" s="782" t="s">
        <v>34</v>
      </c>
      <c r="AG92" s="783" t="s">
        <v>34</v>
      </c>
    </row>
    <row r="93" spans="1:34" s="114" customFormat="1" ht="12.75" outlineLevel="1" thickBot="1" x14ac:dyDescent="0.3">
      <c r="A93" s="973"/>
      <c r="B93" s="106"/>
      <c r="C93" s="107"/>
      <c r="D93" s="108" t="s">
        <v>83</v>
      </c>
      <c r="E93" s="1445" t="s">
        <v>86</v>
      </c>
      <c r="F93" s="107" t="s">
        <v>62</v>
      </c>
      <c r="G93" s="644">
        <f>IF(G91&gt;0,ROUND((G91/G92*1000),2),0)</f>
        <v>0</v>
      </c>
      <c r="H93" s="645"/>
      <c r="I93" s="646"/>
      <c r="J93" s="644">
        <f t="shared" ref="J93" si="266">IF(J91&gt;0,ROUND((J91/J92*1000),2),0)</f>
        <v>0</v>
      </c>
      <c r="K93" s="645"/>
      <c r="L93" s="646"/>
      <c r="M93" s="644">
        <f t="shared" ref="M93" si="267">IF(M91&gt;0,ROUND((M91/M92*1000),2),0)</f>
        <v>0</v>
      </c>
      <c r="N93" s="645"/>
      <c r="O93" s="646"/>
      <c r="P93" s="644">
        <f t="shared" ref="P93" si="268">IF(P91&gt;0,ROUND((P91/P92*1000),2),0)</f>
        <v>0</v>
      </c>
      <c r="Q93" s="645"/>
      <c r="R93" s="646"/>
      <c r="S93" s="644">
        <f t="shared" ref="S93" si="269">IF(S91&gt;0,ROUND((S91/S92*1000),2),0)</f>
        <v>0</v>
      </c>
      <c r="T93" s="645"/>
      <c r="U93" s="646"/>
      <c r="V93" s="450" t="s">
        <v>34</v>
      </c>
      <c r="W93" s="451" t="s">
        <v>34</v>
      </c>
      <c r="X93" s="451" t="s">
        <v>34</v>
      </c>
      <c r="Y93" s="452" t="s">
        <v>34</v>
      </c>
      <c r="Z93" s="784" t="s">
        <v>34</v>
      </c>
      <c r="AA93" s="785" t="s">
        <v>34</v>
      </c>
      <c r="AB93" s="785" t="s">
        <v>34</v>
      </c>
      <c r="AC93" s="786" t="s">
        <v>34</v>
      </c>
      <c r="AD93" s="784" t="s">
        <v>34</v>
      </c>
      <c r="AE93" s="785" t="s">
        <v>34</v>
      </c>
      <c r="AF93" s="785" t="s">
        <v>34</v>
      </c>
      <c r="AG93" s="786" t="s">
        <v>34</v>
      </c>
    </row>
    <row r="94" spans="1:34" s="122" customFormat="1" ht="17.25" outlineLevel="1" thickTop="1" thickBot="1" x14ac:dyDescent="0.3">
      <c r="A94" s="109"/>
      <c r="B94" s="132" t="s">
        <v>89</v>
      </c>
      <c r="C94" s="124">
        <v>2210</v>
      </c>
      <c r="D94" s="125" t="s">
        <v>83</v>
      </c>
      <c r="E94" s="1446" t="s">
        <v>88</v>
      </c>
      <c r="F94" s="124" t="s">
        <v>43</v>
      </c>
      <c r="G94" s="582">
        <f>H94+I94</f>
        <v>0</v>
      </c>
      <c r="H94" s="647"/>
      <c r="I94" s="648"/>
      <c r="J94" s="582">
        <f t="shared" ref="J94:J95" si="270">K94+L94</f>
        <v>0</v>
      </c>
      <c r="K94" s="647"/>
      <c r="L94" s="648"/>
      <c r="M94" s="582">
        <f t="shared" ref="M94:M95" si="271">N94+O94</f>
        <v>0</v>
      </c>
      <c r="N94" s="647"/>
      <c r="O94" s="648"/>
      <c r="P94" s="582">
        <f t="shared" ref="P94:P95" si="272">Q94+R94</f>
        <v>0</v>
      </c>
      <c r="Q94" s="647"/>
      <c r="R94" s="648"/>
      <c r="S94" s="582">
        <f t="shared" ref="S94:S95" si="273">T94+U94</f>
        <v>0</v>
      </c>
      <c r="T94" s="647"/>
      <c r="U94" s="648"/>
      <c r="V94" s="456" t="s">
        <v>34</v>
      </c>
      <c r="W94" s="457" t="s">
        <v>34</v>
      </c>
      <c r="X94" s="457" t="s">
        <v>34</v>
      </c>
      <c r="Y94" s="458" t="s">
        <v>34</v>
      </c>
      <c r="Z94" s="787">
        <f t="shared" ref="Z94:Z97" si="274">G94-J94</f>
        <v>0</v>
      </c>
      <c r="AA94" s="788">
        <f t="shared" ref="AA94:AA97" si="275">G94-M94</f>
        <v>0</v>
      </c>
      <c r="AB94" s="788">
        <f t="shared" ref="AB94:AB97" si="276">G94-P94</f>
        <v>0</v>
      </c>
      <c r="AC94" s="789">
        <f t="shared" ref="AC94:AC97" si="277">G94-S94</f>
        <v>0</v>
      </c>
      <c r="AD94" s="790">
        <f>IF(G94&gt;0,ROUND((J94/G94),3),0)</f>
        <v>0</v>
      </c>
      <c r="AE94" s="791">
        <f t="shared" ref="AE94:AE97" si="278">IF(G94&gt;0,ROUND((M94/G94),3),0)</f>
        <v>0</v>
      </c>
      <c r="AF94" s="791">
        <f t="shared" ref="AF94:AF97" si="279">IF(G94&gt;0,ROUND((P94/G94),3),0)</f>
        <v>0</v>
      </c>
      <c r="AG94" s="792">
        <f t="shared" ref="AG94:AG97" si="280">IF(G94&gt;0,ROUND((S94/G94),3),0)</f>
        <v>0</v>
      </c>
    </row>
    <row r="95" spans="1:34" s="122" customFormat="1" ht="27" outlineLevel="1" thickTop="1" thickBot="1" x14ac:dyDescent="0.3">
      <c r="A95" s="109"/>
      <c r="B95" s="213" t="s">
        <v>91</v>
      </c>
      <c r="C95" s="214">
        <v>2210</v>
      </c>
      <c r="D95" s="531" t="s">
        <v>83</v>
      </c>
      <c r="E95" s="1447" t="s">
        <v>90</v>
      </c>
      <c r="F95" s="214" t="s">
        <v>43</v>
      </c>
      <c r="G95" s="649">
        <f>H95+I95</f>
        <v>61.347490000000001</v>
      </c>
      <c r="H95" s="650"/>
      <c r="I95" s="651">
        <v>61.347490000000001</v>
      </c>
      <c r="J95" s="649">
        <f t="shared" si="270"/>
        <v>0</v>
      </c>
      <c r="K95" s="650"/>
      <c r="L95" s="651"/>
      <c r="M95" s="649">
        <f t="shared" si="271"/>
        <v>0</v>
      </c>
      <c r="N95" s="650"/>
      <c r="O95" s="651"/>
      <c r="P95" s="649">
        <f t="shared" si="272"/>
        <v>0</v>
      </c>
      <c r="Q95" s="650"/>
      <c r="R95" s="651"/>
      <c r="S95" s="649">
        <f t="shared" si="273"/>
        <v>61.347490000000001</v>
      </c>
      <c r="T95" s="650"/>
      <c r="U95" s="651">
        <v>61.347490000000001</v>
      </c>
      <c r="V95" s="459" t="s">
        <v>34</v>
      </c>
      <c r="W95" s="460" t="s">
        <v>34</v>
      </c>
      <c r="X95" s="460" t="s">
        <v>34</v>
      </c>
      <c r="Y95" s="461" t="s">
        <v>34</v>
      </c>
      <c r="Z95" s="787">
        <f t="shared" si="274"/>
        <v>61.347490000000001</v>
      </c>
      <c r="AA95" s="788">
        <f t="shared" si="275"/>
        <v>61.347490000000001</v>
      </c>
      <c r="AB95" s="788">
        <f t="shared" si="276"/>
        <v>61.347490000000001</v>
      </c>
      <c r="AC95" s="789">
        <f t="shared" si="277"/>
        <v>0</v>
      </c>
      <c r="AD95" s="790">
        <f>IF(G95&gt;0,ROUND((J95/G95),3),0)</f>
        <v>0</v>
      </c>
      <c r="AE95" s="791">
        <f t="shared" si="278"/>
        <v>0</v>
      </c>
      <c r="AF95" s="791">
        <f t="shared" si="279"/>
        <v>0</v>
      </c>
      <c r="AG95" s="792">
        <f t="shared" si="280"/>
        <v>1</v>
      </c>
    </row>
    <row r="96" spans="1:34" s="113" customFormat="1" ht="17.25" outlineLevel="1" thickTop="1" thickBot="1" x14ac:dyDescent="0.3">
      <c r="A96" s="109"/>
      <c r="B96" s="132" t="s">
        <v>97</v>
      </c>
      <c r="C96" s="124">
        <v>2210</v>
      </c>
      <c r="D96" s="125" t="s">
        <v>92</v>
      </c>
      <c r="E96" s="1446" t="s">
        <v>93</v>
      </c>
      <c r="F96" s="124" t="s">
        <v>43</v>
      </c>
      <c r="G96" s="652">
        <f>G97+G100+G103+G106</f>
        <v>136.4</v>
      </c>
      <c r="H96" s="653">
        <f>H97+H100+H103+H106</f>
        <v>0</v>
      </c>
      <c r="I96" s="654">
        <f t="shared" ref="I96:K96" si="281">I97+I100+I103+I106</f>
        <v>136.4</v>
      </c>
      <c r="J96" s="652">
        <f t="shared" si="281"/>
        <v>0</v>
      </c>
      <c r="K96" s="653">
        <f t="shared" si="281"/>
        <v>0</v>
      </c>
      <c r="L96" s="654">
        <f t="shared" ref="L96:N96" si="282">L97+L100+L103+L106</f>
        <v>0</v>
      </c>
      <c r="M96" s="652">
        <f t="shared" si="282"/>
        <v>0</v>
      </c>
      <c r="N96" s="653">
        <f t="shared" si="282"/>
        <v>0</v>
      </c>
      <c r="O96" s="654">
        <f t="shared" ref="O96:U96" si="283">O97+O100+O103+O106</f>
        <v>0</v>
      </c>
      <c r="P96" s="652">
        <f t="shared" si="283"/>
        <v>14.3</v>
      </c>
      <c r="Q96" s="653">
        <f t="shared" si="283"/>
        <v>0</v>
      </c>
      <c r="R96" s="654">
        <f t="shared" si="283"/>
        <v>14.3</v>
      </c>
      <c r="S96" s="652">
        <f t="shared" si="283"/>
        <v>136.4</v>
      </c>
      <c r="T96" s="653">
        <f t="shared" si="283"/>
        <v>0</v>
      </c>
      <c r="U96" s="654">
        <f t="shared" si="283"/>
        <v>136.4</v>
      </c>
      <c r="V96" s="456" t="s">
        <v>34</v>
      </c>
      <c r="W96" s="457" t="s">
        <v>34</v>
      </c>
      <c r="X96" s="457" t="s">
        <v>34</v>
      </c>
      <c r="Y96" s="458" t="s">
        <v>34</v>
      </c>
      <c r="Z96" s="793">
        <f t="shared" si="274"/>
        <v>136.4</v>
      </c>
      <c r="AA96" s="671">
        <f t="shared" si="275"/>
        <v>136.4</v>
      </c>
      <c r="AB96" s="671">
        <f t="shared" si="276"/>
        <v>122.10000000000001</v>
      </c>
      <c r="AC96" s="794">
        <f t="shared" si="277"/>
        <v>0</v>
      </c>
      <c r="AD96" s="795">
        <f t="shared" ref="AD96:AD97" si="284">IF(G96&gt;0,ROUND((J96/G96),3),0)</f>
        <v>0</v>
      </c>
      <c r="AE96" s="796">
        <f t="shared" si="278"/>
        <v>0</v>
      </c>
      <c r="AF96" s="796">
        <f t="shared" si="279"/>
        <v>0.105</v>
      </c>
      <c r="AG96" s="797">
        <f t="shared" si="280"/>
        <v>1</v>
      </c>
    </row>
    <row r="97" spans="1:33" s="122" customFormat="1" ht="15.75" outlineLevel="1" thickTop="1" x14ac:dyDescent="0.25">
      <c r="A97" s="357"/>
      <c r="B97" s="143" t="s">
        <v>99</v>
      </c>
      <c r="C97" s="135">
        <v>2210</v>
      </c>
      <c r="D97" s="136" t="s">
        <v>92</v>
      </c>
      <c r="E97" s="1448" t="s">
        <v>94</v>
      </c>
      <c r="F97" s="135" t="s">
        <v>43</v>
      </c>
      <c r="G97" s="520">
        <f>H97+I97</f>
        <v>24</v>
      </c>
      <c r="H97" s="639">
        <f>ROUND(H98*H99/1000,1)</f>
        <v>0</v>
      </c>
      <c r="I97" s="640">
        <f>ROUND(I98*I99/1000,1)</f>
        <v>24</v>
      </c>
      <c r="J97" s="520">
        <f t="shared" ref="J97:J98" si="285">K97+L97</f>
        <v>0</v>
      </c>
      <c r="K97" s="639">
        <f t="shared" ref="K97:L97" si="286">ROUND(K98*K99/1000,1)</f>
        <v>0</v>
      </c>
      <c r="L97" s="640">
        <f t="shared" si="286"/>
        <v>0</v>
      </c>
      <c r="M97" s="520">
        <f t="shared" ref="M97:M98" si="287">N97+O97</f>
        <v>0</v>
      </c>
      <c r="N97" s="639">
        <f t="shared" ref="N97" si="288">ROUND(N98*N99/1000,1)</f>
        <v>0</v>
      </c>
      <c r="O97" s="640">
        <f t="shared" ref="O97" si="289">ROUND(O98*O99/1000,1)</f>
        <v>0</v>
      </c>
      <c r="P97" s="520">
        <f t="shared" ref="P97:P98" si="290">Q97+R97</f>
        <v>0</v>
      </c>
      <c r="Q97" s="639">
        <f t="shared" ref="Q97" si="291">ROUND(Q98*Q99/1000,1)</f>
        <v>0</v>
      </c>
      <c r="R97" s="640">
        <f t="shared" ref="R97" si="292">ROUND(R98*R99/1000,1)</f>
        <v>0</v>
      </c>
      <c r="S97" s="520">
        <f t="shared" ref="S97:S98" si="293">T97+U97</f>
        <v>24</v>
      </c>
      <c r="T97" s="639">
        <f t="shared" ref="T97" si="294">ROUND(T98*T99/1000,1)</f>
        <v>0</v>
      </c>
      <c r="U97" s="640">
        <f t="shared" ref="U97" si="295">ROUND(U98*U99/1000,1)</f>
        <v>24</v>
      </c>
      <c r="V97" s="453" t="s">
        <v>34</v>
      </c>
      <c r="W97" s="454" t="s">
        <v>34</v>
      </c>
      <c r="X97" s="454" t="s">
        <v>34</v>
      </c>
      <c r="Y97" s="455" t="s">
        <v>34</v>
      </c>
      <c r="Z97" s="760">
        <f t="shared" si="274"/>
        <v>24</v>
      </c>
      <c r="AA97" s="639">
        <f t="shared" si="275"/>
        <v>24</v>
      </c>
      <c r="AB97" s="639">
        <f t="shared" si="276"/>
        <v>24</v>
      </c>
      <c r="AC97" s="761">
        <f t="shared" si="277"/>
        <v>0</v>
      </c>
      <c r="AD97" s="762">
        <f t="shared" si="284"/>
        <v>0</v>
      </c>
      <c r="AE97" s="763">
        <f t="shared" si="278"/>
        <v>0</v>
      </c>
      <c r="AF97" s="763">
        <f t="shared" si="279"/>
        <v>0</v>
      </c>
      <c r="AG97" s="764">
        <f t="shared" si="280"/>
        <v>1</v>
      </c>
    </row>
    <row r="98" spans="1:33" s="138" customFormat="1" ht="12" outlineLevel="1" x14ac:dyDescent="0.25">
      <c r="A98" s="973"/>
      <c r="B98" s="139"/>
      <c r="C98" s="140"/>
      <c r="D98" s="116" t="s">
        <v>92</v>
      </c>
      <c r="E98" s="1444" t="s">
        <v>85</v>
      </c>
      <c r="F98" s="117" t="s">
        <v>35</v>
      </c>
      <c r="G98" s="641">
        <f>H98+I98</f>
        <v>5</v>
      </c>
      <c r="H98" s="642"/>
      <c r="I98" s="643">
        <v>5</v>
      </c>
      <c r="J98" s="641">
        <f t="shared" si="285"/>
        <v>0</v>
      </c>
      <c r="K98" s="642"/>
      <c r="L98" s="643"/>
      <c r="M98" s="641">
        <f t="shared" si="287"/>
        <v>0</v>
      </c>
      <c r="N98" s="642"/>
      <c r="O98" s="643"/>
      <c r="P98" s="641">
        <f t="shared" si="290"/>
        <v>0</v>
      </c>
      <c r="Q98" s="642"/>
      <c r="R98" s="643"/>
      <c r="S98" s="641">
        <f t="shared" si="293"/>
        <v>5</v>
      </c>
      <c r="T98" s="642"/>
      <c r="U98" s="643">
        <v>5</v>
      </c>
      <c r="V98" s="447" t="s">
        <v>34</v>
      </c>
      <c r="W98" s="448" t="s">
        <v>34</v>
      </c>
      <c r="X98" s="448" t="s">
        <v>34</v>
      </c>
      <c r="Y98" s="449" t="s">
        <v>34</v>
      </c>
      <c r="Z98" s="781" t="s">
        <v>34</v>
      </c>
      <c r="AA98" s="782" t="s">
        <v>34</v>
      </c>
      <c r="AB98" s="782" t="s">
        <v>34</v>
      </c>
      <c r="AC98" s="783" t="s">
        <v>34</v>
      </c>
      <c r="AD98" s="781" t="s">
        <v>34</v>
      </c>
      <c r="AE98" s="782" t="s">
        <v>34</v>
      </c>
      <c r="AF98" s="782" t="s">
        <v>34</v>
      </c>
      <c r="AG98" s="783" t="s">
        <v>34</v>
      </c>
    </row>
    <row r="99" spans="1:33" s="138" customFormat="1" ht="12" outlineLevel="1" x14ac:dyDescent="0.25">
      <c r="A99" s="973"/>
      <c r="B99" s="139"/>
      <c r="C99" s="140"/>
      <c r="D99" s="116" t="s">
        <v>92</v>
      </c>
      <c r="E99" s="1449" t="s">
        <v>86</v>
      </c>
      <c r="F99" s="142" t="s">
        <v>62</v>
      </c>
      <c r="G99" s="655">
        <f>IF(G97&gt;0,ROUND((G97/G98*1000),2),0)</f>
        <v>4800</v>
      </c>
      <c r="H99" s="656"/>
      <c r="I99" s="657">
        <v>4800</v>
      </c>
      <c r="J99" s="655">
        <f t="shared" ref="J99" si="296">IF(J97&gt;0,ROUND((J97/J98*1000),2),0)</f>
        <v>0</v>
      </c>
      <c r="K99" s="656"/>
      <c r="L99" s="657"/>
      <c r="M99" s="655">
        <f t="shared" ref="M99" si="297">IF(M97&gt;0,ROUND((M97/M98*1000),2),0)</f>
        <v>0</v>
      </c>
      <c r="N99" s="656"/>
      <c r="O99" s="657"/>
      <c r="P99" s="655">
        <f t="shared" ref="P99" si="298">IF(P97&gt;0,ROUND((P97/P98*1000),2),0)</f>
        <v>0</v>
      </c>
      <c r="Q99" s="656"/>
      <c r="R99" s="657"/>
      <c r="S99" s="655">
        <f t="shared" ref="S99" si="299">IF(S97&gt;0,ROUND((S97/S98*1000),2),0)</f>
        <v>4800</v>
      </c>
      <c r="T99" s="656"/>
      <c r="U99" s="657">
        <v>4800</v>
      </c>
      <c r="V99" s="462" t="s">
        <v>34</v>
      </c>
      <c r="W99" s="463" t="s">
        <v>34</v>
      </c>
      <c r="X99" s="463" t="s">
        <v>34</v>
      </c>
      <c r="Y99" s="464" t="s">
        <v>34</v>
      </c>
      <c r="Z99" s="798" t="s">
        <v>34</v>
      </c>
      <c r="AA99" s="799" t="s">
        <v>34</v>
      </c>
      <c r="AB99" s="799" t="s">
        <v>34</v>
      </c>
      <c r="AC99" s="800" t="s">
        <v>34</v>
      </c>
      <c r="AD99" s="798" t="s">
        <v>34</v>
      </c>
      <c r="AE99" s="799" t="s">
        <v>34</v>
      </c>
      <c r="AF99" s="799" t="s">
        <v>34</v>
      </c>
      <c r="AG99" s="800" t="s">
        <v>34</v>
      </c>
    </row>
    <row r="100" spans="1:33" s="122" customFormat="1" outlineLevel="1" x14ac:dyDescent="0.25">
      <c r="A100" s="357"/>
      <c r="B100" s="143" t="s">
        <v>101</v>
      </c>
      <c r="C100" s="135">
        <v>2210</v>
      </c>
      <c r="D100" s="136" t="s">
        <v>92</v>
      </c>
      <c r="E100" s="1450" t="s">
        <v>95</v>
      </c>
      <c r="F100" s="67" t="s">
        <v>43</v>
      </c>
      <c r="G100" s="517">
        <f>H100+I100</f>
        <v>0</v>
      </c>
      <c r="H100" s="658">
        <f>ROUND(H101*H102/1000,1)</f>
        <v>0</v>
      </c>
      <c r="I100" s="659">
        <f>ROUND(I101*I102/1000,1)</f>
        <v>0</v>
      </c>
      <c r="J100" s="517">
        <f t="shared" ref="J100:J101" si="300">K100+L100</f>
        <v>0</v>
      </c>
      <c r="K100" s="658">
        <f t="shared" ref="K100:L100" si="301">ROUND(K101*K102/1000,1)</f>
        <v>0</v>
      </c>
      <c r="L100" s="659">
        <f t="shared" si="301"/>
        <v>0</v>
      </c>
      <c r="M100" s="517">
        <f t="shared" ref="M100:M101" si="302">N100+O100</f>
        <v>0</v>
      </c>
      <c r="N100" s="658">
        <f t="shared" ref="N100" si="303">ROUND(N101*N102/1000,1)</f>
        <v>0</v>
      </c>
      <c r="O100" s="659">
        <f t="shared" ref="O100" si="304">ROUND(O101*O102/1000,1)</f>
        <v>0</v>
      </c>
      <c r="P100" s="517">
        <f t="shared" ref="P100:P101" si="305">Q100+R100</f>
        <v>0</v>
      </c>
      <c r="Q100" s="658">
        <f t="shared" ref="Q100" si="306">ROUND(Q101*Q102/1000,1)</f>
        <v>0</v>
      </c>
      <c r="R100" s="659">
        <f t="shared" ref="R100" si="307">ROUND(R101*R102/1000,1)</f>
        <v>0</v>
      </c>
      <c r="S100" s="517">
        <f t="shared" ref="S100:S101" si="308">T100+U100</f>
        <v>0</v>
      </c>
      <c r="T100" s="658">
        <f t="shared" ref="T100" si="309">ROUND(T101*T102/1000,1)</f>
        <v>0</v>
      </c>
      <c r="U100" s="659">
        <f t="shared" ref="U100" si="310">ROUND(U101*U102/1000,1)</f>
        <v>0</v>
      </c>
      <c r="V100" s="465" t="s">
        <v>34</v>
      </c>
      <c r="W100" s="466" t="s">
        <v>34</v>
      </c>
      <c r="X100" s="466" t="s">
        <v>34</v>
      </c>
      <c r="Y100" s="467" t="s">
        <v>34</v>
      </c>
      <c r="Z100" s="765">
        <f t="shared" ref="Z100" si="311">G100-J100</f>
        <v>0</v>
      </c>
      <c r="AA100" s="658">
        <f t="shared" ref="AA100" si="312">G100-M100</f>
        <v>0</v>
      </c>
      <c r="AB100" s="658">
        <f t="shared" ref="AB100" si="313">G100-P100</f>
        <v>0</v>
      </c>
      <c r="AC100" s="801">
        <f t="shared" ref="AC100" si="314">G100-S100</f>
        <v>0</v>
      </c>
      <c r="AD100" s="802">
        <f t="shared" ref="AD100" si="315">IF(G100&gt;0,ROUND((J100/G100),3),0)</f>
        <v>0</v>
      </c>
      <c r="AE100" s="803">
        <f t="shared" ref="AE100" si="316">IF(G100&gt;0,ROUND((M100/G100),3),0)</f>
        <v>0</v>
      </c>
      <c r="AF100" s="803">
        <f t="shared" ref="AF100" si="317">IF(G100&gt;0,ROUND((P100/G100),3),0)</f>
        <v>0</v>
      </c>
      <c r="AG100" s="804">
        <f t="shared" ref="AG100" si="318">IF(G100&gt;0,ROUND((S100/G100),3),0)</f>
        <v>0</v>
      </c>
    </row>
    <row r="101" spans="1:33" s="138" customFormat="1" ht="12" outlineLevel="1" x14ac:dyDescent="0.25">
      <c r="A101" s="973"/>
      <c r="B101" s="139"/>
      <c r="C101" s="140"/>
      <c r="D101" s="116" t="s">
        <v>92</v>
      </c>
      <c r="E101" s="1451" t="s">
        <v>85</v>
      </c>
      <c r="F101" s="117" t="s">
        <v>35</v>
      </c>
      <c r="G101" s="641">
        <f>H101+I101</f>
        <v>0</v>
      </c>
      <c r="H101" s="642"/>
      <c r="I101" s="643"/>
      <c r="J101" s="641">
        <f t="shared" si="300"/>
        <v>0</v>
      </c>
      <c r="K101" s="642"/>
      <c r="L101" s="643"/>
      <c r="M101" s="641">
        <f t="shared" si="302"/>
        <v>0</v>
      </c>
      <c r="N101" s="642"/>
      <c r="O101" s="643"/>
      <c r="P101" s="641">
        <f t="shared" si="305"/>
        <v>0</v>
      </c>
      <c r="Q101" s="642"/>
      <c r="R101" s="643"/>
      <c r="S101" s="641">
        <f t="shared" si="308"/>
        <v>0</v>
      </c>
      <c r="T101" s="642"/>
      <c r="U101" s="643"/>
      <c r="V101" s="447" t="s">
        <v>34</v>
      </c>
      <c r="W101" s="448" t="s">
        <v>34</v>
      </c>
      <c r="X101" s="448" t="s">
        <v>34</v>
      </c>
      <c r="Y101" s="449" t="s">
        <v>34</v>
      </c>
      <c r="Z101" s="781" t="s">
        <v>34</v>
      </c>
      <c r="AA101" s="782" t="s">
        <v>34</v>
      </c>
      <c r="AB101" s="782" t="s">
        <v>34</v>
      </c>
      <c r="AC101" s="783" t="s">
        <v>34</v>
      </c>
      <c r="AD101" s="781" t="s">
        <v>34</v>
      </c>
      <c r="AE101" s="782" t="s">
        <v>34</v>
      </c>
      <c r="AF101" s="782" t="s">
        <v>34</v>
      </c>
      <c r="AG101" s="783" t="s">
        <v>34</v>
      </c>
    </row>
    <row r="102" spans="1:33" s="138" customFormat="1" ht="12" outlineLevel="1" x14ac:dyDescent="0.25">
      <c r="A102" s="973"/>
      <c r="B102" s="139"/>
      <c r="C102" s="140"/>
      <c r="D102" s="116" t="s">
        <v>92</v>
      </c>
      <c r="E102" s="1451" t="s">
        <v>86</v>
      </c>
      <c r="F102" s="117" t="s">
        <v>62</v>
      </c>
      <c r="G102" s="660">
        <f>IF(G100&gt;0,ROUND((G100/G101*1000),2),0)</f>
        <v>0</v>
      </c>
      <c r="H102" s="661"/>
      <c r="I102" s="662"/>
      <c r="J102" s="660">
        <f t="shared" ref="J102" si="319">IF(J100&gt;0,ROUND((J100/J101*1000),2),0)</f>
        <v>0</v>
      </c>
      <c r="K102" s="661"/>
      <c r="L102" s="662"/>
      <c r="M102" s="660">
        <f t="shared" ref="M102" si="320">IF(M100&gt;0,ROUND((M100/M101*1000),2),0)</f>
        <v>0</v>
      </c>
      <c r="N102" s="661"/>
      <c r="O102" s="662"/>
      <c r="P102" s="660">
        <f t="shared" ref="P102" si="321">IF(P100&gt;0,ROUND((P100/P101*1000),2),0)</f>
        <v>0</v>
      </c>
      <c r="Q102" s="661"/>
      <c r="R102" s="662"/>
      <c r="S102" s="660">
        <f t="shared" ref="S102" si="322">IF(S100&gt;0,ROUND((S100/S101*1000),2),0)</f>
        <v>0</v>
      </c>
      <c r="T102" s="661"/>
      <c r="U102" s="662"/>
      <c r="V102" s="447" t="s">
        <v>34</v>
      </c>
      <c r="W102" s="448" t="s">
        <v>34</v>
      </c>
      <c r="X102" s="448" t="s">
        <v>34</v>
      </c>
      <c r="Y102" s="449" t="s">
        <v>34</v>
      </c>
      <c r="Z102" s="781" t="s">
        <v>34</v>
      </c>
      <c r="AA102" s="782" t="s">
        <v>34</v>
      </c>
      <c r="AB102" s="782" t="s">
        <v>34</v>
      </c>
      <c r="AC102" s="783" t="s">
        <v>34</v>
      </c>
      <c r="AD102" s="781" t="s">
        <v>34</v>
      </c>
      <c r="AE102" s="782" t="s">
        <v>34</v>
      </c>
      <c r="AF102" s="782" t="s">
        <v>34</v>
      </c>
      <c r="AG102" s="783" t="s">
        <v>34</v>
      </c>
    </row>
    <row r="103" spans="1:33" s="122" customFormat="1" outlineLevel="1" x14ac:dyDescent="0.25">
      <c r="A103" s="357"/>
      <c r="B103" s="143" t="s">
        <v>103</v>
      </c>
      <c r="C103" s="135">
        <v>2210</v>
      </c>
      <c r="D103" s="136" t="s">
        <v>92</v>
      </c>
      <c r="E103" s="1450" t="s">
        <v>96</v>
      </c>
      <c r="F103" s="67" t="s">
        <v>43</v>
      </c>
      <c r="G103" s="517">
        <f>H103+I103</f>
        <v>0</v>
      </c>
      <c r="H103" s="658">
        <f>ROUND(H104*H105/1000,1)</f>
        <v>0</v>
      </c>
      <c r="I103" s="659">
        <f>ROUND(I104*I105/1000,1)</f>
        <v>0</v>
      </c>
      <c r="J103" s="517">
        <f t="shared" ref="J103:J104" si="323">K103+L103</f>
        <v>0</v>
      </c>
      <c r="K103" s="658">
        <f t="shared" ref="K103:L103" si="324">ROUND(K104*K105/1000,1)</f>
        <v>0</v>
      </c>
      <c r="L103" s="659">
        <f t="shared" si="324"/>
        <v>0</v>
      </c>
      <c r="M103" s="517">
        <f t="shared" ref="M103:M104" si="325">N103+O103</f>
        <v>0</v>
      </c>
      <c r="N103" s="658">
        <f t="shared" ref="N103" si="326">ROUND(N104*N105/1000,1)</f>
        <v>0</v>
      </c>
      <c r="O103" s="659">
        <f t="shared" ref="O103" si="327">ROUND(O104*O105/1000,1)</f>
        <v>0</v>
      </c>
      <c r="P103" s="517">
        <f t="shared" ref="P103:P104" si="328">Q103+R103</f>
        <v>0</v>
      </c>
      <c r="Q103" s="658">
        <f t="shared" ref="Q103" si="329">ROUND(Q104*Q105/1000,1)</f>
        <v>0</v>
      </c>
      <c r="R103" s="659">
        <f t="shared" ref="R103" si="330">ROUND(R104*R105/1000,1)</f>
        <v>0</v>
      </c>
      <c r="S103" s="517">
        <f t="shared" ref="S103:S104" si="331">T103+U103</f>
        <v>0</v>
      </c>
      <c r="T103" s="658">
        <f t="shared" ref="T103" si="332">ROUND(T104*T105/1000,1)</f>
        <v>0</v>
      </c>
      <c r="U103" s="659">
        <f t="shared" ref="U103" si="333">ROUND(U104*U105/1000,1)</f>
        <v>0</v>
      </c>
      <c r="V103" s="453" t="s">
        <v>34</v>
      </c>
      <c r="W103" s="454" t="s">
        <v>34</v>
      </c>
      <c r="X103" s="454" t="s">
        <v>34</v>
      </c>
      <c r="Y103" s="455" t="s">
        <v>34</v>
      </c>
      <c r="Z103" s="760">
        <f t="shared" ref="Z103" si="334">G103-J103</f>
        <v>0</v>
      </c>
      <c r="AA103" s="639">
        <f t="shared" ref="AA103" si="335">G103-M103</f>
        <v>0</v>
      </c>
      <c r="AB103" s="639">
        <f t="shared" ref="AB103" si="336">G103-P103</f>
        <v>0</v>
      </c>
      <c r="AC103" s="761">
        <f t="shared" ref="AC103" si="337">G103-S103</f>
        <v>0</v>
      </c>
      <c r="AD103" s="762">
        <f t="shared" ref="AD103" si="338">IF(G103&gt;0,ROUND((J103/G103),3),0)</f>
        <v>0</v>
      </c>
      <c r="AE103" s="763">
        <f t="shared" ref="AE103" si="339">IF(G103&gt;0,ROUND((M103/G103),3),0)</f>
        <v>0</v>
      </c>
      <c r="AF103" s="763">
        <f t="shared" ref="AF103" si="340">IF(G103&gt;0,ROUND((P103/G103),3),0)</f>
        <v>0</v>
      </c>
      <c r="AG103" s="764">
        <f t="shared" ref="AG103" si="341">IF(G103&gt;0,ROUND((S103/G103),3),0)</f>
        <v>0</v>
      </c>
    </row>
    <row r="104" spans="1:33" s="138" customFormat="1" ht="12" outlineLevel="1" x14ac:dyDescent="0.25">
      <c r="A104" s="973"/>
      <c r="B104" s="139"/>
      <c r="C104" s="140"/>
      <c r="D104" s="116" t="s">
        <v>92</v>
      </c>
      <c r="E104" s="1444" t="s">
        <v>85</v>
      </c>
      <c r="F104" s="117" t="s">
        <v>35</v>
      </c>
      <c r="G104" s="641">
        <f>H104+I104</f>
        <v>0</v>
      </c>
      <c r="H104" s="642"/>
      <c r="I104" s="643"/>
      <c r="J104" s="641">
        <f t="shared" si="323"/>
        <v>0</v>
      </c>
      <c r="K104" s="642"/>
      <c r="L104" s="643"/>
      <c r="M104" s="641">
        <f t="shared" si="325"/>
        <v>0</v>
      </c>
      <c r="N104" s="642"/>
      <c r="O104" s="643"/>
      <c r="P104" s="641">
        <f t="shared" si="328"/>
        <v>0</v>
      </c>
      <c r="Q104" s="642"/>
      <c r="R104" s="643"/>
      <c r="S104" s="641">
        <f t="shared" si="331"/>
        <v>0</v>
      </c>
      <c r="T104" s="642"/>
      <c r="U104" s="643"/>
      <c r="V104" s="447" t="s">
        <v>34</v>
      </c>
      <c r="W104" s="448" t="s">
        <v>34</v>
      </c>
      <c r="X104" s="448" t="s">
        <v>34</v>
      </c>
      <c r="Y104" s="449" t="s">
        <v>34</v>
      </c>
      <c r="Z104" s="781" t="s">
        <v>34</v>
      </c>
      <c r="AA104" s="782" t="s">
        <v>34</v>
      </c>
      <c r="AB104" s="782" t="s">
        <v>34</v>
      </c>
      <c r="AC104" s="783" t="s">
        <v>34</v>
      </c>
      <c r="AD104" s="781" t="s">
        <v>34</v>
      </c>
      <c r="AE104" s="782" t="s">
        <v>34</v>
      </c>
      <c r="AF104" s="782" t="s">
        <v>34</v>
      </c>
      <c r="AG104" s="783" t="s">
        <v>34</v>
      </c>
    </row>
    <row r="105" spans="1:33" s="138" customFormat="1" ht="12" outlineLevel="1" x14ac:dyDescent="0.25">
      <c r="A105" s="973"/>
      <c r="B105" s="139"/>
      <c r="C105" s="140"/>
      <c r="D105" s="116" t="s">
        <v>92</v>
      </c>
      <c r="E105" s="1444" t="s">
        <v>86</v>
      </c>
      <c r="F105" s="117" t="s">
        <v>62</v>
      </c>
      <c r="G105" s="660">
        <f>IF(G103&gt;0,ROUND((G103/G104*1000),2),0)</f>
        <v>0</v>
      </c>
      <c r="H105" s="661"/>
      <c r="I105" s="662"/>
      <c r="J105" s="660">
        <f t="shared" ref="J105" si="342">IF(J103&gt;0,ROUND((J103/J104*1000),2),0)</f>
        <v>0</v>
      </c>
      <c r="K105" s="661"/>
      <c r="L105" s="662"/>
      <c r="M105" s="660">
        <f t="shared" ref="M105" si="343">IF(M103&gt;0,ROUND((M103/M104*1000),2),0)</f>
        <v>0</v>
      </c>
      <c r="N105" s="661"/>
      <c r="O105" s="662"/>
      <c r="P105" s="660">
        <f t="shared" ref="P105" si="344">IF(P103&gt;0,ROUND((P103/P104*1000),2),0)</f>
        <v>0</v>
      </c>
      <c r="Q105" s="661"/>
      <c r="R105" s="662"/>
      <c r="S105" s="660">
        <f t="shared" ref="S105" si="345">IF(S103&gt;0,ROUND((S103/S104*1000),2),0)</f>
        <v>0</v>
      </c>
      <c r="T105" s="661"/>
      <c r="U105" s="662"/>
      <c r="V105" s="447" t="s">
        <v>34</v>
      </c>
      <c r="W105" s="448" t="s">
        <v>34</v>
      </c>
      <c r="X105" s="448" t="s">
        <v>34</v>
      </c>
      <c r="Y105" s="449" t="s">
        <v>34</v>
      </c>
      <c r="Z105" s="781" t="s">
        <v>34</v>
      </c>
      <c r="AA105" s="782" t="s">
        <v>34</v>
      </c>
      <c r="AB105" s="782" t="s">
        <v>34</v>
      </c>
      <c r="AC105" s="783" t="s">
        <v>34</v>
      </c>
      <c r="AD105" s="781" t="s">
        <v>34</v>
      </c>
      <c r="AE105" s="782" t="s">
        <v>34</v>
      </c>
      <c r="AF105" s="782" t="s">
        <v>34</v>
      </c>
      <c r="AG105" s="783" t="s">
        <v>34</v>
      </c>
    </row>
    <row r="106" spans="1:33" s="122" customFormat="1" outlineLevel="1" x14ac:dyDescent="0.25">
      <c r="A106" s="357"/>
      <c r="B106" s="529" t="s">
        <v>376</v>
      </c>
      <c r="C106" s="111">
        <v>2210</v>
      </c>
      <c r="D106" s="112" t="s">
        <v>92</v>
      </c>
      <c r="E106" s="1452" t="s">
        <v>377</v>
      </c>
      <c r="F106" s="111" t="s">
        <v>43</v>
      </c>
      <c r="G106" s="520">
        <f>H106+I106</f>
        <v>112.4</v>
      </c>
      <c r="H106" s="639">
        <f>ROUND(H107*H108/1000,1)</f>
        <v>0</v>
      </c>
      <c r="I106" s="640">
        <f>ROUND(I107*I108/1000,1)</f>
        <v>112.4</v>
      </c>
      <c r="J106" s="520">
        <f t="shared" ref="J106:J107" si="346">K106+L106</f>
        <v>0</v>
      </c>
      <c r="K106" s="639">
        <f t="shared" ref="K106:L106" si="347">ROUND(K107*K108/1000,1)</f>
        <v>0</v>
      </c>
      <c r="L106" s="640">
        <f t="shared" si="347"/>
        <v>0</v>
      </c>
      <c r="M106" s="520">
        <f t="shared" ref="M106:M107" si="348">N106+O106</f>
        <v>0</v>
      </c>
      <c r="N106" s="639">
        <f t="shared" ref="N106" si="349">ROUND(N107*N108/1000,1)</f>
        <v>0</v>
      </c>
      <c r="O106" s="640">
        <f t="shared" ref="O106" si="350">ROUND(O107*O108/1000,1)</f>
        <v>0</v>
      </c>
      <c r="P106" s="520">
        <f t="shared" ref="P106:P107" si="351">Q106+R106</f>
        <v>14.3</v>
      </c>
      <c r="Q106" s="639">
        <f t="shared" ref="Q106" si="352">ROUND(Q107*Q108/1000,1)</f>
        <v>0</v>
      </c>
      <c r="R106" s="640">
        <f t="shared" ref="R106" si="353">ROUND(R107*R108/1000,1)</f>
        <v>14.3</v>
      </c>
      <c r="S106" s="520">
        <f t="shared" ref="S106:S107" si="354">T106+U106</f>
        <v>112.4</v>
      </c>
      <c r="T106" s="639">
        <f t="shared" ref="T106" si="355">ROUND(T107*T108/1000,1)</f>
        <v>0</v>
      </c>
      <c r="U106" s="640">
        <f t="shared" ref="U106" si="356">ROUND(U107*U108/1000,1)</f>
        <v>112.4</v>
      </c>
      <c r="V106" s="453" t="s">
        <v>34</v>
      </c>
      <c r="W106" s="454" t="s">
        <v>34</v>
      </c>
      <c r="X106" s="454" t="s">
        <v>34</v>
      </c>
      <c r="Y106" s="455" t="s">
        <v>34</v>
      </c>
      <c r="Z106" s="760">
        <f t="shared" ref="Z106" si="357">G106-J106</f>
        <v>112.4</v>
      </c>
      <c r="AA106" s="639">
        <f t="shared" ref="AA106" si="358">G106-M106</f>
        <v>112.4</v>
      </c>
      <c r="AB106" s="639">
        <f t="shared" ref="AB106" si="359">G106-P106</f>
        <v>98.100000000000009</v>
      </c>
      <c r="AC106" s="761">
        <f t="shared" ref="AC106" si="360">G106-S106</f>
        <v>0</v>
      </c>
      <c r="AD106" s="762">
        <f t="shared" ref="AD106" si="361">IF(G106&gt;0,ROUND((J106/G106),3),0)</f>
        <v>0</v>
      </c>
      <c r="AE106" s="763">
        <f t="shared" ref="AE106" si="362">IF(G106&gt;0,ROUND((M106/G106),3),0)</f>
        <v>0</v>
      </c>
      <c r="AF106" s="763">
        <f t="shared" ref="AF106" si="363">IF(G106&gt;0,ROUND((P106/G106),3),0)</f>
        <v>0.127</v>
      </c>
      <c r="AG106" s="764">
        <f t="shared" ref="AG106" si="364">IF(G106&gt;0,ROUND((S106/G106),3),0)</f>
        <v>1</v>
      </c>
    </row>
    <row r="107" spans="1:33" s="138" customFormat="1" ht="12" outlineLevel="1" x14ac:dyDescent="0.25">
      <c r="A107" s="973"/>
      <c r="B107" s="147"/>
      <c r="C107" s="140"/>
      <c r="D107" s="116" t="s">
        <v>92</v>
      </c>
      <c r="E107" s="1444" t="s">
        <v>85</v>
      </c>
      <c r="F107" s="104" t="s">
        <v>35</v>
      </c>
      <c r="G107" s="641">
        <f>H107+I107</f>
        <v>102</v>
      </c>
      <c r="H107" s="642"/>
      <c r="I107" s="643">
        <v>102</v>
      </c>
      <c r="J107" s="641">
        <f t="shared" si="346"/>
        <v>0</v>
      </c>
      <c r="K107" s="642"/>
      <c r="L107" s="643"/>
      <c r="M107" s="641">
        <f t="shared" si="348"/>
        <v>0</v>
      </c>
      <c r="N107" s="642"/>
      <c r="O107" s="643"/>
      <c r="P107" s="641">
        <f t="shared" si="351"/>
        <v>16</v>
      </c>
      <c r="Q107" s="642"/>
      <c r="R107" s="643">
        <v>16</v>
      </c>
      <c r="S107" s="641">
        <f t="shared" si="354"/>
        <v>102</v>
      </c>
      <c r="T107" s="642"/>
      <c r="U107" s="643">
        <v>102</v>
      </c>
      <c r="V107" s="447" t="s">
        <v>34</v>
      </c>
      <c r="W107" s="448" t="s">
        <v>34</v>
      </c>
      <c r="X107" s="448" t="s">
        <v>34</v>
      </c>
      <c r="Y107" s="449" t="s">
        <v>34</v>
      </c>
      <c r="Z107" s="781" t="s">
        <v>34</v>
      </c>
      <c r="AA107" s="782" t="s">
        <v>34</v>
      </c>
      <c r="AB107" s="782" t="s">
        <v>34</v>
      </c>
      <c r="AC107" s="783" t="s">
        <v>34</v>
      </c>
      <c r="AD107" s="781" t="s">
        <v>34</v>
      </c>
      <c r="AE107" s="782" t="s">
        <v>34</v>
      </c>
      <c r="AF107" s="782" t="s">
        <v>34</v>
      </c>
      <c r="AG107" s="783" t="s">
        <v>34</v>
      </c>
    </row>
    <row r="108" spans="1:33" s="138" customFormat="1" ht="12.75" outlineLevel="1" thickBot="1" x14ac:dyDescent="0.3">
      <c r="A108" s="973"/>
      <c r="B108" s="148"/>
      <c r="C108" s="149"/>
      <c r="D108" s="108" t="s">
        <v>92</v>
      </c>
      <c r="E108" s="1445" t="s">
        <v>86</v>
      </c>
      <c r="F108" s="107" t="s">
        <v>62</v>
      </c>
      <c r="G108" s="644">
        <f>IF(G106&gt;0,ROUND((G106/G107*1000),2),0)</f>
        <v>1101.96</v>
      </c>
      <c r="H108" s="645"/>
      <c r="I108" s="646">
        <v>1102.24509803</v>
      </c>
      <c r="J108" s="644">
        <f t="shared" ref="J108" si="365">IF(J106&gt;0,ROUND((J106/J107*1000),2),0)</f>
        <v>0</v>
      </c>
      <c r="K108" s="645"/>
      <c r="L108" s="646"/>
      <c r="M108" s="644">
        <f t="shared" ref="M108" si="366">IF(M106&gt;0,ROUND((M106/M107*1000),2),0)</f>
        <v>0</v>
      </c>
      <c r="N108" s="645"/>
      <c r="O108" s="646"/>
      <c r="P108" s="644">
        <f t="shared" ref="P108" si="367">IF(P106&gt;0,ROUND((P106/P107*1000),2),0)</f>
        <v>893.75</v>
      </c>
      <c r="Q108" s="645"/>
      <c r="R108" s="646">
        <v>893.6875</v>
      </c>
      <c r="S108" s="644">
        <f t="shared" ref="S108" si="368">IF(S106&gt;0,ROUND((S106/S107*1000),2),0)</f>
        <v>1101.96</v>
      </c>
      <c r="T108" s="645"/>
      <c r="U108" s="646">
        <v>1102.24509803</v>
      </c>
      <c r="V108" s="450" t="s">
        <v>34</v>
      </c>
      <c r="W108" s="451" t="s">
        <v>34</v>
      </c>
      <c r="X108" s="451" t="s">
        <v>34</v>
      </c>
      <c r="Y108" s="452" t="s">
        <v>34</v>
      </c>
      <c r="Z108" s="784" t="s">
        <v>34</v>
      </c>
      <c r="AA108" s="785" t="s">
        <v>34</v>
      </c>
      <c r="AB108" s="785" t="s">
        <v>34</v>
      </c>
      <c r="AC108" s="786" t="s">
        <v>34</v>
      </c>
      <c r="AD108" s="784" t="s">
        <v>34</v>
      </c>
      <c r="AE108" s="785" t="s">
        <v>34</v>
      </c>
      <c r="AF108" s="785" t="s">
        <v>34</v>
      </c>
      <c r="AG108" s="786" t="s">
        <v>34</v>
      </c>
    </row>
    <row r="109" spans="1:33" s="113" customFormat="1" ht="27" outlineLevel="1" thickTop="1" thickBot="1" x14ac:dyDescent="0.3">
      <c r="A109" s="109"/>
      <c r="B109" s="132" t="s">
        <v>106</v>
      </c>
      <c r="C109" s="173">
        <v>2210</v>
      </c>
      <c r="D109" s="174" t="s">
        <v>98</v>
      </c>
      <c r="E109" s="1446" t="s">
        <v>378</v>
      </c>
      <c r="F109" s="124" t="s">
        <v>43</v>
      </c>
      <c r="G109" s="652">
        <f>G110+G113+G116+G119+G122+G125+G128+G131</f>
        <v>189.5</v>
      </c>
      <c r="H109" s="653">
        <f>H110+H113+H116+H119+H122+H125+H128+H131</f>
        <v>0</v>
      </c>
      <c r="I109" s="654">
        <f t="shared" ref="I109:K109" si="369">I110+I113+I116+I119+I122+I125+I128+I131</f>
        <v>189.5</v>
      </c>
      <c r="J109" s="652">
        <f t="shared" si="369"/>
        <v>0</v>
      </c>
      <c r="K109" s="653">
        <f t="shared" si="369"/>
        <v>0</v>
      </c>
      <c r="L109" s="654">
        <f t="shared" ref="L109:N109" si="370">L110+L113+L116+L119+L122+L125+L128+L131</f>
        <v>0</v>
      </c>
      <c r="M109" s="652">
        <f t="shared" si="370"/>
        <v>0</v>
      </c>
      <c r="N109" s="653">
        <f t="shared" si="370"/>
        <v>0</v>
      </c>
      <c r="O109" s="654">
        <f t="shared" ref="O109:U109" si="371">O110+O113+O116+O119+O122+O125+O128+O131</f>
        <v>0</v>
      </c>
      <c r="P109" s="652">
        <f t="shared" si="371"/>
        <v>189.5</v>
      </c>
      <c r="Q109" s="653">
        <f t="shared" si="371"/>
        <v>0</v>
      </c>
      <c r="R109" s="654">
        <f t="shared" si="371"/>
        <v>189.5</v>
      </c>
      <c r="S109" s="652">
        <f t="shared" si="371"/>
        <v>189.5</v>
      </c>
      <c r="T109" s="653">
        <f t="shared" si="371"/>
        <v>0</v>
      </c>
      <c r="U109" s="654">
        <f t="shared" si="371"/>
        <v>189.5</v>
      </c>
      <c r="V109" s="459" t="s">
        <v>34</v>
      </c>
      <c r="W109" s="460" t="s">
        <v>34</v>
      </c>
      <c r="X109" s="460" t="s">
        <v>34</v>
      </c>
      <c r="Y109" s="461" t="s">
        <v>34</v>
      </c>
      <c r="Z109" s="793">
        <f t="shared" ref="Z109:Z110" si="372">G109-J109</f>
        <v>189.5</v>
      </c>
      <c r="AA109" s="671">
        <f t="shared" ref="AA109:AA110" si="373">G109-M109</f>
        <v>189.5</v>
      </c>
      <c r="AB109" s="671">
        <f t="shared" ref="AB109:AB110" si="374">G109-P109</f>
        <v>0</v>
      </c>
      <c r="AC109" s="794">
        <f t="shared" ref="AC109:AC110" si="375">G109-S109</f>
        <v>0</v>
      </c>
      <c r="AD109" s="795">
        <f t="shared" ref="AD109:AD110" si="376">IF(G109&gt;0,ROUND((J109/G109),3),0)</f>
        <v>0</v>
      </c>
      <c r="AE109" s="796">
        <f t="shared" ref="AE109:AE110" si="377">IF(G109&gt;0,ROUND((M109/G109),3),0)</f>
        <v>0</v>
      </c>
      <c r="AF109" s="796">
        <f t="shared" ref="AF109:AF110" si="378">IF(G109&gt;0,ROUND((P109/G109),3),0)</f>
        <v>1</v>
      </c>
      <c r="AG109" s="797">
        <f t="shared" ref="AG109:AG110" si="379">IF(G109&gt;0,ROUND((S109/G109),3),0)</f>
        <v>1</v>
      </c>
    </row>
    <row r="110" spans="1:33" s="122" customFormat="1" ht="15.75" outlineLevel="1" thickTop="1" x14ac:dyDescent="0.25">
      <c r="A110" s="357"/>
      <c r="B110" s="134" t="s">
        <v>108</v>
      </c>
      <c r="C110" s="171">
        <v>2210</v>
      </c>
      <c r="D110" s="172" t="s">
        <v>98</v>
      </c>
      <c r="E110" s="1448" t="s">
        <v>100</v>
      </c>
      <c r="F110" s="135" t="s">
        <v>43</v>
      </c>
      <c r="G110" s="520">
        <f>H110+I110</f>
        <v>0</v>
      </c>
      <c r="H110" s="639">
        <f>ROUND(H111*H112/1000,1)</f>
        <v>0</v>
      </c>
      <c r="I110" s="640">
        <f>ROUND(I111*I112/1000,1)</f>
        <v>0</v>
      </c>
      <c r="J110" s="520">
        <f t="shared" ref="J110:J111" si="380">K110+L110</f>
        <v>0</v>
      </c>
      <c r="K110" s="639">
        <f t="shared" ref="K110:L110" si="381">ROUND(K111*K112/1000,1)</f>
        <v>0</v>
      </c>
      <c r="L110" s="640">
        <f t="shared" si="381"/>
        <v>0</v>
      </c>
      <c r="M110" s="520">
        <f t="shared" ref="M110:M111" si="382">N110+O110</f>
        <v>0</v>
      </c>
      <c r="N110" s="639">
        <f t="shared" ref="N110" si="383">ROUND(N111*N112/1000,1)</f>
        <v>0</v>
      </c>
      <c r="O110" s="640">
        <f t="shared" ref="O110" si="384">ROUND(O111*O112/1000,1)</f>
        <v>0</v>
      </c>
      <c r="P110" s="520">
        <f t="shared" ref="P110:P111" si="385">Q110+R110</f>
        <v>0</v>
      </c>
      <c r="Q110" s="639">
        <f t="shared" ref="Q110" si="386">ROUND(Q111*Q112/1000,1)</f>
        <v>0</v>
      </c>
      <c r="R110" s="640">
        <f t="shared" ref="R110" si="387">ROUND(R111*R112/1000,1)</f>
        <v>0</v>
      </c>
      <c r="S110" s="520">
        <f t="shared" ref="S110:S111" si="388">T110+U110</f>
        <v>0</v>
      </c>
      <c r="T110" s="639">
        <f t="shared" ref="T110" si="389">ROUND(T111*T112/1000,1)</f>
        <v>0</v>
      </c>
      <c r="U110" s="640">
        <f t="shared" ref="U110" si="390">ROUND(U111*U112/1000,1)</f>
        <v>0</v>
      </c>
      <c r="V110" s="453" t="s">
        <v>34</v>
      </c>
      <c r="W110" s="454" t="s">
        <v>34</v>
      </c>
      <c r="X110" s="454" t="s">
        <v>34</v>
      </c>
      <c r="Y110" s="455" t="s">
        <v>34</v>
      </c>
      <c r="Z110" s="760">
        <f t="shared" si="372"/>
        <v>0</v>
      </c>
      <c r="AA110" s="639">
        <f t="shared" si="373"/>
        <v>0</v>
      </c>
      <c r="AB110" s="639">
        <f t="shared" si="374"/>
        <v>0</v>
      </c>
      <c r="AC110" s="761">
        <f t="shared" si="375"/>
        <v>0</v>
      </c>
      <c r="AD110" s="762">
        <f t="shared" si="376"/>
        <v>0</v>
      </c>
      <c r="AE110" s="763">
        <f t="shared" si="377"/>
        <v>0</v>
      </c>
      <c r="AF110" s="763">
        <f t="shared" si="378"/>
        <v>0</v>
      </c>
      <c r="AG110" s="764">
        <f t="shared" si="379"/>
        <v>0</v>
      </c>
    </row>
    <row r="111" spans="1:33" s="138" customFormat="1" ht="12" outlineLevel="1" x14ac:dyDescent="0.25">
      <c r="A111" s="973"/>
      <c r="B111" s="147"/>
      <c r="C111" s="275"/>
      <c r="D111" s="190" t="s">
        <v>98</v>
      </c>
      <c r="E111" s="1444" t="s">
        <v>85</v>
      </c>
      <c r="F111" s="104" t="s">
        <v>35</v>
      </c>
      <c r="G111" s="641">
        <f>H111+I111</f>
        <v>0</v>
      </c>
      <c r="H111" s="642"/>
      <c r="I111" s="643"/>
      <c r="J111" s="641">
        <f t="shared" si="380"/>
        <v>0</v>
      </c>
      <c r="K111" s="642"/>
      <c r="L111" s="643"/>
      <c r="M111" s="641">
        <f t="shared" si="382"/>
        <v>0</v>
      </c>
      <c r="N111" s="642"/>
      <c r="O111" s="643"/>
      <c r="P111" s="641">
        <f t="shared" si="385"/>
        <v>0</v>
      </c>
      <c r="Q111" s="642"/>
      <c r="R111" s="643"/>
      <c r="S111" s="641">
        <f t="shared" si="388"/>
        <v>0</v>
      </c>
      <c r="T111" s="642"/>
      <c r="U111" s="643"/>
      <c r="V111" s="447" t="s">
        <v>34</v>
      </c>
      <c r="W111" s="448" t="s">
        <v>34</v>
      </c>
      <c r="X111" s="448" t="s">
        <v>34</v>
      </c>
      <c r="Y111" s="449" t="s">
        <v>34</v>
      </c>
      <c r="Z111" s="781" t="s">
        <v>34</v>
      </c>
      <c r="AA111" s="782" t="s">
        <v>34</v>
      </c>
      <c r="AB111" s="782" t="s">
        <v>34</v>
      </c>
      <c r="AC111" s="783" t="s">
        <v>34</v>
      </c>
      <c r="AD111" s="781" t="s">
        <v>34</v>
      </c>
      <c r="AE111" s="782" t="s">
        <v>34</v>
      </c>
      <c r="AF111" s="782" t="s">
        <v>34</v>
      </c>
      <c r="AG111" s="783" t="s">
        <v>34</v>
      </c>
    </row>
    <row r="112" spans="1:33" s="138" customFormat="1" ht="12" outlineLevel="1" x14ac:dyDescent="0.25">
      <c r="A112" s="973"/>
      <c r="B112" s="147"/>
      <c r="C112" s="275"/>
      <c r="D112" s="190" t="s">
        <v>98</v>
      </c>
      <c r="E112" s="1444" t="s">
        <v>86</v>
      </c>
      <c r="F112" s="104" t="s">
        <v>62</v>
      </c>
      <c r="G112" s="660">
        <f>IF(G110&gt;0,ROUND((G110/G111*1000),2),0)</f>
        <v>0</v>
      </c>
      <c r="H112" s="661"/>
      <c r="I112" s="662"/>
      <c r="J112" s="660">
        <f t="shared" ref="J112" si="391">IF(J110&gt;0,ROUND((J110/J111*1000),2),0)</f>
        <v>0</v>
      </c>
      <c r="K112" s="661"/>
      <c r="L112" s="662"/>
      <c r="M112" s="660">
        <f t="shared" ref="M112" si="392">IF(M110&gt;0,ROUND((M110/M111*1000),2),0)</f>
        <v>0</v>
      </c>
      <c r="N112" s="661"/>
      <c r="O112" s="662"/>
      <c r="P112" s="660">
        <f t="shared" ref="P112" si="393">IF(P110&gt;0,ROUND((P110/P111*1000),2),0)</f>
        <v>0</v>
      </c>
      <c r="Q112" s="661"/>
      <c r="R112" s="662"/>
      <c r="S112" s="660">
        <f t="shared" ref="S112" si="394">IF(S110&gt;0,ROUND((S110/S111*1000),2),0)</f>
        <v>0</v>
      </c>
      <c r="T112" s="661"/>
      <c r="U112" s="662"/>
      <c r="V112" s="462" t="s">
        <v>34</v>
      </c>
      <c r="W112" s="463" t="s">
        <v>34</v>
      </c>
      <c r="X112" s="463" t="s">
        <v>34</v>
      </c>
      <c r="Y112" s="464" t="s">
        <v>34</v>
      </c>
      <c r="Z112" s="798" t="s">
        <v>34</v>
      </c>
      <c r="AA112" s="799" t="s">
        <v>34</v>
      </c>
      <c r="AB112" s="799" t="s">
        <v>34</v>
      </c>
      <c r="AC112" s="800" t="s">
        <v>34</v>
      </c>
      <c r="AD112" s="798" t="s">
        <v>34</v>
      </c>
      <c r="AE112" s="799" t="s">
        <v>34</v>
      </c>
      <c r="AF112" s="799" t="s">
        <v>34</v>
      </c>
      <c r="AG112" s="800" t="s">
        <v>34</v>
      </c>
    </row>
    <row r="113" spans="1:34" s="122" customFormat="1" outlineLevel="1" x14ac:dyDescent="0.25">
      <c r="A113" s="357"/>
      <c r="B113" s="134" t="s">
        <v>110</v>
      </c>
      <c r="C113" s="171">
        <v>2210</v>
      </c>
      <c r="D113" s="172" t="s">
        <v>98</v>
      </c>
      <c r="E113" s="1448" t="s">
        <v>102</v>
      </c>
      <c r="F113" s="135" t="s">
        <v>43</v>
      </c>
      <c r="G113" s="517">
        <f>H113+I113</f>
        <v>0</v>
      </c>
      <c r="H113" s="658">
        <f>ROUND(H114*H115/1000,1)</f>
        <v>0</v>
      </c>
      <c r="I113" s="659">
        <f>ROUND(I114*I115/1000,1)</f>
        <v>0</v>
      </c>
      <c r="J113" s="517">
        <f t="shared" ref="J113:J114" si="395">K113+L113</f>
        <v>0</v>
      </c>
      <c r="K113" s="658">
        <f t="shared" ref="K113:L113" si="396">ROUND(K114*K115/1000,1)</f>
        <v>0</v>
      </c>
      <c r="L113" s="659">
        <f t="shared" si="396"/>
        <v>0</v>
      </c>
      <c r="M113" s="517">
        <f t="shared" ref="M113:M114" si="397">N113+O113</f>
        <v>0</v>
      </c>
      <c r="N113" s="658">
        <f t="shared" ref="N113" si="398">ROUND(N114*N115/1000,1)</f>
        <v>0</v>
      </c>
      <c r="O113" s="659">
        <f t="shared" ref="O113" si="399">ROUND(O114*O115/1000,1)</f>
        <v>0</v>
      </c>
      <c r="P113" s="517">
        <f t="shared" ref="P113:P114" si="400">Q113+R113</f>
        <v>0</v>
      </c>
      <c r="Q113" s="658">
        <f t="shared" ref="Q113" si="401">ROUND(Q114*Q115/1000,1)</f>
        <v>0</v>
      </c>
      <c r="R113" s="659">
        <f t="shared" ref="R113" si="402">ROUND(R114*R115/1000,1)</f>
        <v>0</v>
      </c>
      <c r="S113" s="517">
        <f t="shared" ref="S113:S114" si="403">T113+U113</f>
        <v>0</v>
      </c>
      <c r="T113" s="658">
        <f t="shared" ref="T113" si="404">ROUND(T114*T115/1000,1)</f>
        <v>0</v>
      </c>
      <c r="U113" s="659">
        <f t="shared" ref="U113" si="405">ROUND(U114*U115/1000,1)</f>
        <v>0</v>
      </c>
      <c r="V113" s="465" t="s">
        <v>34</v>
      </c>
      <c r="W113" s="466" t="s">
        <v>34</v>
      </c>
      <c r="X113" s="466" t="s">
        <v>34</v>
      </c>
      <c r="Y113" s="467" t="s">
        <v>34</v>
      </c>
      <c r="Z113" s="765">
        <f t="shared" ref="Z113" si="406">G113-J113</f>
        <v>0</v>
      </c>
      <c r="AA113" s="658">
        <f t="shared" ref="AA113" si="407">G113-M113</f>
        <v>0</v>
      </c>
      <c r="AB113" s="658">
        <f t="shared" ref="AB113" si="408">G113-P113</f>
        <v>0</v>
      </c>
      <c r="AC113" s="801">
        <f t="shared" ref="AC113" si="409">G113-S113</f>
        <v>0</v>
      </c>
      <c r="AD113" s="802">
        <f t="shared" ref="AD113" si="410">IF(G113&gt;0,ROUND((J113/G113),3),0)</f>
        <v>0</v>
      </c>
      <c r="AE113" s="803">
        <f t="shared" ref="AE113" si="411">IF(G113&gt;0,ROUND((M113/G113),3),0)</f>
        <v>0</v>
      </c>
      <c r="AF113" s="803">
        <f t="shared" ref="AF113" si="412">IF(G113&gt;0,ROUND((P113/G113),3),0)</f>
        <v>0</v>
      </c>
      <c r="AG113" s="804">
        <f t="shared" ref="AG113" si="413">IF(G113&gt;0,ROUND((S113/G113),3),0)</f>
        <v>0</v>
      </c>
    </row>
    <row r="114" spans="1:34" s="138" customFormat="1" ht="12" outlineLevel="1" x14ac:dyDescent="0.25">
      <c r="A114" s="973"/>
      <c r="B114" s="147"/>
      <c r="C114" s="275"/>
      <c r="D114" s="190" t="s">
        <v>98</v>
      </c>
      <c r="E114" s="1444" t="s">
        <v>85</v>
      </c>
      <c r="F114" s="104" t="s">
        <v>35</v>
      </c>
      <c r="G114" s="641">
        <f>H114+I114</f>
        <v>0</v>
      </c>
      <c r="H114" s="642"/>
      <c r="I114" s="643"/>
      <c r="J114" s="641">
        <f t="shared" si="395"/>
        <v>0</v>
      </c>
      <c r="K114" s="642"/>
      <c r="L114" s="643"/>
      <c r="M114" s="641">
        <f t="shared" si="397"/>
        <v>0</v>
      </c>
      <c r="N114" s="642"/>
      <c r="O114" s="643"/>
      <c r="P114" s="641">
        <f t="shared" si="400"/>
        <v>0</v>
      </c>
      <c r="Q114" s="642"/>
      <c r="R114" s="643"/>
      <c r="S114" s="641">
        <f t="shared" si="403"/>
        <v>0</v>
      </c>
      <c r="T114" s="642"/>
      <c r="U114" s="643"/>
      <c r="V114" s="447" t="s">
        <v>34</v>
      </c>
      <c r="W114" s="448" t="s">
        <v>34</v>
      </c>
      <c r="X114" s="448" t="s">
        <v>34</v>
      </c>
      <c r="Y114" s="449" t="s">
        <v>34</v>
      </c>
      <c r="Z114" s="781" t="s">
        <v>34</v>
      </c>
      <c r="AA114" s="782" t="s">
        <v>34</v>
      </c>
      <c r="AB114" s="782" t="s">
        <v>34</v>
      </c>
      <c r="AC114" s="783" t="s">
        <v>34</v>
      </c>
      <c r="AD114" s="781" t="s">
        <v>34</v>
      </c>
      <c r="AE114" s="782" t="s">
        <v>34</v>
      </c>
      <c r="AF114" s="782" t="s">
        <v>34</v>
      </c>
      <c r="AG114" s="783" t="s">
        <v>34</v>
      </c>
    </row>
    <row r="115" spans="1:34" s="138" customFormat="1" ht="12" outlineLevel="1" x14ac:dyDescent="0.25">
      <c r="A115" s="973"/>
      <c r="B115" s="147"/>
      <c r="C115" s="275"/>
      <c r="D115" s="190" t="s">
        <v>98</v>
      </c>
      <c r="E115" s="1444" t="s">
        <v>86</v>
      </c>
      <c r="F115" s="117" t="s">
        <v>62</v>
      </c>
      <c r="G115" s="660">
        <f>IF(G113&gt;0,ROUND((G113/G114*1000),2),0)</f>
        <v>0</v>
      </c>
      <c r="H115" s="661"/>
      <c r="I115" s="662"/>
      <c r="J115" s="660">
        <f t="shared" ref="J115" si="414">IF(J113&gt;0,ROUND((J113/J114*1000),2),0)</f>
        <v>0</v>
      </c>
      <c r="K115" s="661"/>
      <c r="L115" s="662"/>
      <c r="M115" s="660">
        <f t="shared" ref="M115" si="415">IF(M113&gt;0,ROUND((M113/M114*1000),2),0)</f>
        <v>0</v>
      </c>
      <c r="N115" s="661"/>
      <c r="O115" s="662"/>
      <c r="P115" s="660">
        <f t="shared" ref="P115" si="416">IF(P113&gt;0,ROUND((P113/P114*1000),2),0)</f>
        <v>0</v>
      </c>
      <c r="Q115" s="661"/>
      <c r="R115" s="662"/>
      <c r="S115" s="660">
        <f t="shared" ref="S115" si="417">IF(S113&gt;0,ROUND((S113/S114*1000),2),0)</f>
        <v>0</v>
      </c>
      <c r="T115" s="661"/>
      <c r="U115" s="662"/>
      <c r="V115" s="447" t="s">
        <v>34</v>
      </c>
      <c r="W115" s="448" t="s">
        <v>34</v>
      </c>
      <c r="X115" s="448" t="s">
        <v>34</v>
      </c>
      <c r="Y115" s="449" t="s">
        <v>34</v>
      </c>
      <c r="Z115" s="781" t="s">
        <v>34</v>
      </c>
      <c r="AA115" s="782" t="s">
        <v>34</v>
      </c>
      <c r="AB115" s="782" t="s">
        <v>34</v>
      </c>
      <c r="AC115" s="783" t="s">
        <v>34</v>
      </c>
      <c r="AD115" s="781" t="s">
        <v>34</v>
      </c>
      <c r="AE115" s="782" t="s">
        <v>34</v>
      </c>
      <c r="AF115" s="782" t="s">
        <v>34</v>
      </c>
      <c r="AG115" s="783" t="s">
        <v>34</v>
      </c>
    </row>
    <row r="116" spans="1:34" s="122" customFormat="1" outlineLevel="1" x14ac:dyDescent="0.25">
      <c r="A116" s="357"/>
      <c r="B116" s="143" t="s">
        <v>112</v>
      </c>
      <c r="C116" s="171">
        <v>2210</v>
      </c>
      <c r="D116" s="172" t="s">
        <v>98</v>
      </c>
      <c r="E116" s="1448" t="s">
        <v>104</v>
      </c>
      <c r="F116" s="67" t="s">
        <v>43</v>
      </c>
      <c r="G116" s="517">
        <f>H116+I116</f>
        <v>0</v>
      </c>
      <c r="H116" s="658">
        <f>ROUND(H117*H118/1000,1)</f>
        <v>0</v>
      </c>
      <c r="I116" s="659">
        <f>ROUND(I117*I118/1000,1)</f>
        <v>0</v>
      </c>
      <c r="J116" s="517">
        <f t="shared" ref="J116:J117" si="418">K116+L116</f>
        <v>0</v>
      </c>
      <c r="K116" s="658">
        <f t="shared" ref="K116:L116" si="419">ROUND(K117*K118/1000,1)</f>
        <v>0</v>
      </c>
      <c r="L116" s="659">
        <f t="shared" si="419"/>
        <v>0</v>
      </c>
      <c r="M116" s="517">
        <f t="shared" ref="M116:M117" si="420">N116+O116</f>
        <v>0</v>
      </c>
      <c r="N116" s="658">
        <f t="shared" ref="N116" si="421">ROUND(N117*N118/1000,1)</f>
        <v>0</v>
      </c>
      <c r="O116" s="659">
        <f t="shared" ref="O116" si="422">ROUND(O117*O118/1000,1)</f>
        <v>0</v>
      </c>
      <c r="P116" s="517">
        <f t="shared" ref="P116:P117" si="423">Q116+R116</f>
        <v>0</v>
      </c>
      <c r="Q116" s="658">
        <f t="shared" ref="Q116" si="424">ROUND(Q117*Q118/1000,1)</f>
        <v>0</v>
      </c>
      <c r="R116" s="659">
        <f t="shared" ref="R116" si="425">ROUND(R117*R118/1000,1)</f>
        <v>0</v>
      </c>
      <c r="S116" s="517">
        <f t="shared" ref="S116:S117" si="426">T116+U116</f>
        <v>0</v>
      </c>
      <c r="T116" s="658">
        <f t="shared" ref="T116" si="427">ROUND(T117*T118/1000,1)</f>
        <v>0</v>
      </c>
      <c r="U116" s="659">
        <f t="shared" ref="U116" si="428">ROUND(U117*U118/1000,1)</f>
        <v>0</v>
      </c>
      <c r="V116" s="453" t="s">
        <v>34</v>
      </c>
      <c r="W116" s="454" t="s">
        <v>34</v>
      </c>
      <c r="X116" s="454" t="s">
        <v>34</v>
      </c>
      <c r="Y116" s="455" t="s">
        <v>34</v>
      </c>
      <c r="Z116" s="760">
        <f t="shared" ref="Z116" si="429">G116-J116</f>
        <v>0</v>
      </c>
      <c r="AA116" s="639">
        <f t="shared" ref="AA116" si="430">G116-M116</f>
        <v>0</v>
      </c>
      <c r="AB116" s="639">
        <f t="shared" ref="AB116" si="431">G116-P116</f>
        <v>0</v>
      </c>
      <c r="AC116" s="761">
        <f t="shared" ref="AC116" si="432">G116-S116</f>
        <v>0</v>
      </c>
      <c r="AD116" s="762">
        <f t="shared" ref="AD116" si="433">IF(G116&gt;0,ROUND((J116/G116),3),0)</f>
        <v>0</v>
      </c>
      <c r="AE116" s="763">
        <f t="shared" ref="AE116" si="434">IF(G116&gt;0,ROUND((M116/G116),3),0)</f>
        <v>0</v>
      </c>
      <c r="AF116" s="763">
        <f t="shared" ref="AF116" si="435">IF(G116&gt;0,ROUND((P116/G116),3),0)</f>
        <v>0</v>
      </c>
      <c r="AG116" s="764">
        <f t="shared" ref="AG116" si="436">IF(G116&gt;0,ROUND((S116/G116),3),0)</f>
        <v>0</v>
      </c>
    </row>
    <row r="117" spans="1:34" s="138" customFormat="1" ht="12" outlineLevel="1" x14ac:dyDescent="0.25">
      <c r="A117" s="973"/>
      <c r="B117" s="139"/>
      <c r="C117" s="275"/>
      <c r="D117" s="190" t="s">
        <v>98</v>
      </c>
      <c r="E117" s="1451" t="s">
        <v>85</v>
      </c>
      <c r="F117" s="117" t="s">
        <v>35</v>
      </c>
      <c r="G117" s="641">
        <f>H117+I117</f>
        <v>0</v>
      </c>
      <c r="H117" s="642"/>
      <c r="I117" s="643"/>
      <c r="J117" s="641">
        <f t="shared" si="418"/>
        <v>0</v>
      </c>
      <c r="K117" s="642"/>
      <c r="L117" s="643"/>
      <c r="M117" s="641">
        <f t="shared" si="420"/>
        <v>0</v>
      </c>
      <c r="N117" s="642"/>
      <c r="O117" s="643"/>
      <c r="P117" s="641">
        <f t="shared" si="423"/>
        <v>0</v>
      </c>
      <c r="Q117" s="642"/>
      <c r="R117" s="643"/>
      <c r="S117" s="641">
        <f t="shared" si="426"/>
        <v>0</v>
      </c>
      <c r="T117" s="642"/>
      <c r="U117" s="643"/>
      <c r="V117" s="447" t="s">
        <v>34</v>
      </c>
      <c r="W117" s="448" t="s">
        <v>34</v>
      </c>
      <c r="X117" s="448" t="s">
        <v>34</v>
      </c>
      <c r="Y117" s="449" t="s">
        <v>34</v>
      </c>
      <c r="Z117" s="781" t="s">
        <v>34</v>
      </c>
      <c r="AA117" s="782" t="s">
        <v>34</v>
      </c>
      <c r="AB117" s="782" t="s">
        <v>34</v>
      </c>
      <c r="AC117" s="783" t="s">
        <v>34</v>
      </c>
      <c r="AD117" s="781" t="s">
        <v>34</v>
      </c>
      <c r="AE117" s="782" t="s">
        <v>34</v>
      </c>
      <c r="AF117" s="782" t="s">
        <v>34</v>
      </c>
      <c r="AG117" s="783" t="s">
        <v>34</v>
      </c>
    </row>
    <row r="118" spans="1:34" s="138" customFormat="1" ht="12" outlineLevel="1" x14ac:dyDescent="0.25">
      <c r="A118" s="973"/>
      <c r="B118" s="139"/>
      <c r="C118" s="275"/>
      <c r="D118" s="190" t="s">
        <v>98</v>
      </c>
      <c r="E118" s="1451" t="s">
        <v>86</v>
      </c>
      <c r="F118" s="117" t="s">
        <v>62</v>
      </c>
      <c r="G118" s="660">
        <f>IF(G116&gt;0,ROUND((G116/G117*1000),2),0)</f>
        <v>0</v>
      </c>
      <c r="H118" s="661"/>
      <c r="I118" s="662"/>
      <c r="J118" s="660">
        <f t="shared" ref="J118" si="437">IF(J116&gt;0,ROUND((J116/J117*1000),2),0)</f>
        <v>0</v>
      </c>
      <c r="K118" s="661"/>
      <c r="L118" s="662"/>
      <c r="M118" s="660">
        <f t="shared" ref="M118" si="438">IF(M116&gt;0,ROUND((M116/M117*1000),2),0)</f>
        <v>0</v>
      </c>
      <c r="N118" s="661"/>
      <c r="O118" s="662"/>
      <c r="P118" s="660">
        <f t="shared" ref="P118" si="439">IF(P116&gt;0,ROUND((P116/P117*1000),2),0)</f>
        <v>0</v>
      </c>
      <c r="Q118" s="661"/>
      <c r="R118" s="662"/>
      <c r="S118" s="660">
        <f t="shared" ref="S118" si="440">IF(S116&gt;0,ROUND((S116/S117*1000),2),0)</f>
        <v>0</v>
      </c>
      <c r="T118" s="661"/>
      <c r="U118" s="662"/>
      <c r="V118" s="462" t="s">
        <v>34</v>
      </c>
      <c r="W118" s="463" t="s">
        <v>34</v>
      </c>
      <c r="X118" s="463" t="s">
        <v>34</v>
      </c>
      <c r="Y118" s="464" t="s">
        <v>34</v>
      </c>
      <c r="Z118" s="798" t="s">
        <v>34</v>
      </c>
      <c r="AA118" s="799" t="s">
        <v>34</v>
      </c>
      <c r="AB118" s="799" t="s">
        <v>34</v>
      </c>
      <c r="AC118" s="800" t="s">
        <v>34</v>
      </c>
      <c r="AD118" s="798" t="s">
        <v>34</v>
      </c>
      <c r="AE118" s="799" t="s">
        <v>34</v>
      </c>
      <c r="AF118" s="799" t="s">
        <v>34</v>
      </c>
      <c r="AG118" s="800" t="s">
        <v>34</v>
      </c>
    </row>
    <row r="119" spans="1:34" s="122" customFormat="1" outlineLevel="1" x14ac:dyDescent="0.25">
      <c r="A119" s="357"/>
      <c r="B119" s="143" t="s">
        <v>114</v>
      </c>
      <c r="C119" s="171">
        <v>2210</v>
      </c>
      <c r="D119" s="172" t="s">
        <v>98</v>
      </c>
      <c r="E119" s="1450" t="s">
        <v>105</v>
      </c>
      <c r="F119" s="67" t="s">
        <v>43</v>
      </c>
      <c r="G119" s="517">
        <f>H119+I119</f>
        <v>0</v>
      </c>
      <c r="H119" s="658">
        <f>ROUND(H120*H121/1000,1)</f>
        <v>0</v>
      </c>
      <c r="I119" s="659">
        <f>ROUND(I120*I121/1000,1)</f>
        <v>0</v>
      </c>
      <c r="J119" s="517">
        <f t="shared" ref="J119:J120" si="441">K119+L119</f>
        <v>0</v>
      </c>
      <c r="K119" s="658">
        <f t="shared" ref="K119:L119" si="442">ROUND(K120*K121/1000,1)</f>
        <v>0</v>
      </c>
      <c r="L119" s="659">
        <f t="shared" si="442"/>
        <v>0</v>
      </c>
      <c r="M119" s="517">
        <f t="shared" ref="M119:M120" si="443">N119+O119</f>
        <v>0</v>
      </c>
      <c r="N119" s="658">
        <f t="shared" ref="N119" si="444">ROUND(N120*N121/1000,1)</f>
        <v>0</v>
      </c>
      <c r="O119" s="659">
        <f t="shared" ref="O119" si="445">ROUND(O120*O121/1000,1)</f>
        <v>0</v>
      </c>
      <c r="P119" s="517">
        <f t="shared" ref="P119:P120" si="446">Q119+R119</f>
        <v>0</v>
      </c>
      <c r="Q119" s="658">
        <f t="shared" ref="Q119" si="447">ROUND(Q120*Q121/1000,1)</f>
        <v>0</v>
      </c>
      <c r="R119" s="659">
        <f t="shared" ref="R119" si="448">ROUND(R120*R121/1000,1)</f>
        <v>0</v>
      </c>
      <c r="S119" s="517">
        <f t="shared" ref="S119:S120" si="449">T119+U119</f>
        <v>0</v>
      </c>
      <c r="T119" s="658">
        <f t="shared" ref="T119" si="450">ROUND(T120*T121/1000,1)</f>
        <v>0</v>
      </c>
      <c r="U119" s="659">
        <f t="shared" ref="U119" si="451">ROUND(U120*U121/1000,1)</f>
        <v>0</v>
      </c>
      <c r="V119" s="465" t="s">
        <v>34</v>
      </c>
      <c r="W119" s="466" t="s">
        <v>34</v>
      </c>
      <c r="X119" s="466" t="s">
        <v>34</v>
      </c>
      <c r="Y119" s="467" t="s">
        <v>34</v>
      </c>
      <c r="Z119" s="765">
        <f t="shared" ref="Z119" si="452">G119-J119</f>
        <v>0</v>
      </c>
      <c r="AA119" s="658">
        <f t="shared" ref="AA119" si="453">G119-M119</f>
        <v>0</v>
      </c>
      <c r="AB119" s="658">
        <f t="shared" ref="AB119" si="454">G119-P119</f>
        <v>0</v>
      </c>
      <c r="AC119" s="801">
        <f t="shared" ref="AC119" si="455">G119-S119</f>
        <v>0</v>
      </c>
      <c r="AD119" s="802">
        <f t="shared" ref="AD119" si="456">IF(G119&gt;0,ROUND((J119/G119),3),0)</f>
        <v>0</v>
      </c>
      <c r="AE119" s="803">
        <f t="shared" ref="AE119" si="457">IF(G119&gt;0,ROUND((M119/G119),3),0)</f>
        <v>0</v>
      </c>
      <c r="AF119" s="803">
        <f t="shared" ref="AF119" si="458">IF(G119&gt;0,ROUND((P119/G119),3),0)</f>
        <v>0</v>
      </c>
      <c r="AG119" s="804">
        <f t="shared" ref="AG119" si="459">IF(G119&gt;0,ROUND((S119/G119),3),0)</f>
        <v>0</v>
      </c>
    </row>
    <row r="120" spans="1:34" s="138" customFormat="1" ht="12" outlineLevel="1" x14ac:dyDescent="0.25">
      <c r="A120" s="973"/>
      <c r="B120" s="139"/>
      <c r="C120" s="275"/>
      <c r="D120" s="190" t="s">
        <v>98</v>
      </c>
      <c r="E120" s="1451" t="s">
        <v>85</v>
      </c>
      <c r="F120" s="117" t="s">
        <v>35</v>
      </c>
      <c r="G120" s="641">
        <f>H120+I120</f>
        <v>0</v>
      </c>
      <c r="H120" s="642"/>
      <c r="I120" s="643"/>
      <c r="J120" s="641">
        <f t="shared" si="441"/>
        <v>0</v>
      </c>
      <c r="K120" s="642"/>
      <c r="L120" s="643"/>
      <c r="M120" s="641">
        <f t="shared" si="443"/>
        <v>0</v>
      </c>
      <c r="N120" s="642"/>
      <c r="O120" s="643"/>
      <c r="P120" s="641">
        <f t="shared" si="446"/>
        <v>0</v>
      </c>
      <c r="Q120" s="642"/>
      <c r="R120" s="643"/>
      <c r="S120" s="641">
        <f t="shared" si="449"/>
        <v>0</v>
      </c>
      <c r="T120" s="642"/>
      <c r="U120" s="643"/>
      <c r="V120" s="447" t="s">
        <v>34</v>
      </c>
      <c r="W120" s="448" t="s">
        <v>34</v>
      </c>
      <c r="X120" s="448" t="s">
        <v>34</v>
      </c>
      <c r="Y120" s="449" t="s">
        <v>34</v>
      </c>
      <c r="Z120" s="781" t="s">
        <v>34</v>
      </c>
      <c r="AA120" s="782" t="s">
        <v>34</v>
      </c>
      <c r="AB120" s="782" t="s">
        <v>34</v>
      </c>
      <c r="AC120" s="783" t="s">
        <v>34</v>
      </c>
      <c r="AD120" s="781" t="s">
        <v>34</v>
      </c>
      <c r="AE120" s="782" t="s">
        <v>34</v>
      </c>
      <c r="AF120" s="782" t="s">
        <v>34</v>
      </c>
      <c r="AG120" s="783" t="s">
        <v>34</v>
      </c>
    </row>
    <row r="121" spans="1:34" s="138" customFormat="1" ht="12" outlineLevel="1" x14ac:dyDescent="0.25">
      <c r="A121" s="973"/>
      <c r="B121" s="147"/>
      <c r="C121" s="275"/>
      <c r="D121" s="190" t="s">
        <v>98</v>
      </c>
      <c r="E121" s="1451" t="s">
        <v>86</v>
      </c>
      <c r="F121" s="117" t="s">
        <v>62</v>
      </c>
      <c r="G121" s="660">
        <f>IF(G119&gt;0,ROUND((G119/G120*1000),2),0)</f>
        <v>0</v>
      </c>
      <c r="H121" s="661"/>
      <c r="I121" s="662"/>
      <c r="J121" s="660">
        <f t="shared" ref="J121" si="460">IF(J119&gt;0,ROUND((J119/J120*1000),2),0)</f>
        <v>0</v>
      </c>
      <c r="K121" s="661"/>
      <c r="L121" s="662"/>
      <c r="M121" s="660">
        <f t="shared" ref="M121" si="461">IF(M119&gt;0,ROUND((M119/M120*1000),2),0)</f>
        <v>0</v>
      </c>
      <c r="N121" s="661"/>
      <c r="O121" s="662"/>
      <c r="P121" s="660">
        <f t="shared" ref="P121" si="462">IF(P119&gt;0,ROUND((P119/P120*1000),2),0)</f>
        <v>0</v>
      </c>
      <c r="Q121" s="661"/>
      <c r="R121" s="662"/>
      <c r="S121" s="660">
        <f t="shared" ref="S121" si="463">IF(S119&gt;0,ROUND((S119/S120*1000),2),0)</f>
        <v>0</v>
      </c>
      <c r="T121" s="661"/>
      <c r="U121" s="662"/>
      <c r="V121" s="447" t="s">
        <v>34</v>
      </c>
      <c r="W121" s="448" t="s">
        <v>34</v>
      </c>
      <c r="X121" s="448" t="s">
        <v>34</v>
      </c>
      <c r="Y121" s="449" t="s">
        <v>34</v>
      </c>
      <c r="Z121" s="781" t="s">
        <v>34</v>
      </c>
      <c r="AA121" s="782" t="s">
        <v>34</v>
      </c>
      <c r="AB121" s="782" t="s">
        <v>34</v>
      </c>
      <c r="AC121" s="783" t="s">
        <v>34</v>
      </c>
      <c r="AD121" s="781" t="s">
        <v>34</v>
      </c>
      <c r="AE121" s="782" t="s">
        <v>34</v>
      </c>
      <c r="AF121" s="782" t="s">
        <v>34</v>
      </c>
      <c r="AG121" s="783" t="s">
        <v>34</v>
      </c>
    </row>
    <row r="122" spans="1:34" s="122" customFormat="1" outlineLevel="1" x14ac:dyDescent="0.25">
      <c r="A122" s="357"/>
      <c r="B122" s="134" t="s">
        <v>116</v>
      </c>
      <c r="C122" s="171">
        <v>2210</v>
      </c>
      <c r="D122" s="172" t="s">
        <v>98</v>
      </c>
      <c r="E122" s="1450" t="s">
        <v>379</v>
      </c>
      <c r="F122" s="121" t="s">
        <v>43</v>
      </c>
      <c r="G122" s="520">
        <f>H122+I122</f>
        <v>189.5</v>
      </c>
      <c r="H122" s="639">
        <f>ROUND(H123*H124/1000,1)</f>
        <v>0</v>
      </c>
      <c r="I122" s="640">
        <f>ROUND(I123*I124/1000,1)</f>
        <v>189.5</v>
      </c>
      <c r="J122" s="520">
        <f t="shared" ref="J122:J123" si="464">K122+L122</f>
        <v>0</v>
      </c>
      <c r="K122" s="639">
        <f t="shared" ref="K122:L122" si="465">ROUND(K123*K124/1000,1)</f>
        <v>0</v>
      </c>
      <c r="L122" s="640">
        <f t="shared" si="465"/>
        <v>0</v>
      </c>
      <c r="M122" s="520">
        <f t="shared" ref="M122:M123" si="466">N122+O122</f>
        <v>0</v>
      </c>
      <c r="N122" s="639">
        <f t="shared" ref="N122" si="467">ROUND(N123*N124/1000,1)</f>
        <v>0</v>
      </c>
      <c r="O122" s="640">
        <f t="shared" ref="O122" si="468">ROUND(O123*O124/1000,1)</f>
        <v>0</v>
      </c>
      <c r="P122" s="520">
        <f t="shared" ref="P122:P123" si="469">Q122+R122</f>
        <v>189.5</v>
      </c>
      <c r="Q122" s="639">
        <f t="shared" ref="Q122" si="470">ROUND(Q123*Q124/1000,1)</f>
        <v>0</v>
      </c>
      <c r="R122" s="640">
        <f t="shared" ref="R122" si="471">ROUND(R123*R124/1000,1)</f>
        <v>189.5</v>
      </c>
      <c r="S122" s="520">
        <f t="shared" ref="S122:S123" si="472">T122+U122</f>
        <v>189.5</v>
      </c>
      <c r="T122" s="639">
        <f t="shared" ref="T122" si="473">ROUND(T123*T124/1000,1)</f>
        <v>0</v>
      </c>
      <c r="U122" s="640">
        <f t="shared" ref="U122" si="474">ROUND(U123*U124/1000,1)</f>
        <v>189.5</v>
      </c>
      <c r="V122" s="453" t="s">
        <v>34</v>
      </c>
      <c r="W122" s="454" t="s">
        <v>34</v>
      </c>
      <c r="X122" s="454" t="s">
        <v>34</v>
      </c>
      <c r="Y122" s="455" t="s">
        <v>34</v>
      </c>
      <c r="Z122" s="760">
        <f t="shared" ref="Z122" si="475">G122-J122</f>
        <v>189.5</v>
      </c>
      <c r="AA122" s="639">
        <f t="shared" ref="AA122" si="476">G122-M122</f>
        <v>189.5</v>
      </c>
      <c r="AB122" s="639">
        <f t="shared" ref="AB122" si="477">G122-P122</f>
        <v>0</v>
      </c>
      <c r="AC122" s="761">
        <f t="shared" ref="AC122" si="478">G122-S122</f>
        <v>0</v>
      </c>
      <c r="AD122" s="762">
        <f t="shared" ref="AD122" si="479">IF(G122&gt;0,ROUND((J122/G122),3),0)</f>
        <v>0</v>
      </c>
      <c r="AE122" s="763">
        <f t="shared" ref="AE122" si="480">IF(G122&gt;0,ROUND((M122/G122),3),0)</f>
        <v>0</v>
      </c>
      <c r="AF122" s="763">
        <f t="shared" ref="AF122" si="481">IF(G122&gt;0,ROUND((P122/G122),3),0)</f>
        <v>1</v>
      </c>
      <c r="AG122" s="764">
        <f t="shared" ref="AG122" si="482">IF(G122&gt;0,ROUND((S122/G122),3),0)</f>
        <v>1</v>
      </c>
    </row>
    <row r="123" spans="1:34" s="138" customFormat="1" ht="12" outlineLevel="1" x14ac:dyDescent="0.25">
      <c r="A123" s="973"/>
      <c r="B123" s="147"/>
      <c r="C123" s="275"/>
      <c r="D123" s="190" t="s">
        <v>98</v>
      </c>
      <c r="E123" s="1451" t="s">
        <v>85</v>
      </c>
      <c r="F123" s="117" t="s">
        <v>35</v>
      </c>
      <c r="G123" s="641">
        <f>H123+I123</f>
        <v>359.32</v>
      </c>
      <c r="H123" s="642"/>
      <c r="I123" s="643">
        <v>359.32</v>
      </c>
      <c r="J123" s="641">
        <f t="shared" si="464"/>
        <v>0</v>
      </c>
      <c r="K123" s="642"/>
      <c r="L123" s="643"/>
      <c r="M123" s="641">
        <f t="shared" si="466"/>
        <v>0</v>
      </c>
      <c r="N123" s="642"/>
      <c r="O123" s="643"/>
      <c r="P123" s="641">
        <f t="shared" si="469"/>
        <v>359.32</v>
      </c>
      <c r="Q123" s="642"/>
      <c r="R123" s="643">
        <v>359.32</v>
      </c>
      <c r="S123" s="641">
        <f t="shared" si="472"/>
        <v>359.32</v>
      </c>
      <c r="T123" s="642"/>
      <c r="U123" s="643">
        <v>359.32</v>
      </c>
      <c r="V123" s="447" t="s">
        <v>34</v>
      </c>
      <c r="W123" s="448" t="s">
        <v>34</v>
      </c>
      <c r="X123" s="448" t="s">
        <v>34</v>
      </c>
      <c r="Y123" s="449" t="s">
        <v>34</v>
      </c>
      <c r="Z123" s="781" t="s">
        <v>34</v>
      </c>
      <c r="AA123" s="782" t="s">
        <v>34</v>
      </c>
      <c r="AB123" s="782" t="s">
        <v>34</v>
      </c>
      <c r="AC123" s="783" t="s">
        <v>34</v>
      </c>
      <c r="AD123" s="781" t="s">
        <v>34</v>
      </c>
      <c r="AE123" s="782" t="s">
        <v>34</v>
      </c>
      <c r="AF123" s="782" t="s">
        <v>34</v>
      </c>
      <c r="AG123" s="783" t="s">
        <v>34</v>
      </c>
    </row>
    <row r="124" spans="1:34" s="138" customFormat="1" ht="12" outlineLevel="1" x14ac:dyDescent="0.25">
      <c r="A124" s="973"/>
      <c r="B124" s="147"/>
      <c r="C124" s="275"/>
      <c r="D124" s="190" t="s">
        <v>98</v>
      </c>
      <c r="E124" s="1451" t="s">
        <v>86</v>
      </c>
      <c r="F124" s="117" t="s">
        <v>62</v>
      </c>
      <c r="G124" s="660">
        <f>IF(G122&gt;0,ROUND((G122/G123*1000),2),0)</f>
        <v>527.39</v>
      </c>
      <c r="H124" s="661"/>
      <c r="I124" s="1759">
        <v>527.27373928500003</v>
      </c>
      <c r="J124" s="660">
        <f t="shared" ref="J124" si="483">IF(J122&gt;0,ROUND((J122/J123*1000),2),0)</f>
        <v>0</v>
      </c>
      <c r="K124" s="661"/>
      <c r="L124" s="662"/>
      <c r="M124" s="660">
        <f t="shared" ref="M124" si="484">IF(M122&gt;0,ROUND((M122/M123*1000),2),0)</f>
        <v>0</v>
      </c>
      <c r="N124" s="661"/>
      <c r="O124" s="662"/>
      <c r="P124" s="660">
        <f t="shared" ref="P124" si="485">IF(P122&gt;0,ROUND((P122/P123*1000),2),0)</f>
        <v>527.39</v>
      </c>
      <c r="Q124" s="661"/>
      <c r="R124" s="1759">
        <v>527.27373928500003</v>
      </c>
      <c r="S124" s="660">
        <f t="shared" ref="S124" si="486">IF(S122&gt;0,ROUND((S122/S123*1000),2),0)</f>
        <v>527.39</v>
      </c>
      <c r="T124" s="661"/>
      <c r="U124" s="1759">
        <v>527.27373928500003</v>
      </c>
      <c r="V124" s="447" t="s">
        <v>34</v>
      </c>
      <c r="W124" s="448" t="s">
        <v>34</v>
      </c>
      <c r="X124" s="448" t="s">
        <v>34</v>
      </c>
      <c r="Y124" s="449" t="s">
        <v>34</v>
      </c>
      <c r="Z124" s="781" t="s">
        <v>34</v>
      </c>
      <c r="AA124" s="782" t="s">
        <v>34</v>
      </c>
      <c r="AB124" s="782" t="s">
        <v>34</v>
      </c>
      <c r="AC124" s="783" t="s">
        <v>34</v>
      </c>
      <c r="AD124" s="781" t="s">
        <v>34</v>
      </c>
      <c r="AE124" s="782" t="s">
        <v>34</v>
      </c>
      <c r="AF124" s="782" t="s">
        <v>34</v>
      </c>
      <c r="AG124" s="783" t="s">
        <v>34</v>
      </c>
    </row>
    <row r="125" spans="1:34" s="138" customFormat="1" outlineLevel="1" x14ac:dyDescent="0.25">
      <c r="A125" s="357"/>
      <c r="B125" s="134" t="s">
        <v>118</v>
      </c>
      <c r="C125" s="171">
        <v>2210</v>
      </c>
      <c r="D125" s="172" t="s">
        <v>98</v>
      </c>
      <c r="E125" s="1452" t="s">
        <v>380</v>
      </c>
      <c r="F125" s="121" t="s">
        <v>43</v>
      </c>
      <c r="G125" s="520">
        <f>H125+I125</f>
        <v>0</v>
      </c>
      <c r="H125" s="639">
        <f>ROUND(H126*H127/1000,1)</f>
        <v>0</v>
      </c>
      <c r="I125" s="640">
        <f>ROUND(I126*I127/1000,1)</f>
        <v>0</v>
      </c>
      <c r="J125" s="520">
        <f t="shared" ref="J125:J126" si="487">K125+L125</f>
        <v>0</v>
      </c>
      <c r="K125" s="639">
        <f t="shared" ref="K125:L125" si="488">ROUND(K126*K127/1000,1)</f>
        <v>0</v>
      </c>
      <c r="L125" s="640">
        <f t="shared" si="488"/>
        <v>0</v>
      </c>
      <c r="M125" s="520">
        <f t="shared" ref="M125:M126" si="489">N125+O125</f>
        <v>0</v>
      </c>
      <c r="N125" s="639">
        <f t="shared" ref="N125" si="490">ROUND(N126*N127/1000,1)</f>
        <v>0</v>
      </c>
      <c r="O125" s="640">
        <f t="shared" ref="O125" si="491">ROUND(O126*O127/1000,1)</f>
        <v>0</v>
      </c>
      <c r="P125" s="520">
        <f t="shared" ref="P125:P126" si="492">Q125+R125</f>
        <v>0</v>
      </c>
      <c r="Q125" s="639">
        <f t="shared" ref="Q125" si="493">ROUND(Q126*Q127/1000,1)</f>
        <v>0</v>
      </c>
      <c r="R125" s="640">
        <f t="shared" ref="R125" si="494">ROUND(R126*R127/1000,1)</f>
        <v>0</v>
      </c>
      <c r="S125" s="520">
        <f t="shared" ref="S125:S126" si="495">T125+U125</f>
        <v>0</v>
      </c>
      <c r="T125" s="639">
        <f t="shared" ref="T125" si="496">ROUND(T126*T127/1000,1)</f>
        <v>0</v>
      </c>
      <c r="U125" s="640">
        <f t="shared" ref="U125" si="497">ROUND(U126*U127/1000,1)</f>
        <v>0</v>
      </c>
      <c r="V125" s="453" t="s">
        <v>34</v>
      </c>
      <c r="W125" s="454" t="s">
        <v>34</v>
      </c>
      <c r="X125" s="454" t="s">
        <v>34</v>
      </c>
      <c r="Y125" s="455" t="s">
        <v>34</v>
      </c>
      <c r="Z125" s="760">
        <f t="shared" ref="Z125" si="498">G125-J125</f>
        <v>0</v>
      </c>
      <c r="AA125" s="639">
        <f t="shared" ref="AA125" si="499">G125-M125</f>
        <v>0</v>
      </c>
      <c r="AB125" s="639">
        <f t="shared" ref="AB125" si="500">G125-P125</f>
        <v>0</v>
      </c>
      <c r="AC125" s="761">
        <f t="shared" ref="AC125" si="501">G125-S125</f>
        <v>0</v>
      </c>
      <c r="AD125" s="762">
        <f t="shared" ref="AD125" si="502">IF(G125&gt;0,ROUND((J125/G125),3),0)</f>
        <v>0</v>
      </c>
      <c r="AE125" s="763">
        <f t="shared" ref="AE125" si="503">IF(G125&gt;0,ROUND((M125/G125),3),0)</f>
        <v>0</v>
      </c>
      <c r="AF125" s="763">
        <f t="shared" ref="AF125" si="504">IF(G125&gt;0,ROUND((P125/G125),3),0)</f>
        <v>0</v>
      </c>
      <c r="AG125" s="764">
        <f t="shared" ref="AG125" si="505">IF(G125&gt;0,ROUND((S125/G125),3),0)</f>
        <v>0</v>
      </c>
      <c r="AH125" s="122"/>
    </row>
    <row r="126" spans="1:34" s="138" customFormat="1" ht="12" outlineLevel="1" x14ac:dyDescent="0.25">
      <c r="A126" s="973"/>
      <c r="B126" s="147"/>
      <c r="C126" s="275"/>
      <c r="D126" s="190" t="s">
        <v>98</v>
      </c>
      <c r="E126" s="1451" t="s">
        <v>85</v>
      </c>
      <c r="F126" s="117" t="s">
        <v>35</v>
      </c>
      <c r="G126" s="641">
        <f>H126+I126</f>
        <v>0</v>
      </c>
      <c r="H126" s="642"/>
      <c r="I126" s="643"/>
      <c r="J126" s="641">
        <f t="shared" si="487"/>
        <v>0</v>
      </c>
      <c r="K126" s="642"/>
      <c r="L126" s="643"/>
      <c r="M126" s="641">
        <f t="shared" si="489"/>
        <v>0</v>
      </c>
      <c r="N126" s="642"/>
      <c r="O126" s="643"/>
      <c r="P126" s="641">
        <f t="shared" si="492"/>
        <v>0</v>
      </c>
      <c r="Q126" s="642"/>
      <c r="R126" s="643"/>
      <c r="S126" s="641">
        <f t="shared" si="495"/>
        <v>0</v>
      </c>
      <c r="T126" s="642"/>
      <c r="U126" s="643"/>
      <c r="V126" s="447" t="s">
        <v>34</v>
      </c>
      <c r="W126" s="448" t="s">
        <v>34</v>
      </c>
      <c r="X126" s="448" t="s">
        <v>34</v>
      </c>
      <c r="Y126" s="449" t="s">
        <v>34</v>
      </c>
      <c r="Z126" s="781" t="s">
        <v>34</v>
      </c>
      <c r="AA126" s="782" t="s">
        <v>34</v>
      </c>
      <c r="AB126" s="782" t="s">
        <v>34</v>
      </c>
      <c r="AC126" s="783" t="s">
        <v>34</v>
      </c>
      <c r="AD126" s="781" t="s">
        <v>34</v>
      </c>
      <c r="AE126" s="782" t="s">
        <v>34</v>
      </c>
      <c r="AF126" s="782" t="s">
        <v>34</v>
      </c>
      <c r="AG126" s="783" t="s">
        <v>34</v>
      </c>
    </row>
    <row r="127" spans="1:34" s="138" customFormat="1" ht="12" outlineLevel="1" x14ac:dyDescent="0.25">
      <c r="A127" s="973"/>
      <c r="B127" s="147"/>
      <c r="C127" s="275"/>
      <c r="D127" s="190" t="s">
        <v>98</v>
      </c>
      <c r="E127" s="1451" t="s">
        <v>86</v>
      </c>
      <c r="F127" s="117" t="s">
        <v>62</v>
      </c>
      <c r="G127" s="660">
        <f>IF(G125&gt;0,ROUND((G125/G126*1000),2),0)</f>
        <v>0</v>
      </c>
      <c r="H127" s="661"/>
      <c r="I127" s="662"/>
      <c r="J127" s="660">
        <f t="shared" ref="J127" si="506">IF(J125&gt;0,ROUND((J125/J126*1000),2),0)</f>
        <v>0</v>
      </c>
      <c r="K127" s="661"/>
      <c r="L127" s="662"/>
      <c r="M127" s="660">
        <f t="shared" ref="M127" si="507">IF(M125&gt;0,ROUND((M125/M126*1000),2),0)</f>
        <v>0</v>
      </c>
      <c r="N127" s="661"/>
      <c r="O127" s="662"/>
      <c r="P127" s="660">
        <f t="shared" ref="P127" si="508">IF(P125&gt;0,ROUND((P125/P126*1000),2),0)</f>
        <v>0</v>
      </c>
      <c r="Q127" s="661"/>
      <c r="R127" s="662"/>
      <c r="S127" s="660">
        <f t="shared" ref="S127" si="509">IF(S125&gt;0,ROUND((S125/S126*1000),2),0)</f>
        <v>0</v>
      </c>
      <c r="T127" s="661"/>
      <c r="U127" s="662"/>
      <c r="V127" s="447" t="s">
        <v>34</v>
      </c>
      <c r="W127" s="448" t="s">
        <v>34</v>
      </c>
      <c r="X127" s="448" t="s">
        <v>34</v>
      </c>
      <c r="Y127" s="449" t="s">
        <v>34</v>
      </c>
      <c r="Z127" s="781" t="s">
        <v>34</v>
      </c>
      <c r="AA127" s="782" t="s">
        <v>34</v>
      </c>
      <c r="AB127" s="782" t="s">
        <v>34</v>
      </c>
      <c r="AC127" s="783" t="s">
        <v>34</v>
      </c>
      <c r="AD127" s="781" t="s">
        <v>34</v>
      </c>
      <c r="AE127" s="782" t="s">
        <v>34</v>
      </c>
      <c r="AF127" s="782" t="s">
        <v>34</v>
      </c>
      <c r="AG127" s="783" t="s">
        <v>34</v>
      </c>
    </row>
    <row r="128" spans="1:34" s="138" customFormat="1" outlineLevel="1" x14ac:dyDescent="0.25">
      <c r="A128" s="357"/>
      <c r="B128" s="134" t="s">
        <v>120</v>
      </c>
      <c r="C128" s="171">
        <v>2210</v>
      </c>
      <c r="D128" s="172" t="s">
        <v>98</v>
      </c>
      <c r="E128" s="1452" t="s">
        <v>381</v>
      </c>
      <c r="F128" s="121" t="s">
        <v>43</v>
      </c>
      <c r="G128" s="520">
        <f>H128+I128</f>
        <v>0</v>
      </c>
      <c r="H128" s="639">
        <f>ROUND(H129*H130/1000,1)</f>
        <v>0</v>
      </c>
      <c r="I128" s="640">
        <f>ROUND(I129*I130/1000,1)</f>
        <v>0</v>
      </c>
      <c r="J128" s="520">
        <f t="shared" ref="J128:J129" si="510">K128+L128</f>
        <v>0</v>
      </c>
      <c r="K128" s="639">
        <f t="shared" ref="K128:L128" si="511">ROUND(K129*K130/1000,1)</f>
        <v>0</v>
      </c>
      <c r="L128" s="640">
        <f t="shared" si="511"/>
        <v>0</v>
      </c>
      <c r="M128" s="520">
        <f t="shared" ref="M128:M129" si="512">N128+O128</f>
        <v>0</v>
      </c>
      <c r="N128" s="639">
        <f t="shared" ref="N128" si="513">ROUND(N129*N130/1000,1)</f>
        <v>0</v>
      </c>
      <c r="O128" s="640">
        <f t="shared" ref="O128" si="514">ROUND(O129*O130/1000,1)</f>
        <v>0</v>
      </c>
      <c r="P128" s="520">
        <f t="shared" ref="P128:P129" si="515">Q128+R128</f>
        <v>0</v>
      </c>
      <c r="Q128" s="639">
        <f t="shared" ref="Q128" si="516">ROUND(Q129*Q130/1000,1)</f>
        <v>0</v>
      </c>
      <c r="R128" s="640">
        <f t="shared" ref="R128" si="517">ROUND(R129*R130/1000,1)</f>
        <v>0</v>
      </c>
      <c r="S128" s="520">
        <f t="shared" ref="S128:S129" si="518">T128+U128</f>
        <v>0</v>
      </c>
      <c r="T128" s="639">
        <f t="shared" ref="T128" si="519">ROUND(T129*T130/1000,1)</f>
        <v>0</v>
      </c>
      <c r="U128" s="640">
        <f t="shared" ref="U128" si="520">ROUND(U129*U130/1000,1)</f>
        <v>0</v>
      </c>
      <c r="V128" s="453" t="s">
        <v>34</v>
      </c>
      <c r="W128" s="454" t="s">
        <v>34</v>
      </c>
      <c r="X128" s="454" t="s">
        <v>34</v>
      </c>
      <c r="Y128" s="455" t="s">
        <v>34</v>
      </c>
      <c r="Z128" s="760">
        <f t="shared" ref="Z128" si="521">G128-J128</f>
        <v>0</v>
      </c>
      <c r="AA128" s="639">
        <f t="shared" ref="AA128" si="522">G128-M128</f>
        <v>0</v>
      </c>
      <c r="AB128" s="639">
        <f t="shared" ref="AB128" si="523">G128-P128</f>
        <v>0</v>
      </c>
      <c r="AC128" s="761">
        <f t="shared" ref="AC128" si="524">G128-S128</f>
        <v>0</v>
      </c>
      <c r="AD128" s="762">
        <f t="shared" ref="AD128" si="525">IF(G128&gt;0,ROUND((J128/G128),3),0)</f>
        <v>0</v>
      </c>
      <c r="AE128" s="763">
        <f t="shared" ref="AE128" si="526">IF(G128&gt;0,ROUND((M128/G128),3),0)</f>
        <v>0</v>
      </c>
      <c r="AF128" s="763">
        <f t="shared" ref="AF128" si="527">IF(G128&gt;0,ROUND((P128/G128),3),0)</f>
        <v>0</v>
      </c>
      <c r="AG128" s="764">
        <f t="shared" ref="AG128" si="528">IF(G128&gt;0,ROUND((S128/G128),3),0)</f>
        <v>0</v>
      </c>
      <c r="AH128" s="122"/>
    </row>
    <row r="129" spans="1:34" s="138" customFormat="1" ht="12" outlineLevel="1" x14ac:dyDescent="0.25">
      <c r="A129" s="973"/>
      <c r="B129" s="147"/>
      <c r="C129" s="275"/>
      <c r="D129" s="190" t="s">
        <v>98</v>
      </c>
      <c r="E129" s="1451" t="s">
        <v>85</v>
      </c>
      <c r="F129" s="117" t="s">
        <v>35</v>
      </c>
      <c r="G129" s="641">
        <f>H129+I129</f>
        <v>0</v>
      </c>
      <c r="H129" s="642"/>
      <c r="I129" s="643"/>
      <c r="J129" s="641">
        <f t="shared" si="510"/>
        <v>0</v>
      </c>
      <c r="K129" s="642"/>
      <c r="L129" s="643"/>
      <c r="M129" s="641">
        <f t="shared" si="512"/>
        <v>0</v>
      </c>
      <c r="N129" s="642"/>
      <c r="O129" s="643"/>
      <c r="P129" s="641">
        <f t="shared" si="515"/>
        <v>0</v>
      </c>
      <c r="Q129" s="642"/>
      <c r="R129" s="643"/>
      <c r="S129" s="641">
        <f t="shared" si="518"/>
        <v>0</v>
      </c>
      <c r="T129" s="642"/>
      <c r="U129" s="643"/>
      <c r="V129" s="447" t="s">
        <v>34</v>
      </c>
      <c r="W129" s="448" t="s">
        <v>34</v>
      </c>
      <c r="X129" s="448" t="s">
        <v>34</v>
      </c>
      <c r="Y129" s="449" t="s">
        <v>34</v>
      </c>
      <c r="Z129" s="781" t="s">
        <v>34</v>
      </c>
      <c r="AA129" s="782" t="s">
        <v>34</v>
      </c>
      <c r="AB129" s="782" t="s">
        <v>34</v>
      </c>
      <c r="AC129" s="783" t="s">
        <v>34</v>
      </c>
      <c r="AD129" s="781" t="s">
        <v>34</v>
      </c>
      <c r="AE129" s="782" t="s">
        <v>34</v>
      </c>
      <c r="AF129" s="782" t="s">
        <v>34</v>
      </c>
      <c r="AG129" s="783" t="s">
        <v>34</v>
      </c>
    </row>
    <row r="130" spans="1:34" s="138" customFormat="1" ht="12" outlineLevel="1" x14ac:dyDescent="0.25">
      <c r="A130" s="973"/>
      <c r="B130" s="147"/>
      <c r="C130" s="275"/>
      <c r="D130" s="190" t="s">
        <v>98</v>
      </c>
      <c r="E130" s="1451" t="s">
        <v>86</v>
      </c>
      <c r="F130" s="117" t="s">
        <v>62</v>
      </c>
      <c r="G130" s="660">
        <f>IF(G128&gt;0,ROUND((G128/G129*1000),2),0)</f>
        <v>0</v>
      </c>
      <c r="H130" s="661"/>
      <c r="I130" s="662"/>
      <c r="J130" s="660">
        <f t="shared" ref="J130" si="529">IF(J128&gt;0,ROUND((J128/J129*1000),2),0)</f>
        <v>0</v>
      </c>
      <c r="K130" s="661"/>
      <c r="L130" s="662"/>
      <c r="M130" s="660">
        <f t="shared" ref="M130" si="530">IF(M128&gt;0,ROUND((M128/M129*1000),2),0)</f>
        <v>0</v>
      </c>
      <c r="N130" s="661"/>
      <c r="O130" s="662"/>
      <c r="P130" s="660">
        <f t="shared" ref="P130" si="531">IF(P128&gt;0,ROUND((P128/P129*1000),2),0)</f>
        <v>0</v>
      </c>
      <c r="Q130" s="661"/>
      <c r="R130" s="662"/>
      <c r="S130" s="660">
        <f t="shared" ref="S130" si="532">IF(S128&gt;0,ROUND((S128/S129*1000),2),0)</f>
        <v>0</v>
      </c>
      <c r="T130" s="661"/>
      <c r="U130" s="662"/>
      <c r="V130" s="447" t="s">
        <v>34</v>
      </c>
      <c r="W130" s="448" t="s">
        <v>34</v>
      </c>
      <c r="X130" s="448" t="s">
        <v>34</v>
      </c>
      <c r="Y130" s="449" t="s">
        <v>34</v>
      </c>
      <c r="Z130" s="781" t="s">
        <v>34</v>
      </c>
      <c r="AA130" s="782" t="s">
        <v>34</v>
      </c>
      <c r="AB130" s="782" t="s">
        <v>34</v>
      </c>
      <c r="AC130" s="783" t="s">
        <v>34</v>
      </c>
      <c r="AD130" s="781" t="s">
        <v>34</v>
      </c>
      <c r="AE130" s="782" t="s">
        <v>34</v>
      </c>
      <c r="AF130" s="782" t="s">
        <v>34</v>
      </c>
      <c r="AG130" s="783" t="s">
        <v>34</v>
      </c>
    </row>
    <row r="131" spans="1:34" s="138" customFormat="1" outlineLevel="1" x14ac:dyDescent="0.25">
      <c r="A131" s="357"/>
      <c r="B131" s="134" t="s">
        <v>122</v>
      </c>
      <c r="C131" s="171">
        <v>2210</v>
      </c>
      <c r="D131" s="172" t="s">
        <v>98</v>
      </c>
      <c r="E131" s="1453" t="s">
        <v>382</v>
      </c>
      <c r="F131" s="121" t="s">
        <v>43</v>
      </c>
      <c r="G131" s="520">
        <f>H131+I131</f>
        <v>0</v>
      </c>
      <c r="H131" s="639">
        <f>ROUND(H132*H133/1000,1)</f>
        <v>0</v>
      </c>
      <c r="I131" s="640">
        <f>ROUND(I132*I133/1000,1)</f>
        <v>0</v>
      </c>
      <c r="J131" s="520">
        <f t="shared" ref="J131:J132" si="533">K131+L131</f>
        <v>0</v>
      </c>
      <c r="K131" s="639">
        <f t="shared" ref="K131:L131" si="534">ROUND(K132*K133/1000,1)</f>
        <v>0</v>
      </c>
      <c r="L131" s="640">
        <f t="shared" si="534"/>
        <v>0</v>
      </c>
      <c r="M131" s="520">
        <f t="shared" ref="M131:M132" si="535">N131+O131</f>
        <v>0</v>
      </c>
      <c r="N131" s="639">
        <f t="shared" ref="N131" si="536">ROUND(N132*N133/1000,1)</f>
        <v>0</v>
      </c>
      <c r="O131" s="640">
        <f t="shared" ref="O131" si="537">ROUND(O132*O133/1000,1)</f>
        <v>0</v>
      </c>
      <c r="P131" s="520">
        <f t="shared" ref="P131:P132" si="538">Q131+R131</f>
        <v>0</v>
      </c>
      <c r="Q131" s="639">
        <f t="shared" ref="Q131" si="539">ROUND(Q132*Q133/1000,1)</f>
        <v>0</v>
      </c>
      <c r="R131" s="640">
        <f t="shared" ref="R131" si="540">ROUND(R132*R133/1000,1)</f>
        <v>0</v>
      </c>
      <c r="S131" s="520">
        <f t="shared" ref="S131:S132" si="541">T131+U131</f>
        <v>0</v>
      </c>
      <c r="T131" s="639">
        <f t="shared" ref="T131" si="542">ROUND(T132*T133/1000,1)</f>
        <v>0</v>
      </c>
      <c r="U131" s="640">
        <f t="shared" ref="U131" si="543">ROUND(U132*U133/1000,1)</f>
        <v>0</v>
      </c>
      <c r="V131" s="453" t="s">
        <v>34</v>
      </c>
      <c r="W131" s="454" t="s">
        <v>34</v>
      </c>
      <c r="X131" s="454" t="s">
        <v>34</v>
      </c>
      <c r="Y131" s="455" t="s">
        <v>34</v>
      </c>
      <c r="Z131" s="760">
        <f t="shared" ref="Z131" si="544">G131-J131</f>
        <v>0</v>
      </c>
      <c r="AA131" s="639">
        <f t="shared" ref="AA131" si="545">G131-M131</f>
        <v>0</v>
      </c>
      <c r="AB131" s="639">
        <f t="shared" ref="AB131" si="546">G131-P131</f>
        <v>0</v>
      </c>
      <c r="AC131" s="761">
        <f t="shared" ref="AC131" si="547">G131-S131</f>
        <v>0</v>
      </c>
      <c r="AD131" s="762">
        <f t="shared" ref="AD131" si="548">IF(G131&gt;0,ROUND((J131/G131),3),0)</f>
        <v>0</v>
      </c>
      <c r="AE131" s="763">
        <f t="shared" ref="AE131" si="549">IF(G131&gt;0,ROUND((M131/G131),3),0)</f>
        <v>0</v>
      </c>
      <c r="AF131" s="763">
        <f t="shared" ref="AF131" si="550">IF(G131&gt;0,ROUND((P131/G131),3),0)</f>
        <v>0</v>
      </c>
      <c r="AG131" s="764">
        <f t="shared" ref="AG131" si="551">IF(G131&gt;0,ROUND((S131/G131),3),0)</f>
        <v>0</v>
      </c>
      <c r="AH131" s="122"/>
    </row>
    <row r="132" spans="1:34" s="138" customFormat="1" ht="12" outlineLevel="1" x14ac:dyDescent="0.25">
      <c r="A132" s="973"/>
      <c r="B132" s="147"/>
      <c r="C132" s="275"/>
      <c r="D132" s="190" t="s">
        <v>98</v>
      </c>
      <c r="E132" s="1444" t="s">
        <v>85</v>
      </c>
      <c r="F132" s="117" t="s">
        <v>35</v>
      </c>
      <c r="G132" s="641">
        <f>H132+I132</f>
        <v>0</v>
      </c>
      <c r="H132" s="642"/>
      <c r="I132" s="643"/>
      <c r="J132" s="641">
        <f t="shared" si="533"/>
        <v>0</v>
      </c>
      <c r="K132" s="642"/>
      <c r="L132" s="643"/>
      <c r="M132" s="641">
        <f t="shared" si="535"/>
        <v>0</v>
      </c>
      <c r="N132" s="642"/>
      <c r="O132" s="643"/>
      <c r="P132" s="641">
        <f t="shared" si="538"/>
        <v>0</v>
      </c>
      <c r="Q132" s="642"/>
      <c r="R132" s="643"/>
      <c r="S132" s="641">
        <f t="shared" si="541"/>
        <v>0</v>
      </c>
      <c r="T132" s="642"/>
      <c r="U132" s="643"/>
      <c r="V132" s="447" t="s">
        <v>34</v>
      </c>
      <c r="W132" s="448" t="s">
        <v>34</v>
      </c>
      <c r="X132" s="448" t="s">
        <v>34</v>
      </c>
      <c r="Y132" s="449" t="s">
        <v>34</v>
      </c>
      <c r="Z132" s="781" t="s">
        <v>34</v>
      </c>
      <c r="AA132" s="782" t="s">
        <v>34</v>
      </c>
      <c r="AB132" s="782" t="s">
        <v>34</v>
      </c>
      <c r="AC132" s="783" t="s">
        <v>34</v>
      </c>
      <c r="AD132" s="781" t="s">
        <v>34</v>
      </c>
      <c r="AE132" s="782" t="s">
        <v>34</v>
      </c>
      <c r="AF132" s="782" t="s">
        <v>34</v>
      </c>
      <c r="AG132" s="783" t="s">
        <v>34</v>
      </c>
    </row>
    <row r="133" spans="1:34" s="138" customFormat="1" ht="12.75" outlineLevel="1" thickBot="1" x14ac:dyDescent="0.3">
      <c r="A133" s="973"/>
      <c r="B133" s="148"/>
      <c r="C133" s="530"/>
      <c r="D133" s="209" t="s">
        <v>98</v>
      </c>
      <c r="E133" s="1445" t="s">
        <v>86</v>
      </c>
      <c r="F133" s="119" t="s">
        <v>62</v>
      </c>
      <c r="G133" s="644">
        <f>IF(G131&gt;0,ROUND((G131/G132*1000),2),0)</f>
        <v>0</v>
      </c>
      <c r="H133" s="645"/>
      <c r="I133" s="646"/>
      <c r="J133" s="644">
        <f t="shared" ref="J133" si="552">IF(J131&gt;0,ROUND((J131/J132*1000),2),0)</f>
        <v>0</v>
      </c>
      <c r="K133" s="645"/>
      <c r="L133" s="646"/>
      <c r="M133" s="644">
        <f t="shared" ref="M133" si="553">IF(M131&gt;0,ROUND((M131/M132*1000),2),0)</f>
        <v>0</v>
      </c>
      <c r="N133" s="645"/>
      <c r="O133" s="646"/>
      <c r="P133" s="644">
        <f t="shared" ref="P133" si="554">IF(P131&gt;0,ROUND((P131/P132*1000),2),0)</f>
        <v>0</v>
      </c>
      <c r="Q133" s="645"/>
      <c r="R133" s="646"/>
      <c r="S133" s="644">
        <f t="shared" ref="S133" si="555">IF(S131&gt;0,ROUND((S131/S132*1000),2),0)</f>
        <v>0</v>
      </c>
      <c r="T133" s="645"/>
      <c r="U133" s="646"/>
      <c r="V133" s="450" t="s">
        <v>34</v>
      </c>
      <c r="W133" s="451" t="s">
        <v>34</v>
      </c>
      <c r="X133" s="451" t="s">
        <v>34</v>
      </c>
      <c r="Y133" s="452" t="s">
        <v>34</v>
      </c>
      <c r="Z133" s="784" t="s">
        <v>34</v>
      </c>
      <c r="AA133" s="785" t="s">
        <v>34</v>
      </c>
      <c r="AB133" s="785" t="s">
        <v>34</v>
      </c>
      <c r="AC133" s="786" t="s">
        <v>34</v>
      </c>
      <c r="AD133" s="784" t="s">
        <v>34</v>
      </c>
      <c r="AE133" s="785" t="s">
        <v>34</v>
      </c>
      <c r="AF133" s="785" t="s">
        <v>34</v>
      </c>
      <c r="AG133" s="786" t="s">
        <v>34</v>
      </c>
    </row>
    <row r="134" spans="1:34" s="113" customFormat="1" ht="27" outlineLevel="1" thickTop="1" thickBot="1" x14ac:dyDescent="0.3">
      <c r="A134" s="109"/>
      <c r="B134" s="132" t="s">
        <v>125</v>
      </c>
      <c r="C134" s="124">
        <v>2210</v>
      </c>
      <c r="D134" s="125" t="s">
        <v>98</v>
      </c>
      <c r="E134" s="1446" t="s">
        <v>107</v>
      </c>
      <c r="F134" s="124" t="s">
        <v>43</v>
      </c>
      <c r="G134" s="652">
        <f>G135+G138+G141+G144+G147+G150+G153+G156+G159</f>
        <v>0</v>
      </c>
      <c r="H134" s="653">
        <f>H135+H138+H141+H144+H147+H150+H153+H156+H159</f>
        <v>0</v>
      </c>
      <c r="I134" s="654">
        <f t="shared" ref="I134:K134" si="556">I135+I138+I141+I144+I147+I150+I153+I156+I159</f>
        <v>0</v>
      </c>
      <c r="J134" s="652">
        <f t="shared" si="556"/>
        <v>0</v>
      </c>
      <c r="K134" s="653">
        <f t="shared" si="556"/>
        <v>0</v>
      </c>
      <c r="L134" s="654">
        <f t="shared" ref="L134:N134" si="557">L135+L138+L141+L144+L147+L150+L153+L156+L159</f>
        <v>0</v>
      </c>
      <c r="M134" s="652">
        <f t="shared" si="557"/>
        <v>0</v>
      </c>
      <c r="N134" s="653">
        <f t="shared" si="557"/>
        <v>0</v>
      </c>
      <c r="O134" s="654">
        <f t="shared" ref="O134:U134" si="558">O135+O138+O141+O144+O147+O150+O153+O156+O159</f>
        <v>0</v>
      </c>
      <c r="P134" s="652">
        <f t="shared" si="558"/>
        <v>0</v>
      </c>
      <c r="Q134" s="653">
        <f t="shared" si="558"/>
        <v>0</v>
      </c>
      <c r="R134" s="654">
        <f t="shared" si="558"/>
        <v>0</v>
      </c>
      <c r="S134" s="652">
        <f t="shared" si="558"/>
        <v>0</v>
      </c>
      <c r="T134" s="653">
        <f t="shared" si="558"/>
        <v>0</v>
      </c>
      <c r="U134" s="654">
        <f t="shared" si="558"/>
        <v>0</v>
      </c>
      <c r="V134" s="459" t="s">
        <v>34</v>
      </c>
      <c r="W134" s="460" t="s">
        <v>34</v>
      </c>
      <c r="X134" s="460" t="s">
        <v>34</v>
      </c>
      <c r="Y134" s="461" t="s">
        <v>34</v>
      </c>
      <c r="Z134" s="793">
        <f t="shared" ref="Z134:Z135" si="559">G134-J134</f>
        <v>0</v>
      </c>
      <c r="AA134" s="671">
        <f t="shared" ref="AA134:AA135" si="560">G134-M134</f>
        <v>0</v>
      </c>
      <c r="AB134" s="671">
        <f t="shared" ref="AB134:AB135" si="561">G134-P134</f>
        <v>0</v>
      </c>
      <c r="AC134" s="794">
        <f t="shared" ref="AC134:AC135" si="562">G134-S134</f>
        <v>0</v>
      </c>
      <c r="AD134" s="795">
        <f t="shared" ref="AD134:AD135" si="563">IF(G134&gt;0,ROUND((J134/G134),3),0)</f>
        <v>0</v>
      </c>
      <c r="AE134" s="796">
        <f t="shared" ref="AE134:AE135" si="564">IF(G134&gt;0,ROUND((M134/G134),3),0)</f>
        <v>0</v>
      </c>
      <c r="AF134" s="796">
        <f t="shared" ref="AF134:AF135" si="565">IF(G134&gt;0,ROUND((P134/G134),3),0)</f>
        <v>0</v>
      </c>
      <c r="AG134" s="797">
        <f t="shared" ref="AG134:AG135" si="566">IF(G134&gt;0,ROUND((S134/G134),3),0)</f>
        <v>0</v>
      </c>
    </row>
    <row r="135" spans="1:34" s="122" customFormat="1" ht="26.25" outlineLevel="1" thickTop="1" x14ac:dyDescent="0.25">
      <c r="A135" s="357"/>
      <c r="B135" s="134" t="s">
        <v>383</v>
      </c>
      <c r="C135" s="135">
        <v>2210</v>
      </c>
      <c r="D135" s="136" t="s">
        <v>98</v>
      </c>
      <c r="E135" s="1448" t="s">
        <v>109</v>
      </c>
      <c r="F135" s="135" t="s">
        <v>43</v>
      </c>
      <c r="G135" s="520">
        <f>H135+I135</f>
        <v>0</v>
      </c>
      <c r="H135" s="639">
        <f>ROUND(H136*H137/1000,1)</f>
        <v>0</v>
      </c>
      <c r="I135" s="640">
        <f>ROUND(I136*I137/1000,1)</f>
        <v>0</v>
      </c>
      <c r="J135" s="520">
        <f t="shared" ref="J135:J136" si="567">K135+L135</f>
        <v>0</v>
      </c>
      <c r="K135" s="639">
        <f t="shared" ref="K135:L135" si="568">ROUND(K136*K137/1000,1)</f>
        <v>0</v>
      </c>
      <c r="L135" s="640">
        <f t="shared" si="568"/>
        <v>0</v>
      </c>
      <c r="M135" s="520">
        <f t="shared" ref="M135:M136" si="569">N135+O135</f>
        <v>0</v>
      </c>
      <c r="N135" s="639">
        <f t="shared" ref="N135" si="570">ROUND(N136*N137/1000,1)</f>
        <v>0</v>
      </c>
      <c r="O135" s="640">
        <f t="shared" ref="O135" si="571">ROUND(O136*O137/1000,1)</f>
        <v>0</v>
      </c>
      <c r="P135" s="520">
        <f t="shared" ref="P135:P136" si="572">Q135+R135</f>
        <v>0</v>
      </c>
      <c r="Q135" s="639">
        <f t="shared" ref="Q135" si="573">ROUND(Q136*Q137/1000,1)</f>
        <v>0</v>
      </c>
      <c r="R135" s="640">
        <f t="shared" ref="R135" si="574">ROUND(R136*R137/1000,1)</f>
        <v>0</v>
      </c>
      <c r="S135" s="520">
        <f t="shared" ref="S135:S136" si="575">T135+U135</f>
        <v>0</v>
      </c>
      <c r="T135" s="639">
        <f t="shared" ref="T135" si="576">ROUND(T136*T137/1000,1)</f>
        <v>0</v>
      </c>
      <c r="U135" s="640">
        <f t="shared" ref="U135" si="577">ROUND(U136*U137/1000,1)</f>
        <v>0</v>
      </c>
      <c r="V135" s="453" t="s">
        <v>34</v>
      </c>
      <c r="W135" s="454" t="s">
        <v>34</v>
      </c>
      <c r="X135" s="454" t="s">
        <v>34</v>
      </c>
      <c r="Y135" s="455" t="s">
        <v>34</v>
      </c>
      <c r="Z135" s="760">
        <f t="shared" si="559"/>
        <v>0</v>
      </c>
      <c r="AA135" s="639">
        <f t="shared" si="560"/>
        <v>0</v>
      </c>
      <c r="AB135" s="639">
        <f t="shared" si="561"/>
        <v>0</v>
      </c>
      <c r="AC135" s="761">
        <f t="shared" si="562"/>
        <v>0</v>
      </c>
      <c r="AD135" s="762">
        <f t="shared" si="563"/>
        <v>0</v>
      </c>
      <c r="AE135" s="763">
        <f t="shared" si="564"/>
        <v>0</v>
      </c>
      <c r="AF135" s="763">
        <f t="shared" si="565"/>
        <v>0</v>
      </c>
      <c r="AG135" s="764">
        <f t="shared" si="566"/>
        <v>0</v>
      </c>
    </row>
    <row r="136" spans="1:34" s="138" customFormat="1" ht="12" outlineLevel="1" x14ac:dyDescent="0.25">
      <c r="A136" s="973"/>
      <c r="B136" s="147"/>
      <c r="C136" s="140"/>
      <c r="D136" s="116" t="s">
        <v>98</v>
      </c>
      <c r="E136" s="1444" t="s">
        <v>85</v>
      </c>
      <c r="F136" s="104" t="s">
        <v>35</v>
      </c>
      <c r="G136" s="641">
        <f>H136+I136</f>
        <v>0</v>
      </c>
      <c r="H136" s="642"/>
      <c r="I136" s="643"/>
      <c r="J136" s="641">
        <f t="shared" si="567"/>
        <v>0</v>
      </c>
      <c r="K136" s="642"/>
      <c r="L136" s="643"/>
      <c r="M136" s="641">
        <f t="shared" si="569"/>
        <v>0</v>
      </c>
      <c r="N136" s="642"/>
      <c r="O136" s="643"/>
      <c r="P136" s="641">
        <f t="shared" si="572"/>
        <v>0</v>
      </c>
      <c r="Q136" s="642"/>
      <c r="R136" s="643"/>
      <c r="S136" s="641">
        <f t="shared" si="575"/>
        <v>0</v>
      </c>
      <c r="T136" s="642"/>
      <c r="U136" s="643"/>
      <c r="V136" s="447" t="s">
        <v>34</v>
      </c>
      <c r="W136" s="448" t="s">
        <v>34</v>
      </c>
      <c r="X136" s="448" t="s">
        <v>34</v>
      </c>
      <c r="Y136" s="449" t="s">
        <v>34</v>
      </c>
      <c r="Z136" s="781" t="s">
        <v>34</v>
      </c>
      <c r="AA136" s="782" t="s">
        <v>34</v>
      </c>
      <c r="AB136" s="782" t="s">
        <v>34</v>
      </c>
      <c r="AC136" s="783" t="s">
        <v>34</v>
      </c>
      <c r="AD136" s="781" t="s">
        <v>34</v>
      </c>
      <c r="AE136" s="782" t="s">
        <v>34</v>
      </c>
      <c r="AF136" s="782" t="s">
        <v>34</v>
      </c>
      <c r="AG136" s="783" t="s">
        <v>34</v>
      </c>
    </row>
    <row r="137" spans="1:34" s="138" customFormat="1" ht="12" outlineLevel="1" x14ac:dyDescent="0.25">
      <c r="A137" s="973"/>
      <c r="B137" s="147"/>
      <c r="C137" s="140"/>
      <c r="D137" s="116" t="s">
        <v>98</v>
      </c>
      <c r="E137" s="1444" t="s">
        <v>86</v>
      </c>
      <c r="F137" s="104" t="s">
        <v>62</v>
      </c>
      <c r="G137" s="660">
        <f>IF(G135&gt;0,ROUND((G135/G136*1000),2),0)</f>
        <v>0</v>
      </c>
      <c r="H137" s="661"/>
      <c r="I137" s="662"/>
      <c r="J137" s="660">
        <f t="shared" ref="J137" si="578">IF(J135&gt;0,ROUND((J135/J136*1000),2),0)</f>
        <v>0</v>
      </c>
      <c r="K137" s="661"/>
      <c r="L137" s="662"/>
      <c r="M137" s="660">
        <f t="shared" ref="M137" si="579">IF(M135&gt;0,ROUND((M135/M136*1000),2),0)</f>
        <v>0</v>
      </c>
      <c r="N137" s="661"/>
      <c r="O137" s="662"/>
      <c r="P137" s="660">
        <f t="shared" ref="P137" si="580">IF(P135&gt;0,ROUND((P135/P136*1000),2),0)</f>
        <v>0</v>
      </c>
      <c r="Q137" s="661"/>
      <c r="R137" s="662"/>
      <c r="S137" s="660">
        <f t="shared" ref="S137" si="581">IF(S135&gt;0,ROUND((S135/S136*1000),2),0)</f>
        <v>0</v>
      </c>
      <c r="T137" s="661"/>
      <c r="U137" s="662"/>
      <c r="V137" s="462" t="s">
        <v>34</v>
      </c>
      <c r="W137" s="463" t="s">
        <v>34</v>
      </c>
      <c r="X137" s="463" t="s">
        <v>34</v>
      </c>
      <c r="Y137" s="464" t="s">
        <v>34</v>
      </c>
      <c r="Z137" s="798" t="s">
        <v>34</v>
      </c>
      <c r="AA137" s="799" t="s">
        <v>34</v>
      </c>
      <c r="AB137" s="799" t="s">
        <v>34</v>
      </c>
      <c r="AC137" s="800" t="s">
        <v>34</v>
      </c>
      <c r="AD137" s="798" t="s">
        <v>34</v>
      </c>
      <c r="AE137" s="799" t="s">
        <v>34</v>
      </c>
      <c r="AF137" s="799" t="s">
        <v>34</v>
      </c>
      <c r="AG137" s="800" t="s">
        <v>34</v>
      </c>
    </row>
    <row r="138" spans="1:34" s="122" customFormat="1" ht="25.5" outlineLevel="1" x14ac:dyDescent="0.25">
      <c r="A138" s="357"/>
      <c r="B138" s="134" t="s">
        <v>384</v>
      </c>
      <c r="C138" s="135">
        <v>2210</v>
      </c>
      <c r="D138" s="136" t="s">
        <v>98</v>
      </c>
      <c r="E138" s="1448" t="s">
        <v>111</v>
      </c>
      <c r="F138" s="135" t="s">
        <v>43</v>
      </c>
      <c r="G138" s="520">
        <f>H138+I138</f>
        <v>0</v>
      </c>
      <c r="H138" s="639">
        <f>ROUND(H139*H140/1000,1)</f>
        <v>0</v>
      </c>
      <c r="I138" s="640">
        <f>ROUND(I139*I140/1000,1)</f>
        <v>0</v>
      </c>
      <c r="J138" s="520">
        <f t="shared" ref="J138:J139" si="582">K138+L138</f>
        <v>0</v>
      </c>
      <c r="K138" s="639">
        <f t="shared" ref="K138:L138" si="583">ROUND(K139*K140/1000,1)</f>
        <v>0</v>
      </c>
      <c r="L138" s="640">
        <f t="shared" si="583"/>
        <v>0</v>
      </c>
      <c r="M138" s="520">
        <f t="shared" ref="M138:M139" si="584">N138+O138</f>
        <v>0</v>
      </c>
      <c r="N138" s="639">
        <f t="shared" ref="N138" si="585">ROUND(N139*N140/1000,1)</f>
        <v>0</v>
      </c>
      <c r="O138" s="640">
        <f t="shared" ref="O138" si="586">ROUND(O139*O140/1000,1)</f>
        <v>0</v>
      </c>
      <c r="P138" s="520">
        <f t="shared" ref="P138:P139" si="587">Q138+R138</f>
        <v>0</v>
      </c>
      <c r="Q138" s="639">
        <f t="shared" ref="Q138" si="588">ROUND(Q139*Q140/1000,1)</f>
        <v>0</v>
      </c>
      <c r="R138" s="640">
        <f t="shared" ref="R138" si="589">ROUND(R139*R140/1000,1)</f>
        <v>0</v>
      </c>
      <c r="S138" s="520">
        <f t="shared" ref="S138:S139" si="590">T138+U138</f>
        <v>0</v>
      </c>
      <c r="T138" s="639">
        <f t="shared" ref="T138" si="591">ROUND(T139*T140/1000,1)</f>
        <v>0</v>
      </c>
      <c r="U138" s="640">
        <f t="shared" ref="U138" si="592">ROUND(U139*U140/1000,1)</f>
        <v>0</v>
      </c>
      <c r="V138" s="465" t="s">
        <v>34</v>
      </c>
      <c r="W138" s="466" t="s">
        <v>34</v>
      </c>
      <c r="X138" s="466" t="s">
        <v>34</v>
      </c>
      <c r="Y138" s="467" t="s">
        <v>34</v>
      </c>
      <c r="Z138" s="765">
        <f t="shared" ref="Z138" si="593">G138-J138</f>
        <v>0</v>
      </c>
      <c r="AA138" s="658">
        <f t="shared" ref="AA138" si="594">G138-M138</f>
        <v>0</v>
      </c>
      <c r="AB138" s="658">
        <f t="shared" ref="AB138" si="595">G138-P138</f>
        <v>0</v>
      </c>
      <c r="AC138" s="801">
        <f t="shared" ref="AC138" si="596">G138-S138</f>
        <v>0</v>
      </c>
      <c r="AD138" s="802">
        <f t="shared" ref="AD138" si="597">IF(G138&gt;0,ROUND((J138/G138),3),0)</f>
        <v>0</v>
      </c>
      <c r="AE138" s="803">
        <f t="shared" ref="AE138" si="598">IF(G138&gt;0,ROUND((M138/G138),3),0)</f>
        <v>0</v>
      </c>
      <c r="AF138" s="803">
        <f t="shared" ref="AF138" si="599">IF(G138&gt;0,ROUND((P138/G138),3),0)</f>
        <v>0</v>
      </c>
      <c r="AG138" s="804">
        <f t="shared" ref="AG138" si="600">IF(G138&gt;0,ROUND((S138/G138),3),0)</f>
        <v>0</v>
      </c>
    </row>
    <row r="139" spans="1:34" s="138" customFormat="1" ht="12" outlineLevel="1" x14ac:dyDescent="0.25">
      <c r="A139" s="973"/>
      <c r="B139" s="147"/>
      <c r="C139" s="140"/>
      <c r="D139" s="116" t="s">
        <v>98</v>
      </c>
      <c r="E139" s="1444" t="s">
        <v>85</v>
      </c>
      <c r="F139" s="104" t="s">
        <v>35</v>
      </c>
      <c r="G139" s="641">
        <f>H139+I139</f>
        <v>0</v>
      </c>
      <c r="H139" s="642"/>
      <c r="I139" s="643"/>
      <c r="J139" s="641">
        <f t="shared" si="582"/>
        <v>0</v>
      </c>
      <c r="K139" s="642"/>
      <c r="L139" s="643"/>
      <c r="M139" s="641">
        <f t="shared" si="584"/>
        <v>0</v>
      </c>
      <c r="N139" s="642"/>
      <c r="O139" s="643"/>
      <c r="P139" s="641">
        <f t="shared" si="587"/>
        <v>0</v>
      </c>
      <c r="Q139" s="642"/>
      <c r="R139" s="643"/>
      <c r="S139" s="641">
        <f t="shared" si="590"/>
        <v>0</v>
      </c>
      <c r="T139" s="642"/>
      <c r="U139" s="643"/>
      <c r="V139" s="447" t="s">
        <v>34</v>
      </c>
      <c r="W139" s="448" t="s">
        <v>34</v>
      </c>
      <c r="X139" s="448" t="s">
        <v>34</v>
      </c>
      <c r="Y139" s="449" t="s">
        <v>34</v>
      </c>
      <c r="Z139" s="781" t="s">
        <v>34</v>
      </c>
      <c r="AA139" s="782" t="s">
        <v>34</v>
      </c>
      <c r="AB139" s="782" t="s">
        <v>34</v>
      </c>
      <c r="AC139" s="783" t="s">
        <v>34</v>
      </c>
      <c r="AD139" s="781" t="s">
        <v>34</v>
      </c>
      <c r="AE139" s="782" t="s">
        <v>34</v>
      </c>
      <c r="AF139" s="782" t="s">
        <v>34</v>
      </c>
      <c r="AG139" s="783" t="s">
        <v>34</v>
      </c>
    </row>
    <row r="140" spans="1:34" s="138" customFormat="1" ht="12" outlineLevel="1" x14ac:dyDescent="0.25">
      <c r="A140" s="973"/>
      <c r="B140" s="147"/>
      <c r="C140" s="140"/>
      <c r="D140" s="116" t="s">
        <v>98</v>
      </c>
      <c r="E140" s="1444" t="s">
        <v>86</v>
      </c>
      <c r="F140" s="104" t="s">
        <v>62</v>
      </c>
      <c r="G140" s="660">
        <f>IF(G138&gt;0,ROUND((G138/G139*1000),2),0)</f>
        <v>0</v>
      </c>
      <c r="H140" s="661"/>
      <c r="I140" s="662"/>
      <c r="J140" s="660">
        <f t="shared" ref="J140" si="601">IF(J138&gt;0,ROUND((J138/J139*1000),2),0)</f>
        <v>0</v>
      </c>
      <c r="K140" s="661"/>
      <c r="L140" s="662"/>
      <c r="M140" s="660">
        <f t="shared" ref="M140" si="602">IF(M138&gt;0,ROUND((M138/M139*1000),2),0)</f>
        <v>0</v>
      </c>
      <c r="N140" s="661"/>
      <c r="O140" s="662"/>
      <c r="P140" s="660">
        <f t="shared" ref="P140" si="603">IF(P138&gt;0,ROUND((P138/P139*1000),2),0)</f>
        <v>0</v>
      </c>
      <c r="Q140" s="661"/>
      <c r="R140" s="662"/>
      <c r="S140" s="660">
        <f t="shared" ref="S140" si="604">IF(S138&gt;0,ROUND((S138/S139*1000),2),0)</f>
        <v>0</v>
      </c>
      <c r="T140" s="661"/>
      <c r="U140" s="662"/>
      <c r="V140" s="447" t="s">
        <v>34</v>
      </c>
      <c r="W140" s="448" t="s">
        <v>34</v>
      </c>
      <c r="X140" s="448" t="s">
        <v>34</v>
      </c>
      <c r="Y140" s="449" t="s">
        <v>34</v>
      </c>
      <c r="Z140" s="781" t="s">
        <v>34</v>
      </c>
      <c r="AA140" s="782" t="s">
        <v>34</v>
      </c>
      <c r="AB140" s="782" t="s">
        <v>34</v>
      </c>
      <c r="AC140" s="783" t="s">
        <v>34</v>
      </c>
      <c r="AD140" s="781" t="s">
        <v>34</v>
      </c>
      <c r="AE140" s="782" t="s">
        <v>34</v>
      </c>
      <c r="AF140" s="782" t="s">
        <v>34</v>
      </c>
      <c r="AG140" s="783" t="s">
        <v>34</v>
      </c>
    </row>
    <row r="141" spans="1:34" s="122" customFormat="1" outlineLevel="1" x14ac:dyDescent="0.25">
      <c r="A141" s="357"/>
      <c r="B141" s="134" t="s">
        <v>385</v>
      </c>
      <c r="C141" s="135">
        <v>2210</v>
      </c>
      <c r="D141" s="136" t="s">
        <v>98</v>
      </c>
      <c r="E141" s="1448" t="s">
        <v>113</v>
      </c>
      <c r="F141" s="135" t="s">
        <v>43</v>
      </c>
      <c r="G141" s="520">
        <f>H141+I141</f>
        <v>0</v>
      </c>
      <c r="H141" s="639">
        <f>ROUND(H142*H143/1000,1)</f>
        <v>0</v>
      </c>
      <c r="I141" s="640">
        <f>ROUND(I142*I143/1000,1)</f>
        <v>0</v>
      </c>
      <c r="J141" s="520">
        <f t="shared" ref="J141:J142" si="605">K141+L141</f>
        <v>0</v>
      </c>
      <c r="K141" s="639">
        <f t="shared" ref="K141:L141" si="606">ROUND(K142*K143/1000,1)</f>
        <v>0</v>
      </c>
      <c r="L141" s="640">
        <f t="shared" si="606"/>
        <v>0</v>
      </c>
      <c r="M141" s="520">
        <f t="shared" ref="M141:M142" si="607">N141+O141</f>
        <v>0</v>
      </c>
      <c r="N141" s="639">
        <f t="shared" ref="N141" si="608">ROUND(N142*N143/1000,1)</f>
        <v>0</v>
      </c>
      <c r="O141" s="640">
        <f t="shared" ref="O141" si="609">ROUND(O142*O143/1000,1)</f>
        <v>0</v>
      </c>
      <c r="P141" s="520">
        <f t="shared" ref="P141:P142" si="610">Q141+R141</f>
        <v>0</v>
      </c>
      <c r="Q141" s="639">
        <f t="shared" ref="Q141" si="611">ROUND(Q142*Q143/1000,1)</f>
        <v>0</v>
      </c>
      <c r="R141" s="640">
        <f t="shared" ref="R141" si="612">ROUND(R142*R143/1000,1)</f>
        <v>0</v>
      </c>
      <c r="S141" s="520">
        <f t="shared" ref="S141:S142" si="613">T141+U141</f>
        <v>0</v>
      </c>
      <c r="T141" s="639">
        <f t="shared" ref="T141" si="614">ROUND(T142*T143/1000,1)</f>
        <v>0</v>
      </c>
      <c r="U141" s="640">
        <f t="shared" ref="U141" si="615">ROUND(U142*U143/1000,1)</f>
        <v>0</v>
      </c>
      <c r="V141" s="453" t="s">
        <v>34</v>
      </c>
      <c r="W141" s="454" t="s">
        <v>34</v>
      </c>
      <c r="X141" s="454" t="s">
        <v>34</v>
      </c>
      <c r="Y141" s="455" t="s">
        <v>34</v>
      </c>
      <c r="Z141" s="760">
        <f t="shared" ref="Z141" si="616">G141-J141</f>
        <v>0</v>
      </c>
      <c r="AA141" s="639">
        <f t="shared" ref="AA141" si="617">G141-M141</f>
        <v>0</v>
      </c>
      <c r="AB141" s="639">
        <f t="shared" ref="AB141" si="618">G141-P141</f>
        <v>0</v>
      </c>
      <c r="AC141" s="761">
        <f t="shared" ref="AC141" si="619">G141-S141</f>
        <v>0</v>
      </c>
      <c r="AD141" s="762">
        <f t="shared" ref="AD141" si="620">IF(G141&gt;0,ROUND((J141/G141),3),0)</f>
        <v>0</v>
      </c>
      <c r="AE141" s="763">
        <f t="shared" ref="AE141" si="621">IF(G141&gt;0,ROUND((M141/G141),3),0)</f>
        <v>0</v>
      </c>
      <c r="AF141" s="763">
        <f t="shared" ref="AF141" si="622">IF(G141&gt;0,ROUND((P141/G141),3),0)</f>
        <v>0</v>
      </c>
      <c r="AG141" s="764">
        <f t="shared" ref="AG141" si="623">IF(G141&gt;0,ROUND((S141/G141),3),0)</f>
        <v>0</v>
      </c>
    </row>
    <row r="142" spans="1:34" s="138" customFormat="1" ht="12" outlineLevel="1" x14ac:dyDescent="0.25">
      <c r="A142" s="973"/>
      <c r="B142" s="147"/>
      <c r="C142" s="140"/>
      <c r="D142" s="116" t="s">
        <v>98</v>
      </c>
      <c r="E142" s="1444" t="s">
        <v>85</v>
      </c>
      <c r="F142" s="104" t="s">
        <v>35</v>
      </c>
      <c r="G142" s="641">
        <f>H142+I142</f>
        <v>0</v>
      </c>
      <c r="H142" s="642"/>
      <c r="I142" s="643"/>
      <c r="J142" s="641">
        <f t="shared" si="605"/>
        <v>0</v>
      </c>
      <c r="K142" s="642"/>
      <c r="L142" s="643"/>
      <c r="M142" s="641">
        <f t="shared" si="607"/>
        <v>0</v>
      </c>
      <c r="N142" s="642"/>
      <c r="O142" s="643"/>
      <c r="P142" s="641">
        <f t="shared" si="610"/>
        <v>0</v>
      </c>
      <c r="Q142" s="642"/>
      <c r="R142" s="643"/>
      <c r="S142" s="641">
        <f t="shared" si="613"/>
        <v>0</v>
      </c>
      <c r="T142" s="642"/>
      <c r="U142" s="643"/>
      <c r="V142" s="447" t="s">
        <v>34</v>
      </c>
      <c r="W142" s="448" t="s">
        <v>34</v>
      </c>
      <c r="X142" s="448" t="s">
        <v>34</v>
      </c>
      <c r="Y142" s="449" t="s">
        <v>34</v>
      </c>
      <c r="Z142" s="781" t="s">
        <v>34</v>
      </c>
      <c r="AA142" s="782" t="s">
        <v>34</v>
      </c>
      <c r="AB142" s="782" t="s">
        <v>34</v>
      </c>
      <c r="AC142" s="783" t="s">
        <v>34</v>
      </c>
      <c r="AD142" s="781" t="s">
        <v>34</v>
      </c>
      <c r="AE142" s="782" t="s">
        <v>34</v>
      </c>
      <c r="AF142" s="782" t="s">
        <v>34</v>
      </c>
      <c r="AG142" s="783" t="s">
        <v>34</v>
      </c>
    </row>
    <row r="143" spans="1:34" s="138" customFormat="1" ht="12" outlineLevel="1" x14ac:dyDescent="0.25">
      <c r="A143" s="973"/>
      <c r="B143" s="147"/>
      <c r="C143" s="140"/>
      <c r="D143" s="116" t="s">
        <v>98</v>
      </c>
      <c r="E143" s="1444" t="s">
        <v>86</v>
      </c>
      <c r="F143" s="104" t="s">
        <v>62</v>
      </c>
      <c r="G143" s="660">
        <f>IF(G141&gt;0,ROUND((G141/G142*1000),2),0)</f>
        <v>0</v>
      </c>
      <c r="H143" s="661"/>
      <c r="I143" s="662"/>
      <c r="J143" s="660">
        <f t="shared" ref="J143" si="624">IF(J141&gt;0,ROUND((J141/J142*1000),2),0)</f>
        <v>0</v>
      </c>
      <c r="K143" s="661"/>
      <c r="L143" s="662"/>
      <c r="M143" s="660">
        <f t="shared" ref="M143" si="625">IF(M141&gt;0,ROUND((M141/M142*1000),2),0)</f>
        <v>0</v>
      </c>
      <c r="N143" s="661"/>
      <c r="O143" s="662"/>
      <c r="P143" s="660">
        <f t="shared" ref="P143" si="626">IF(P141&gt;0,ROUND((P141/P142*1000),2),0)</f>
        <v>0</v>
      </c>
      <c r="Q143" s="661"/>
      <c r="R143" s="662"/>
      <c r="S143" s="660">
        <f t="shared" ref="S143" si="627">IF(S141&gt;0,ROUND((S141/S142*1000),2),0)</f>
        <v>0</v>
      </c>
      <c r="T143" s="661"/>
      <c r="U143" s="662"/>
      <c r="V143" s="462" t="s">
        <v>34</v>
      </c>
      <c r="W143" s="463" t="s">
        <v>34</v>
      </c>
      <c r="X143" s="463" t="s">
        <v>34</v>
      </c>
      <c r="Y143" s="464" t="s">
        <v>34</v>
      </c>
      <c r="Z143" s="798" t="s">
        <v>34</v>
      </c>
      <c r="AA143" s="799" t="s">
        <v>34</v>
      </c>
      <c r="AB143" s="799" t="s">
        <v>34</v>
      </c>
      <c r="AC143" s="800" t="s">
        <v>34</v>
      </c>
      <c r="AD143" s="798" t="s">
        <v>34</v>
      </c>
      <c r="AE143" s="799" t="s">
        <v>34</v>
      </c>
      <c r="AF143" s="799" t="s">
        <v>34</v>
      </c>
      <c r="AG143" s="800" t="s">
        <v>34</v>
      </c>
    </row>
    <row r="144" spans="1:34" s="122" customFormat="1" outlineLevel="1" x14ac:dyDescent="0.25">
      <c r="A144" s="357"/>
      <c r="B144" s="134" t="s">
        <v>386</v>
      </c>
      <c r="C144" s="135">
        <v>2210</v>
      </c>
      <c r="D144" s="136" t="s">
        <v>98</v>
      </c>
      <c r="E144" s="1448" t="s">
        <v>115</v>
      </c>
      <c r="F144" s="135" t="s">
        <v>43</v>
      </c>
      <c r="G144" s="520">
        <f>H144+I144</f>
        <v>0</v>
      </c>
      <c r="H144" s="639">
        <f>ROUND(H145*H146/1000,1)</f>
        <v>0</v>
      </c>
      <c r="I144" s="640">
        <f>ROUND(I145*I146/1000,1)</f>
        <v>0</v>
      </c>
      <c r="J144" s="520">
        <f t="shared" ref="J144:J145" si="628">K144+L144</f>
        <v>0</v>
      </c>
      <c r="K144" s="639">
        <f t="shared" ref="K144:L144" si="629">ROUND(K145*K146/1000,1)</f>
        <v>0</v>
      </c>
      <c r="L144" s="640">
        <f t="shared" si="629"/>
        <v>0</v>
      </c>
      <c r="M144" s="520">
        <f t="shared" ref="M144:M145" si="630">N144+O144</f>
        <v>0</v>
      </c>
      <c r="N144" s="639">
        <f t="shared" ref="N144" si="631">ROUND(N145*N146/1000,1)</f>
        <v>0</v>
      </c>
      <c r="O144" s="640">
        <f t="shared" ref="O144" si="632">ROUND(O145*O146/1000,1)</f>
        <v>0</v>
      </c>
      <c r="P144" s="520">
        <f t="shared" ref="P144:P145" si="633">Q144+R144</f>
        <v>0</v>
      </c>
      <c r="Q144" s="639">
        <f t="shared" ref="Q144" si="634">ROUND(Q145*Q146/1000,1)</f>
        <v>0</v>
      </c>
      <c r="R144" s="640">
        <f t="shared" ref="R144" si="635">ROUND(R145*R146/1000,1)</f>
        <v>0</v>
      </c>
      <c r="S144" s="520">
        <f t="shared" ref="S144:S145" si="636">T144+U144</f>
        <v>0</v>
      </c>
      <c r="T144" s="639">
        <f t="shared" ref="T144" si="637">ROUND(T145*T146/1000,1)</f>
        <v>0</v>
      </c>
      <c r="U144" s="640">
        <f t="shared" ref="U144" si="638">ROUND(U145*U146/1000,1)</f>
        <v>0</v>
      </c>
      <c r="V144" s="465" t="s">
        <v>34</v>
      </c>
      <c r="W144" s="466" t="s">
        <v>34</v>
      </c>
      <c r="X144" s="466" t="s">
        <v>34</v>
      </c>
      <c r="Y144" s="467" t="s">
        <v>34</v>
      </c>
      <c r="Z144" s="765">
        <f t="shared" ref="Z144" si="639">G144-J144</f>
        <v>0</v>
      </c>
      <c r="AA144" s="658">
        <f t="shared" ref="AA144" si="640">G144-M144</f>
        <v>0</v>
      </c>
      <c r="AB144" s="658">
        <f t="shared" ref="AB144" si="641">G144-P144</f>
        <v>0</v>
      </c>
      <c r="AC144" s="801">
        <f t="shared" ref="AC144" si="642">G144-S144</f>
        <v>0</v>
      </c>
      <c r="AD144" s="802">
        <f t="shared" ref="AD144" si="643">IF(G144&gt;0,ROUND((J144/G144),3),0)</f>
        <v>0</v>
      </c>
      <c r="AE144" s="803">
        <f t="shared" ref="AE144" si="644">IF(G144&gt;0,ROUND((M144/G144),3),0)</f>
        <v>0</v>
      </c>
      <c r="AF144" s="803">
        <f t="shared" ref="AF144" si="645">IF(G144&gt;0,ROUND((P144/G144),3),0)</f>
        <v>0</v>
      </c>
      <c r="AG144" s="804">
        <f t="shared" ref="AG144" si="646">IF(G144&gt;0,ROUND((S144/G144),3),0)</f>
        <v>0</v>
      </c>
    </row>
    <row r="145" spans="1:33" s="138" customFormat="1" ht="12" outlineLevel="1" x14ac:dyDescent="0.25">
      <c r="A145" s="973"/>
      <c r="B145" s="147"/>
      <c r="C145" s="140"/>
      <c r="D145" s="116" t="s">
        <v>98</v>
      </c>
      <c r="E145" s="1444" t="s">
        <v>85</v>
      </c>
      <c r="F145" s="104" t="s">
        <v>35</v>
      </c>
      <c r="G145" s="641">
        <f>H145+I145</f>
        <v>0</v>
      </c>
      <c r="H145" s="642"/>
      <c r="I145" s="643"/>
      <c r="J145" s="641">
        <f t="shared" si="628"/>
        <v>0</v>
      </c>
      <c r="K145" s="642"/>
      <c r="L145" s="643"/>
      <c r="M145" s="641">
        <f t="shared" si="630"/>
        <v>0</v>
      </c>
      <c r="N145" s="642"/>
      <c r="O145" s="643"/>
      <c r="P145" s="641">
        <f t="shared" si="633"/>
        <v>0</v>
      </c>
      <c r="Q145" s="642"/>
      <c r="R145" s="643"/>
      <c r="S145" s="641">
        <f t="shared" si="636"/>
        <v>0</v>
      </c>
      <c r="T145" s="642"/>
      <c r="U145" s="643"/>
      <c r="V145" s="447" t="s">
        <v>34</v>
      </c>
      <c r="W145" s="448" t="s">
        <v>34</v>
      </c>
      <c r="X145" s="448" t="s">
        <v>34</v>
      </c>
      <c r="Y145" s="449" t="s">
        <v>34</v>
      </c>
      <c r="Z145" s="781" t="s">
        <v>34</v>
      </c>
      <c r="AA145" s="782" t="s">
        <v>34</v>
      </c>
      <c r="AB145" s="782" t="s">
        <v>34</v>
      </c>
      <c r="AC145" s="783" t="s">
        <v>34</v>
      </c>
      <c r="AD145" s="781" t="s">
        <v>34</v>
      </c>
      <c r="AE145" s="782" t="s">
        <v>34</v>
      </c>
      <c r="AF145" s="782" t="s">
        <v>34</v>
      </c>
      <c r="AG145" s="783" t="s">
        <v>34</v>
      </c>
    </row>
    <row r="146" spans="1:33" s="138" customFormat="1" ht="12" outlineLevel="1" x14ac:dyDescent="0.25">
      <c r="A146" s="973"/>
      <c r="B146" s="147"/>
      <c r="C146" s="140"/>
      <c r="D146" s="116" t="s">
        <v>98</v>
      </c>
      <c r="E146" s="1444" t="s">
        <v>86</v>
      </c>
      <c r="F146" s="104" t="s">
        <v>62</v>
      </c>
      <c r="G146" s="660">
        <f>IF(G144&gt;0,ROUND((G144/G145*1000),2),0)</f>
        <v>0</v>
      </c>
      <c r="H146" s="661"/>
      <c r="I146" s="662"/>
      <c r="J146" s="660">
        <f t="shared" ref="J146" si="647">IF(J144&gt;0,ROUND((J144/J145*1000),2),0)</f>
        <v>0</v>
      </c>
      <c r="K146" s="661"/>
      <c r="L146" s="662"/>
      <c r="M146" s="660">
        <f t="shared" ref="M146" si="648">IF(M144&gt;0,ROUND((M144/M145*1000),2),0)</f>
        <v>0</v>
      </c>
      <c r="N146" s="661"/>
      <c r="O146" s="662"/>
      <c r="P146" s="660">
        <f t="shared" ref="P146" si="649">IF(P144&gt;0,ROUND((P144/P145*1000),2),0)</f>
        <v>0</v>
      </c>
      <c r="Q146" s="661"/>
      <c r="R146" s="662"/>
      <c r="S146" s="660">
        <f t="shared" ref="S146" si="650">IF(S144&gt;0,ROUND((S144/S145*1000),2),0)</f>
        <v>0</v>
      </c>
      <c r="T146" s="661"/>
      <c r="U146" s="662"/>
      <c r="V146" s="447" t="s">
        <v>34</v>
      </c>
      <c r="W146" s="448" t="s">
        <v>34</v>
      </c>
      <c r="X146" s="448" t="s">
        <v>34</v>
      </c>
      <c r="Y146" s="449" t="s">
        <v>34</v>
      </c>
      <c r="Z146" s="781" t="s">
        <v>34</v>
      </c>
      <c r="AA146" s="782" t="s">
        <v>34</v>
      </c>
      <c r="AB146" s="782" t="s">
        <v>34</v>
      </c>
      <c r="AC146" s="783" t="s">
        <v>34</v>
      </c>
      <c r="AD146" s="781" t="s">
        <v>34</v>
      </c>
      <c r="AE146" s="782" t="s">
        <v>34</v>
      </c>
      <c r="AF146" s="782" t="s">
        <v>34</v>
      </c>
      <c r="AG146" s="783" t="s">
        <v>34</v>
      </c>
    </row>
    <row r="147" spans="1:33" s="122" customFormat="1" outlineLevel="1" x14ac:dyDescent="0.25">
      <c r="A147" s="357"/>
      <c r="B147" s="134" t="s">
        <v>387</v>
      </c>
      <c r="C147" s="135">
        <v>2210</v>
      </c>
      <c r="D147" s="136" t="s">
        <v>98</v>
      </c>
      <c r="E147" s="1448" t="s">
        <v>117</v>
      </c>
      <c r="F147" s="135" t="s">
        <v>43</v>
      </c>
      <c r="G147" s="517">
        <f>H147+I147</f>
        <v>0</v>
      </c>
      <c r="H147" s="658">
        <f>ROUND(H148*H149/1000,1)</f>
        <v>0</v>
      </c>
      <c r="I147" s="659">
        <f>ROUND(I148*I149/1000,1)</f>
        <v>0</v>
      </c>
      <c r="J147" s="517">
        <f t="shared" ref="J147:J148" si="651">K147+L147</f>
        <v>0</v>
      </c>
      <c r="K147" s="658">
        <f t="shared" ref="K147:L147" si="652">ROUND(K148*K149/1000,1)</f>
        <v>0</v>
      </c>
      <c r="L147" s="659">
        <f t="shared" si="652"/>
        <v>0</v>
      </c>
      <c r="M147" s="517">
        <f t="shared" ref="M147:M148" si="653">N147+O147</f>
        <v>0</v>
      </c>
      <c r="N147" s="658">
        <f t="shared" ref="N147" si="654">ROUND(N148*N149/1000,1)</f>
        <v>0</v>
      </c>
      <c r="O147" s="659">
        <f t="shared" ref="O147" si="655">ROUND(O148*O149/1000,1)</f>
        <v>0</v>
      </c>
      <c r="P147" s="517">
        <f t="shared" ref="P147:P148" si="656">Q147+R147</f>
        <v>0</v>
      </c>
      <c r="Q147" s="658">
        <f t="shared" ref="Q147" si="657">ROUND(Q148*Q149/1000,1)</f>
        <v>0</v>
      </c>
      <c r="R147" s="659">
        <f t="shared" ref="R147" si="658">ROUND(R148*R149/1000,1)</f>
        <v>0</v>
      </c>
      <c r="S147" s="517">
        <f t="shared" ref="S147:S148" si="659">T147+U147</f>
        <v>0</v>
      </c>
      <c r="T147" s="658">
        <f t="shared" ref="T147" si="660">ROUND(T148*T149/1000,1)</f>
        <v>0</v>
      </c>
      <c r="U147" s="659">
        <f t="shared" ref="U147" si="661">ROUND(U148*U149/1000,1)</f>
        <v>0</v>
      </c>
      <c r="V147" s="453" t="s">
        <v>34</v>
      </c>
      <c r="W147" s="454" t="s">
        <v>34</v>
      </c>
      <c r="X147" s="454" t="s">
        <v>34</v>
      </c>
      <c r="Y147" s="455" t="s">
        <v>34</v>
      </c>
      <c r="Z147" s="760">
        <f t="shared" ref="Z147" si="662">G147-J147</f>
        <v>0</v>
      </c>
      <c r="AA147" s="639">
        <f t="shared" ref="AA147" si="663">G147-M147</f>
        <v>0</v>
      </c>
      <c r="AB147" s="639">
        <f t="shared" ref="AB147" si="664">G147-P147</f>
        <v>0</v>
      </c>
      <c r="AC147" s="761">
        <f t="shared" ref="AC147" si="665">G147-S147</f>
        <v>0</v>
      </c>
      <c r="AD147" s="762">
        <f t="shared" ref="AD147" si="666">IF(G147&gt;0,ROUND((J147/G147),3),0)</f>
        <v>0</v>
      </c>
      <c r="AE147" s="763">
        <f t="shared" ref="AE147" si="667">IF(G147&gt;0,ROUND((M147/G147),3),0)</f>
        <v>0</v>
      </c>
      <c r="AF147" s="763">
        <f t="shared" ref="AF147" si="668">IF(G147&gt;0,ROUND((P147/G147),3),0)</f>
        <v>0</v>
      </c>
      <c r="AG147" s="764">
        <f t="shared" ref="AG147" si="669">IF(G147&gt;0,ROUND((S147/G147),3),0)</f>
        <v>0</v>
      </c>
    </row>
    <row r="148" spans="1:33" s="138" customFormat="1" ht="12" outlineLevel="1" x14ac:dyDescent="0.25">
      <c r="A148" s="973"/>
      <c r="B148" s="147"/>
      <c r="C148" s="140"/>
      <c r="D148" s="116" t="s">
        <v>98</v>
      </c>
      <c r="E148" s="1444" t="s">
        <v>85</v>
      </c>
      <c r="F148" s="104" t="s">
        <v>35</v>
      </c>
      <c r="G148" s="641">
        <f>H148+I148</f>
        <v>0</v>
      </c>
      <c r="H148" s="642"/>
      <c r="I148" s="643"/>
      <c r="J148" s="641">
        <f t="shared" si="651"/>
        <v>0</v>
      </c>
      <c r="K148" s="642"/>
      <c r="L148" s="643"/>
      <c r="M148" s="641">
        <f t="shared" si="653"/>
        <v>0</v>
      </c>
      <c r="N148" s="642"/>
      <c r="O148" s="643"/>
      <c r="P148" s="641">
        <f t="shared" si="656"/>
        <v>0</v>
      </c>
      <c r="Q148" s="642"/>
      <c r="R148" s="643"/>
      <c r="S148" s="641">
        <f t="shared" si="659"/>
        <v>0</v>
      </c>
      <c r="T148" s="642"/>
      <c r="U148" s="643"/>
      <c r="V148" s="447" t="s">
        <v>34</v>
      </c>
      <c r="W148" s="448" t="s">
        <v>34</v>
      </c>
      <c r="X148" s="448" t="s">
        <v>34</v>
      </c>
      <c r="Y148" s="449" t="s">
        <v>34</v>
      </c>
      <c r="Z148" s="781" t="s">
        <v>34</v>
      </c>
      <c r="AA148" s="782" t="s">
        <v>34</v>
      </c>
      <c r="AB148" s="782" t="s">
        <v>34</v>
      </c>
      <c r="AC148" s="783" t="s">
        <v>34</v>
      </c>
      <c r="AD148" s="781" t="s">
        <v>34</v>
      </c>
      <c r="AE148" s="782" t="s">
        <v>34</v>
      </c>
      <c r="AF148" s="782" t="s">
        <v>34</v>
      </c>
      <c r="AG148" s="783" t="s">
        <v>34</v>
      </c>
    </row>
    <row r="149" spans="1:33" s="138" customFormat="1" ht="12" outlineLevel="1" x14ac:dyDescent="0.25">
      <c r="A149" s="973"/>
      <c r="B149" s="147"/>
      <c r="C149" s="140"/>
      <c r="D149" s="116" t="s">
        <v>98</v>
      </c>
      <c r="E149" s="1444" t="s">
        <v>86</v>
      </c>
      <c r="F149" s="104" t="s">
        <v>62</v>
      </c>
      <c r="G149" s="660">
        <f>IF(G147&gt;0,ROUND((G147/G148*1000),2),0)</f>
        <v>0</v>
      </c>
      <c r="H149" s="661"/>
      <c r="I149" s="662"/>
      <c r="J149" s="660">
        <f t="shared" ref="J149" si="670">IF(J147&gt;0,ROUND((J147/J148*1000),2),0)</f>
        <v>0</v>
      </c>
      <c r="K149" s="661"/>
      <c r="L149" s="662"/>
      <c r="M149" s="660">
        <f t="shared" ref="M149" si="671">IF(M147&gt;0,ROUND((M147/M148*1000),2),0)</f>
        <v>0</v>
      </c>
      <c r="N149" s="661"/>
      <c r="O149" s="662"/>
      <c r="P149" s="660">
        <f t="shared" ref="P149" si="672">IF(P147&gt;0,ROUND((P147/P148*1000),2),0)</f>
        <v>0</v>
      </c>
      <c r="Q149" s="661"/>
      <c r="R149" s="662"/>
      <c r="S149" s="660">
        <f t="shared" ref="S149" si="673">IF(S147&gt;0,ROUND((S147/S148*1000),2),0)</f>
        <v>0</v>
      </c>
      <c r="T149" s="661"/>
      <c r="U149" s="662"/>
      <c r="V149" s="462" t="s">
        <v>34</v>
      </c>
      <c r="W149" s="463" t="s">
        <v>34</v>
      </c>
      <c r="X149" s="463" t="s">
        <v>34</v>
      </c>
      <c r="Y149" s="464" t="s">
        <v>34</v>
      </c>
      <c r="Z149" s="798" t="s">
        <v>34</v>
      </c>
      <c r="AA149" s="799" t="s">
        <v>34</v>
      </c>
      <c r="AB149" s="799" t="s">
        <v>34</v>
      </c>
      <c r="AC149" s="800" t="s">
        <v>34</v>
      </c>
      <c r="AD149" s="798" t="s">
        <v>34</v>
      </c>
      <c r="AE149" s="799" t="s">
        <v>34</v>
      </c>
      <c r="AF149" s="799" t="s">
        <v>34</v>
      </c>
      <c r="AG149" s="800" t="s">
        <v>34</v>
      </c>
    </row>
    <row r="150" spans="1:33" s="122" customFormat="1" outlineLevel="1" x14ac:dyDescent="0.25">
      <c r="A150" s="357"/>
      <c r="B150" s="134" t="s">
        <v>388</v>
      </c>
      <c r="C150" s="135">
        <v>2210</v>
      </c>
      <c r="D150" s="136" t="s">
        <v>98</v>
      </c>
      <c r="E150" s="1448" t="s">
        <v>119</v>
      </c>
      <c r="F150" s="135" t="s">
        <v>43</v>
      </c>
      <c r="G150" s="517">
        <f>H150+I150</f>
        <v>0</v>
      </c>
      <c r="H150" s="658">
        <f>ROUND(H151*H152/1000,1)</f>
        <v>0</v>
      </c>
      <c r="I150" s="659">
        <f>ROUND(I151*I152/1000,1)</f>
        <v>0</v>
      </c>
      <c r="J150" s="517">
        <f t="shared" ref="J150:J151" si="674">K150+L150</f>
        <v>0</v>
      </c>
      <c r="K150" s="658">
        <f t="shared" ref="K150:L150" si="675">ROUND(K151*K152/1000,1)</f>
        <v>0</v>
      </c>
      <c r="L150" s="659">
        <f t="shared" si="675"/>
        <v>0</v>
      </c>
      <c r="M150" s="517">
        <f t="shared" ref="M150:M151" si="676">N150+O150</f>
        <v>0</v>
      </c>
      <c r="N150" s="658">
        <f t="shared" ref="N150" si="677">ROUND(N151*N152/1000,1)</f>
        <v>0</v>
      </c>
      <c r="O150" s="659">
        <f t="shared" ref="O150" si="678">ROUND(O151*O152/1000,1)</f>
        <v>0</v>
      </c>
      <c r="P150" s="517">
        <f t="shared" ref="P150:P151" si="679">Q150+R150</f>
        <v>0</v>
      </c>
      <c r="Q150" s="658">
        <f t="shared" ref="Q150" si="680">ROUND(Q151*Q152/1000,1)</f>
        <v>0</v>
      </c>
      <c r="R150" s="659">
        <f t="shared" ref="R150" si="681">ROUND(R151*R152/1000,1)</f>
        <v>0</v>
      </c>
      <c r="S150" s="517">
        <f t="shared" ref="S150:S151" si="682">T150+U150</f>
        <v>0</v>
      </c>
      <c r="T150" s="658">
        <f t="shared" ref="T150" si="683">ROUND(T151*T152/1000,1)</f>
        <v>0</v>
      </c>
      <c r="U150" s="659">
        <f t="shared" ref="U150" si="684">ROUND(U151*U152/1000,1)</f>
        <v>0</v>
      </c>
      <c r="V150" s="465" t="s">
        <v>34</v>
      </c>
      <c r="W150" s="466" t="s">
        <v>34</v>
      </c>
      <c r="X150" s="466" t="s">
        <v>34</v>
      </c>
      <c r="Y150" s="467" t="s">
        <v>34</v>
      </c>
      <c r="Z150" s="765">
        <f t="shared" ref="Z150" si="685">G150-J150</f>
        <v>0</v>
      </c>
      <c r="AA150" s="658">
        <f t="shared" ref="AA150" si="686">G150-M150</f>
        <v>0</v>
      </c>
      <c r="AB150" s="658">
        <f t="shared" ref="AB150" si="687">G150-P150</f>
        <v>0</v>
      </c>
      <c r="AC150" s="801">
        <f t="shared" ref="AC150" si="688">G150-S150</f>
        <v>0</v>
      </c>
      <c r="AD150" s="802">
        <f t="shared" ref="AD150" si="689">IF(G150&gt;0,ROUND((J150/G150),3),0)</f>
        <v>0</v>
      </c>
      <c r="AE150" s="803">
        <f t="shared" ref="AE150" si="690">IF(G150&gt;0,ROUND((M150/G150),3),0)</f>
        <v>0</v>
      </c>
      <c r="AF150" s="803">
        <f t="shared" ref="AF150" si="691">IF(G150&gt;0,ROUND((P150/G150),3),0)</f>
        <v>0</v>
      </c>
      <c r="AG150" s="804">
        <f t="shared" ref="AG150" si="692">IF(G150&gt;0,ROUND((S150/G150),3),0)</f>
        <v>0</v>
      </c>
    </row>
    <row r="151" spans="1:33" s="138" customFormat="1" ht="12" outlineLevel="1" x14ac:dyDescent="0.25">
      <c r="A151" s="973"/>
      <c r="B151" s="147"/>
      <c r="C151" s="140"/>
      <c r="D151" s="116" t="s">
        <v>98</v>
      </c>
      <c r="E151" s="1444" t="s">
        <v>85</v>
      </c>
      <c r="F151" s="104" t="s">
        <v>35</v>
      </c>
      <c r="G151" s="641">
        <f>H151+I151</f>
        <v>0</v>
      </c>
      <c r="H151" s="642"/>
      <c r="I151" s="643"/>
      <c r="J151" s="641">
        <f t="shared" si="674"/>
        <v>0</v>
      </c>
      <c r="K151" s="642"/>
      <c r="L151" s="643"/>
      <c r="M151" s="641">
        <f t="shared" si="676"/>
        <v>0</v>
      </c>
      <c r="N151" s="642"/>
      <c r="O151" s="643"/>
      <c r="P151" s="641">
        <f t="shared" si="679"/>
        <v>0</v>
      </c>
      <c r="Q151" s="642"/>
      <c r="R151" s="643"/>
      <c r="S151" s="641">
        <f t="shared" si="682"/>
        <v>0</v>
      </c>
      <c r="T151" s="642"/>
      <c r="U151" s="643"/>
      <c r="V151" s="447" t="s">
        <v>34</v>
      </c>
      <c r="W151" s="448" t="s">
        <v>34</v>
      </c>
      <c r="X151" s="448" t="s">
        <v>34</v>
      </c>
      <c r="Y151" s="449" t="s">
        <v>34</v>
      </c>
      <c r="Z151" s="781" t="s">
        <v>34</v>
      </c>
      <c r="AA151" s="782" t="s">
        <v>34</v>
      </c>
      <c r="AB151" s="782" t="s">
        <v>34</v>
      </c>
      <c r="AC151" s="783" t="s">
        <v>34</v>
      </c>
      <c r="AD151" s="781" t="s">
        <v>34</v>
      </c>
      <c r="AE151" s="782" t="s">
        <v>34</v>
      </c>
      <c r="AF151" s="782" t="s">
        <v>34</v>
      </c>
      <c r="AG151" s="783" t="s">
        <v>34</v>
      </c>
    </row>
    <row r="152" spans="1:33" s="138" customFormat="1" ht="12" outlineLevel="1" x14ac:dyDescent="0.25">
      <c r="A152" s="973"/>
      <c r="B152" s="147"/>
      <c r="C152" s="140"/>
      <c r="D152" s="116" t="s">
        <v>98</v>
      </c>
      <c r="E152" s="1444" t="s">
        <v>86</v>
      </c>
      <c r="F152" s="104" t="s">
        <v>62</v>
      </c>
      <c r="G152" s="660">
        <f>IF(G150&gt;0,ROUND((G150/G151*1000),2),0)</f>
        <v>0</v>
      </c>
      <c r="H152" s="661"/>
      <c r="I152" s="662"/>
      <c r="J152" s="660">
        <f t="shared" ref="J152" si="693">IF(J150&gt;0,ROUND((J150/J151*1000),2),0)</f>
        <v>0</v>
      </c>
      <c r="K152" s="661"/>
      <c r="L152" s="662"/>
      <c r="M152" s="660">
        <f t="shared" ref="M152" si="694">IF(M150&gt;0,ROUND((M150/M151*1000),2),0)</f>
        <v>0</v>
      </c>
      <c r="N152" s="661"/>
      <c r="O152" s="662"/>
      <c r="P152" s="660">
        <f t="shared" ref="P152" si="695">IF(P150&gt;0,ROUND((P150/P151*1000),2),0)</f>
        <v>0</v>
      </c>
      <c r="Q152" s="661"/>
      <c r="R152" s="662"/>
      <c r="S152" s="660">
        <f t="shared" ref="S152" si="696">IF(S150&gt;0,ROUND((S150/S151*1000),2),0)</f>
        <v>0</v>
      </c>
      <c r="T152" s="661"/>
      <c r="U152" s="662"/>
      <c r="V152" s="447" t="s">
        <v>34</v>
      </c>
      <c r="W152" s="448" t="s">
        <v>34</v>
      </c>
      <c r="X152" s="448" t="s">
        <v>34</v>
      </c>
      <c r="Y152" s="449" t="s">
        <v>34</v>
      </c>
      <c r="Z152" s="781" t="s">
        <v>34</v>
      </c>
      <c r="AA152" s="782" t="s">
        <v>34</v>
      </c>
      <c r="AB152" s="782" t="s">
        <v>34</v>
      </c>
      <c r="AC152" s="783" t="s">
        <v>34</v>
      </c>
      <c r="AD152" s="781" t="s">
        <v>34</v>
      </c>
      <c r="AE152" s="782" t="s">
        <v>34</v>
      </c>
      <c r="AF152" s="782" t="s">
        <v>34</v>
      </c>
      <c r="AG152" s="783" t="s">
        <v>34</v>
      </c>
    </row>
    <row r="153" spans="1:33" s="122" customFormat="1" outlineLevel="1" x14ac:dyDescent="0.25">
      <c r="A153" s="357"/>
      <c r="B153" s="134" t="s">
        <v>389</v>
      </c>
      <c r="C153" s="135">
        <v>2210</v>
      </c>
      <c r="D153" s="136" t="s">
        <v>98</v>
      </c>
      <c r="E153" s="1448" t="s">
        <v>121</v>
      </c>
      <c r="F153" s="135" t="s">
        <v>43</v>
      </c>
      <c r="G153" s="517">
        <f>H153+I153</f>
        <v>0</v>
      </c>
      <c r="H153" s="658">
        <f>ROUND(H154*H155/1000,1)</f>
        <v>0</v>
      </c>
      <c r="I153" s="659">
        <f>ROUND(I154*I155/1000,1)</f>
        <v>0</v>
      </c>
      <c r="J153" s="517">
        <f t="shared" ref="J153:J154" si="697">K153+L153</f>
        <v>0</v>
      </c>
      <c r="K153" s="658">
        <f t="shared" ref="K153:L153" si="698">ROUND(K154*K155/1000,1)</f>
        <v>0</v>
      </c>
      <c r="L153" s="659">
        <f t="shared" si="698"/>
        <v>0</v>
      </c>
      <c r="M153" s="517">
        <f t="shared" ref="M153:M154" si="699">N153+O153</f>
        <v>0</v>
      </c>
      <c r="N153" s="658">
        <f t="shared" ref="N153" si="700">ROUND(N154*N155/1000,1)</f>
        <v>0</v>
      </c>
      <c r="O153" s="659">
        <f t="shared" ref="O153" si="701">ROUND(O154*O155/1000,1)</f>
        <v>0</v>
      </c>
      <c r="P153" s="517">
        <f t="shared" ref="P153:P154" si="702">Q153+R153</f>
        <v>0</v>
      </c>
      <c r="Q153" s="658">
        <f t="shared" ref="Q153" si="703">ROUND(Q154*Q155/1000,1)</f>
        <v>0</v>
      </c>
      <c r="R153" s="659">
        <f t="shared" ref="R153" si="704">ROUND(R154*R155/1000,1)</f>
        <v>0</v>
      </c>
      <c r="S153" s="517">
        <f t="shared" ref="S153:S154" si="705">T153+U153</f>
        <v>0</v>
      </c>
      <c r="T153" s="658">
        <f t="shared" ref="T153" si="706">ROUND(T154*T155/1000,1)</f>
        <v>0</v>
      </c>
      <c r="U153" s="659">
        <f t="shared" ref="U153" si="707">ROUND(U154*U155/1000,1)</f>
        <v>0</v>
      </c>
      <c r="V153" s="453" t="s">
        <v>34</v>
      </c>
      <c r="W153" s="454" t="s">
        <v>34</v>
      </c>
      <c r="X153" s="454" t="s">
        <v>34</v>
      </c>
      <c r="Y153" s="455" t="s">
        <v>34</v>
      </c>
      <c r="Z153" s="760">
        <f t="shared" ref="Z153" si="708">G153-J153</f>
        <v>0</v>
      </c>
      <c r="AA153" s="639">
        <f t="shared" ref="AA153" si="709">G153-M153</f>
        <v>0</v>
      </c>
      <c r="AB153" s="639">
        <f t="shared" ref="AB153" si="710">G153-P153</f>
        <v>0</v>
      </c>
      <c r="AC153" s="761">
        <f t="shared" ref="AC153" si="711">G153-S153</f>
        <v>0</v>
      </c>
      <c r="AD153" s="762">
        <f t="shared" ref="AD153" si="712">IF(G153&gt;0,ROUND((J153/G153),3),0)</f>
        <v>0</v>
      </c>
      <c r="AE153" s="763">
        <f t="shared" ref="AE153" si="713">IF(G153&gt;0,ROUND((M153/G153),3),0)</f>
        <v>0</v>
      </c>
      <c r="AF153" s="763">
        <f t="shared" ref="AF153" si="714">IF(G153&gt;0,ROUND((P153/G153),3),0)</f>
        <v>0</v>
      </c>
      <c r="AG153" s="764">
        <f t="shared" ref="AG153" si="715">IF(G153&gt;0,ROUND((S153/G153),3),0)</f>
        <v>0</v>
      </c>
    </row>
    <row r="154" spans="1:33" s="138" customFormat="1" ht="12" outlineLevel="1" x14ac:dyDescent="0.25">
      <c r="A154" s="973"/>
      <c r="B154" s="147"/>
      <c r="C154" s="140"/>
      <c r="D154" s="116" t="s">
        <v>98</v>
      </c>
      <c r="E154" s="1444" t="s">
        <v>85</v>
      </c>
      <c r="F154" s="104" t="s">
        <v>35</v>
      </c>
      <c r="G154" s="641">
        <f>H154+I154</f>
        <v>0</v>
      </c>
      <c r="H154" s="642"/>
      <c r="I154" s="643"/>
      <c r="J154" s="641">
        <f t="shared" si="697"/>
        <v>0</v>
      </c>
      <c r="K154" s="642"/>
      <c r="L154" s="643"/>
      <c r="M154" s="641">
        <f t="shared" si="699"/>
        <v>0</v>
      </c>
      <c r="N154" s="642"/>
      <c r="O154" s="643"/>
      <c r="P154" s="641">
        <f t="shared" si="702"/>
        <v>0</v>
      </c>
      <c r="Q154" s="642"/>
      <c r="R154" s="643"/>
      <c r="S154" s="641">
        <f t="shared" si="705"/>
        <v>0</v>
      </c>
      <c r="T154" s="642"/>
      <c r="U154" s="643"/>
      <c r="V154" s="447" t="s">
        <v>34</v>
      </c>
      <c r="W154" s="448" t="s">
        <v>34</v>
      </c>
      <c r="X154" s="448" t="s">
        <v>34</v>
      </c>
      <c r="Y154" s="449" t="s">
        <v>34</v>
      </c>
      <c r="Z154" s="781" t="s">
        <v>34</v>
      </c>
      <c r="AA154" s="782" t="s">
        <v>34</v>
      </c>
      <c r="AB154" s="782" t="s">
        <v>34</v>
      </c>
      <c r="AC154" s="783" t="s">
        <v>34</v>
      </c>
      <c r="AD154" s="781" t="s">
        <v>34</v>
      </c>
      <c r="AE154" s="782" t="s">
        <v>34</v>
      </c>
      <c r="AF154" s="782" t="s">
        <v>34</v>
      </c>
      <c r="AG154" s="783" t="s">
        <v>34</v>
      </c>
    </row>
    <row r="155" spans="1:33" s="138" customFormat="1" ht="12" outlineLevel="1" x14ac:dyDescent="0.25">
      <c r="A155" s="973"/>
      <c r="B155" s="147"/>
      <c r="C155" s="140"/>
      <c r="D155" s="116" t="s">
        <v>98</v>
      </c>
      <c r="E155" s="1444" t="s">
        <v>86</v>
      </c>
      <c r="F155" s="104" t="s">
        <v>62</v>
      </c>
      <c r="G155" s="660">
        <f>IF(G153&gt;0,ROUND((G153/G154*1000),2),0)</f>
        <v>0</v>
      </c>
      <c r="H155" s="661"/>
      <c r="I155" s="662"/>
      <c r="J155" s="660">
        <f t="shared" ref="J155" si="716">IF(J153&gt;0,ROUND((J153/J154*1000),2),0)</f>
        <v>0</v>
      </c>
      <c r="K155" s="661"/>
      <c r="L155" s="662"/>
      <c r="M155" s="660">
        <f t="shared" ref="M155" si="717">IF(M153&gt;0,ROUND((M153/M154*1000),2),0)</f>
        <v>0</v>
      </c>
      <c r="N155" s="661"/>
      <c r="O155" s="662"/>
      <c r="P155" s="660">
        <f t="shared" ref="P155" si="718">IF(P153&gt;0,ROUND((P153/P154*1000),2),0)</f>
        <v>0</v>
      </c>
      <c r="Q155" s="661"/>
      <c r="R155" s="662"/>
      <c r="S155" s="660">
        <f t="shared" ref="S155" si="719">IF(S153&gt;0,ROUND((S153/S154*1000),2),0)</f>
        <v>0</v>
      </c>
      <c r="T155" s="661"/>
      <c r="U155" s="662"/>
      <c r="V155" s="462" t="s">
        <v>34</v>
      </c>
      <c r="W155" s="463" t="s">
        <v>34</v>
      </c>
      <c r="X155" s="463" t="s">
        <v>34</v>
      </c>
      <c r="Y155" s="464" t="s">
        <v>34</v>
      </c>
      <c r="Z155" s="798" t="s">
        <v>34</v>
      </c>
      <c r="AA155" s="799" t="s">
        <v>34</v>
      </c>
      <c r="AB155" s="799" t="s">
        <v>34</v>
      </c>
      <c r="AC155" s="800" t="s">
        <v>34</v>
      </c>
      <c r="AD155" s="798" t="s">
        <v>34</v>
      </c>
      <c r="AE155" s="799" t="s">
        <v>34</v>
      </c>
      <c r="AF155" s="799" t="s">
        <v>34</v>
      </c>
      <c r="AG155" s="800" t="s">
        <v>34</v>
      </c>
    </row>
    <row r="156" spans="1:33" s="122" customFormat="1" outlineLevel="1" x14ac:dyDescent="0.25">
      <c r="A156" s="357"/>
      <c r="B156" s="134" t="s">
        <v>390</v>
      </c>
      <c r="C156" s="135">
        <v>2210</v>
      </c>
      <c r="D156" s="136" t="s">
        <v>98</v>
      </c>
      <c r="E156" s="1448" t="s">
        <v>123</v>
      </c>
      <c r="F156" s="135" t="s">
        <v>43</v>
      </c>
      <c r="G156" s="517">
        <f>H156+I156</f>
        <v>0</v>
      </c>
      <c r="H156" s="658">
        <f>ROUND(H157*H158/1000,1)</f>
        <v>0</v>
      </c>
      <c r="I156" s="659">
        <f>ROUND(I157*I158/1000,1)</f>
        <v>0</v>
      </c>
      <c r="J156" s="517">
        <f t="shared" ref="J156:J157" si="720">K156+L156</f>
        <v>0</v>
      </c>
      <c r="K156" s="658">
        <f t="shared" ref="K156:L156" si="721">ROUND(K157*K158/1000,1)</f>
        <v>0</v>
      </c>
      <c r="L156" s="659">
        <f t="shared" si="721"/>
        <v>0</v>
      </c>
      <c r="M156" s="517">
        <f t="shared" ref="M156:M157" si="722">N156+O156</f>
        <v>0</v>
      </c>
      <c r="N156" s="658">
        <f t="shared" ref="N156" si="723">ROUND(N157*N158/1000,1)</f>
        <v>0</v>
      </c>
      <c r="O156" s="659">
        <f t="shared" ref="O156" si="724">ROUND(O157*O158/1000,1)</f>
        <v>0</v>
      </c>
      <c r="P156" s="517">
        <f t="shared" ref="P156:P157" si="725">Q156+R156</f>
        <v>0</v>
      </c>
      <c r="Q156" s="658">
        <f t="shared" ref="Q156" si="726">ROUND(Q157*Q158/1000,1)</f>
        <v>0</v>
      </c>
      <c r="R156" s="659">
        <f t="shared" ref="R156" si="727">ROUND(R157*R158/1000,1)</f>
        <v>0</v>
      </c>
      <c r="S156" s="517">
        <f t="shared" ref="S156:S157" si="728">T156+U156</f>
        <v>0</v>
      </c>
      <c r="T156" s="658">
        <f t="shared" ref="T156" si="729">ROUND(T157*T158/1000,1)</f>
        <v>0</v>
      </c>
      <c r="U156" s="659">
        <f t="shared" ref="U156" si="730">ROUND(U157*U158/1000,1)</f>
        <v>0</v>
      </c>
      <c r="V156" s="465" t="s">
        <v>34</v>
      </c>
      <c r="W156" s="466" t="s">
        <v>34</v>
      </c>
      <c r="X156" s="466" t="s">
        <v>34</v>
      </c>
      <c r="Y156" s="467" t="s">
        <v>34</v>
      </c>
      <c r="Z156" s="765">
        <f t="shared" ref="Z156" si="731">G156-J156</f>
        <v>0</v>
      </c>
      <c r="AA156" s="658">
        <f t="shared" ref="AA156" si="732">G156-M156</f>
        <v>0</v>
      </c>
      <c r="AB156" s="658">
        <f t="shared" ref="AB156" si="733">G156-P156</f>
        <v>0</v>
      </c>
      <c r="AC156" s="801">
        <f t="shared" ref="AC156" si="734">G156-S156</f>
        <v>0</v>
      </c>
      <c r="AD156" s="802">
        <f t="shared" ref="AD156" si="735">IF(G156&gt;0,ROUND((J156/G156),3),0)</f>
        <v>0</v>
      </c>
      <c r="AE156" s="803">
        <f t="shared" ref="AE156" si="736">IF(G156&gt;0,ROUND((M156/G156),3),0)</f>
        <v>0</v>
      </c>
      <c r="AF156" s="803">
        <f t="shared" ref="AF156" si="737">IF(G156&gt;0,ROUND((P156/G156),3),0)</f>
        <v>0</v>
      </c>
      <c r="AG156" s="804">
        <f t="shared" ref="AG156" si="738">IF(G156&gt;0,ROUND((S156/G156),3),0)</f>
        <v>0</v>
      </c>
    </row>
    <row r="157" spans="1:33" s="138" customFormat="1" ht="12" outlineLevel="1" x14ac:dyDescent="0.25">
      <c r="A157" s="973"/>
      <c r="B157" s="147"/>
      <c r="C157" s="140"/>
      <c r="D157" s="116" t="s">
        <v>98</v>
      </c>
      <c r="E157" s="1444" t="s">
        <v>85</v>
      </c>
      <c r="F157" s="104" t="s">
        <v>35</v>
      </c>
      <c r="G157" s="641">
        <f>H157+I157</f>
        <v>0</v>
      </c>
      <c r="H157" s="642"/>
      <c r="I157" s="643"/>
      <c r="J157" s="641">
        <f t="shared" si="720"/>
        <v>0</v>
      </c>
      <c r="K157" s="642"/>
      <c r="L157" s="643"/>
      <c r="M157" s="641">
        <f t="shared" si="722"/>
        <v>0</v>
      </c>
      <c r="N157" s="642"/>
      <c r="O157" s="643"/>
      <c r="P157" s="641">
        <f t="shared" si="725"/>
        <v>0</v>
      </c>
      <c r="Q157" s="642"/>
      <c r="R157" s="643"/>
      <c r="S157" s="641">
        <f t="shared" si="728"/>
        <v>0</v>
      </c>
      <c r="T157" s="642"/>
      <c r="U157" s="643"/>
      <c r="V157" s="447" t="s">
        <v>34</v>
      </c>
      <c r="W157" s="448" t="s">
        <v>34</v>
      </c>
      <c r="X157" s="448" t="s">
        <v>34</v>
      </c>
      <c r="Y157" s="449" t="s">
        <v>34</v>
      </c>
      <c r="Z157" s="781" t="s">
        <v>34</v>
      </c>
      <c r="AA157" s="782" t="s">
        <v>34</v>
      </c>
      <c r="AB157" s="782" t="s">
        <v>34</v>
      </c>
      <c r="AC157" s="783" t="s">
        <v>34</v>
      </c>
      <c r="AD157" s="781" t="s">
        <v>34</v>
      </c>
      <c r="AE157" s="782" t="s">
        <v>34</v>
      </c>
      <c r="AF157" s="782" t="s">
        <v>34</v>
      </c>
      <c r="AG157" s="783" t="s">
        <v>34</v>
      </c>
    </row>
    <row r="158" spans="1:33" s="138" customFormat="1" ht="12" outlineLevel="1" x14ac:dyDescent="0.25">
      <c r="A158" s="973"/>
      <c r="B158" s="147"/>
      <c r="C158" s="140"/>
      <c r="D158" s="116" t="s">
        <v>98</v>
      </c>
      <c r="E158" s="1444" t="s">
        <v>86</v>
      </c>
      <c r="F158" s="104" t="s">
        <v>62</v>
      </c>
      <c r="G158" s="660">
        <f>IF(G156&gt;0,ROUND((G156/G157*1000),2),0)</f>
        <v>0</v>
      </c>
      <c r="H158" s="661"/>
      <c r="I158" s="662"/>
      <c r="J158" s="660">
        <f t="shared" ref="J158" si="739">IF(J156&gt;0,ROUND((J156/J157*1000),2),0)</f>
        <v>0</v>
      </c>
      <c r="K158" s="661"/>
      <c r="L158" s="662"/>
      <c r="M158" s="660">
        <f t="shared" ref="M158" si="740">IF(M156&gt;0,ROUND((M156/M157*1000),2),0)</f>
        <v>0</v>
      </c>
      <c r="N158" s="661"/>
      <c r="O158" s="662"/>
      <c r="P158" s="660">
        <f t="shared" ref="P158" si="741">IF(P156&gt;0,ROUND((P156/P157*1000),2),0)</f>
        <v>0</v>
      </c>
      <c r="Q158" s="661"/>
      <c r="R158" s="662"/>
      <c r="S158" s="660">
        <f t="shared" ref="S158" si="742">IF(S156&gt;0,ROUND((S156/S157*1000),2),0)</f>
        <v>0</v>
      </c>
      <c r="T158" s="661"/>
      <c r="U158" s="662"/>
      <c r="V158" s="447" t="s">
        <v>34</v>
      </c>
      <c r="W158" s="448" t="s">
        <v>34</v>
      </c>
      <c r="X158" s="448" t="s">
        <v>34</v>
      </c>
      <c r="Y158" s="449" t="s">
        <v>34</v>
      </c>
      <c r="Z158" s="781" t="s">
        <v>34</v>
      </c>
      <c r="AA158" s="782" t="s">
        <v>34</v>
      </c>
      <c r="AB158" s="782" t="s">
        <v>34</v>
      </c>
      <c r="AC158" s="783" t="s">
        <v>34</v>
      </c>
      <c r="AD158" s="781" t="s">
        <v>34</v>
      </c>
      <c r="AE158" s="782" t="s">
        <v>34</v>
      </c>
      <c r="AF158" s="782" t="s">
        <v>34</v>
      </c>
      <c r="AG158" s="783" t="s">
        <v>34</v>
      </c>
    </row>
    <row r="159" spans="1:33" s="122" customFormat="1" outlineLevel="1" x14ac:dyDescent="0.25">
      <c r="A159" s="357"/>
      <c r="B159" s="134" t="s">
        <v>391</v>
      </c>
      <c r="C159" s="135">
        <v>2210</v>
      </c>
      <c r="D159" s="136" t="s">
        <v>98</v>
      </c>
      <c r="E159" s="1448" t="s">
        <v>124</v>
      </c>
      <c r="F159" s="111" t="s">
        <v>43</v>
      </c>
      <c r="G159" s="520">
        <f>H159+I159</f>
        <v>0</v>
      </c>
      <c r="H159" s="639">
        <f>ROUND(H160*H161/1000,1)</f>
        <v>0</v>
      </c>
      <c r="I159" s="640">
        <f>ROUND(I160*I161/1000,1)</f>
        <v>0</v>
      </c>
      <c r="J159" s="520">
        <f t="shared" ref="J159:J160" si="743">K159+L159</f>
        <v>0</v>
      </c>
      <c r="K159" s="639">
        <f t="shared" ref="K159:L159" si="744">ROUND(K160*K161/1000,1)</f>
        <v>0</v>
      </c>
      <c r="L159" s="640">
        <f t="shared" si="744"/>
        <v>0</v>
      </c>
      <c r="M159" s="520">
        <f t="shared" ref="M159:M160" si="745">N159+O159</f>
        <v>0</v>
      </c>
      <c r="N159" s="639">
        <f t="shared" ref="N159" si="746">ROUND(N160*N161/1000,1)</f>
        <v>0</v>
      </c>
      <c r="O159" s="640">
        <f t="shared" ref="O159" si="747">ROUND(O160*O161/1000,1)</f>
        <v>0</v>
      </c>
      <c r="P159" s="520">
        <f t="shared" ref="P159:P160" si="748">Q159+R159</f>
        <v>0</v>
      </c>
      <c r="Q159" s="639">
        <f t="shared" ref="Q159" si="749">ROUND(Q160*Q161/1000,1)</f>
        <v>0</v>
      </c>
      <c r="R159" s="640">
        <f t="shared" ref="R159" si="750">ROUND(R160*R161/1000,1)</f>
        <v>0</v>
      </c>
      <c r="S159" s="520">
        <f t="shared" ref="S159:S160" si="751">T159+U159</f>
        <v>0</v>
      </c>
      <c r="T159" s="639">
        <f t="shared" ref="T159" si="752">ROUND(T160*T161/1000,1)</f>
        <v>0</v>
      </c>
      <c r="U159" s="640">
        <f t="shared" ref="U159" si="753">ROUND(U160*U161/1000,1)</f>
        <v>0</v>
      </c>
      <c r="V159" s="453" t="s">
        <v>34</v>
      </c>
      <c r="W159" s="454" t="s">
        <v>34</v>
      </c>
      <c r="X159" s="454" t="s">
        <v>34</v>
      </c>
      <c r="Y159" s="455" t="s">
        <v>34</v>
      </c>
      <c r="Z159" s="760">
        <f t="shared" ref="Z159" si="754">G159-J159</f>
        <v>0</v>
      </c>
      <c r="AA159" s="639">
        <f t="shared" ref="AA159" si="755">G159-M159</f>
        <v>0</v>
      </c>
      <c r="AB159" s="639">
        <f t="shared" ref="AB159" si="756">G159-P159</f>
        <v>0</v>
      </c>
      <c r="AC159" s="761">
        <f t="shared" ref="AC159" si="757">G159-S159</f>
        <v>0</v>
      </c>
      <c r="AD159" s="762">
        <f t="shared" ref="AD159" si="758">IF(G159&gt;0,ROUND((J159/G159),3),0)</f>
        <v>0</v>
      </c>
      <c r="AE159" s="763">
        <f t="shared" ref="AE159" si="759">IF(G159&gt;0,ROUND((M159/G159),3),0)</f>
        <v>0</v>
      </c>
      <c r="AF159" s="763">
        <f t="shared" ref="AF159" si="760">IF(G159&gt;0,ROUND((P159/G159),3),0)</f>
        <v>0</v>
      </c>
      <c r="AG159" s="764">
        <f t="shared" ref="AG159" si="761">IF(G159&gt;0,ROUND((S159/G159),3),0)</f>
        <v>0</v>
      </c>
    </row>
    <row r="160" spans="1:33" s="138" customFormat="1" ht="12" outlineLevel="1" x14ac:dyDescent="0.25">
      <c r="A160" s="973"/>
      <c r="B160" s="147"/>
      <c r="C160" s="140"/>
      <c r="D160" s="116" t="s">
        <v>98</v>
      </c>
      <c r="E160" s="1444" t="s">
        <v>85</v>
      </c>
      <c r="F160" s="104" t="s">
        <v>35</v>
      </c>
      <c r="G160" s="641">
        <f>H160+I160</f>
        <v>0</v>
      </c>
      <c r="H160" s="642"/>
      <c r="I160" s="643"/>
      <c r="J160" s="641">
        <f t="shared" si="743"/>
        <v>0</v>
      </c>
      <c r="K160" s="642"/>
      <c r="L160" s="643"/>
      <c r="M160" s="641">
        <f t="shared" si="745"/>
        <v>0</v>
      </c>
      <c r="N160" s="642"/>
      <c r="O160" s="643"/>
      <c r="P160" s="641">
        <f t="shared" si="748"/>
        <v>0</v>
      </c>
      <c r="Q160" s="642"/>
      <c r="R160" s="643"/>
      <c r="S160" s="641">
        <f t="shared" si="751"/>
        <v>0</v>
      </c>
      <c r="T160" s="642"/>
      <c r="U160" s="643"/>
      <c r="V160" s="447" t="s">
        <v>34</v>
      </c>
      <c r="W160" s="448" t="s">
        <v>34</v>
      </c>
      <c r="X160" s="448" t="s">
        <v>34</v>
      </c>
      <c r="Y160" s="449" t="s">
        <v>34</v>
      </c>
      <c r="Z160" s="781" t="s">
        <v>34</v>
      </c>
      <c r="AA160" s="782" t="s">
        <v>34</v>
      </c>
      <c r="AB160" s="782" t="s">
        <v>34</v>
      </c>
      <c r="AC160" s="783" t="s">
        <v>34</v>
      </c>
      <c r="AD160" s="781" t="s">
        <v>34</v>
      </c>
      <c r="AE160" s="782" t="s">
        <v>34</v>
      </c>
      <c r="AF160" s="782" t="s">
        <v>34</v>
      </c>
      <c r="AG160" s="783" t="s">
        <v>34</v>
      </c>
    </row>
    <row r="161" spans="1:33" s="138" customFormat="1" ht="12.75" outlineLevel="1" thickBot="1" x14ac:dyDescent="0.3">
      <c r="A161" s="973"/>
      <c r="B161" s="148"/>
      <c r="C161" s="149"/>
      <c r="D161" s="108" t="s">
        <v>98</v>
      </c>
      <c r="E161" s="1445" t="s">
        <v>86</v>
      </c>
      <c r="F161" s="107" t="s">
        <v>62</v>
      </c>
      <c r="G161" s="644">
        <f>IF(G159&gt;0,ROUND((G159/G160*1000),2),0)</f>
        <v>0</v>
      </c>
      <c r="H161" s="645"/>
      <c r="I161" s="646"/>
      <c r="J161" s="644">
        <f t="shared" ref="J161" si="762">IF(J159&gt;0,ROUND((J159/J160*1000),2),0)</f>
        <v>0</v>
      </c>
      <c r="K161" s="645"/>
      <c r="L161" s="646"/>
      <c r="M161" s="644">
        <f t="shared" ref="M161" si="763">IF(M159&gt;0,ROUND((M159/M160*1000),2),0)</f>
        <v>0</v>
      </c>
      <c r="N161" s="645"/>
      <c r="O161" s="646"/>
      <c r="P161" s="644">
        <f t="shared" ref="P161" si="764">IF(P159&gt;0,ROUND((P159/P160*1000),2),0)</f>
        <v>0</v>
      </c>
      <c r="Q161" s="645"/>
      <c r="R161" s="646"/>
      <c r="S161" s="644">
        <f t="shared" ref="S161" si="765">IF(S159&gt;0,ROUND((S159/S160*1000),2),0)</f>
        <v>0</v>
      </c>
      <c r="T161" s="645"/>
      <c r="U161" s="646"/>
      <c r="V161" s="450" t="s">
        <v>34</v>
      </c>
      <c r="W161" s="451" t="s">
        <v>34</v>
      </c>
      <c r="X161" s="451" t="s">
        <v>34</v>
      </c>
      <c r="Y161" s="452" t="s">
        <v>34</v>
      </c>
      <c r="Z161" s="784" t="s">
        <v>34</v>
      </c>
      <c r="AA161" s="785" t="s">
        <v>34</v>
      </c>
      <c r="AB161" s="785" t="s">
        <v>34</v>
      </c>
      <c r="AC161" s="786" t="s">
        <v>34</v>
      </c>
      <c r="AD161" s="784" t="s">
        <v>34</v>
      </c>
      <c r="AE161" s="785" t="s">
        <v>34</v>
      </c>
      <c r="AF161" s="785" t="s">
        <v>34</v>
      </c>
      <c r="AG161" s="786" t="s">
        <v>34</v>
      </c>
    </row>
    <row r="162" spans="1:33" s="122" customFormat="1" ht="16.5" outlineLevel="1" thickTop="1" x14ac:dyDescent="0.25">
      <c r="A162" s="109"/>
      <c r="B162" s="120" t="s">
        <v>130</v>
      </c>
      <c r="C162" s="111">
        <v>2210</v>
      </c>
      <c r="D162" s="112" t="s">
        <v>126</v>
      </c>
      <c r="E162" s="1441" t="s">
        <v>127</v>
      </c>
      <c r="F162" s="121" t="s">
        <v>43</v>
      </c>
      <c r="G162" s="520">
        <f>H162+I162</f>
        <v>44</v>
      </c>
      <c r="H162" s="639">
        <f>ROUND(H163*H164/1000,1)</f>
        <v>0</v>
      </c>
      <c r="I162" s="640">
        <f>ROUND(I163*I164/1000,1)</f>
        <v>44</v>
      </c>
      <c r="J162" s="520">
        <f t="shared" ref="J162:J163" si="766">K162+L162</f>
        <v>0</v>
      </c>
      <c r="K162" s="639">
        <f t="shared" ref="K162:L162" si="767">ROUND(K163*K164/1000,1)</f>
        <v>0</v>
      </c>
      <c r="L162" s="640">
        <f t="shared" si="767"/>
        <v>0</v>
      </c>
      <c r="M162" s="520">
        <f t="shared" ref="M162:M163" si="768">N162+O162</f>
        <v>0</v>
      </c>
      <c r="N162" s="639">
        <f t="shared" ref="N162" si="769">ROUND(N163*N164/1000,1)</f>
        <v>0</v>
      </c>
      <c r="O162" s="640">
        <f t="shared" ref="O162" si="770">ROUND(O163*O164/1000,1)</f>
        <v>0</v>
      </c>
      <c r="P162" s="520">
        <f t="shared" ref="P162:P163" si="771">Q162+R162</f>
        <v>0</v>
      </c>
      <c r="Q162" s="639">
        <f t="shared" ref="Q162" si="772">ROUND(Q163*Q164/1000,1)</f>
        <v>0</v>
      </c>
      <c r="R162" s="640">
        <f t="shared" ref="R162" si="773">ROUND(R163*R164/1000,1)</f>
        <v>0</v>
      </c>
      <c r="S162" s="520">
        <f t="shared" ref="S162:S163" si="774">T162+U162</f>
        <v>44</v>
      </c>
      <c r="T162" s="639">
        <f t="shared" ref="T162" si="775">ROUND(T163*T164/1000,1)</f>
        <v>0</v>
      </c>
      <c r="U162" s="640">
        <f t="shared" ref="U162" si="776">ROUND(U163*U164/1000,1)</f>
        <v>44</v>
      </c>
      <c r="V162" s="453" t="s">
        <v>34</v>
      </c>
      <c r="W162" s="454" t="s">
        <v>34</v>
      </c>
      <c r="X162" s="454" t="s">
        <v>34</v>
      </c>
      <c r="Y162" s="455" t="s">
        <v>34</v>
      </c>
      <c r="Z162" s="760">
        <f t="shared" ref="Z162" si="777">G162-J162</f>
        <v>44</v>
      </c>
      <c r="AA162" s="639">
        <f t="shared" ref="AA162" si="778">G162-M162</f>
        <v>44</v>
      </c>
      <c r="AB162" s="639">
        <f t="shared" ref="AB162" si="779">G162-P162</f>
        <v>44</v>
      </c>
      <c r="AC162" s="761">
        <f t="shared" ref="AC162" si="780">G162-S162</f>
        <v>0</v>
      </c>
      <c r="AD162" s="762">
        <f t="shared" ref="AD162" si="781">IF(G162&gt;0,ROUND((J162/G162),3),0)</f>
        <v>0</v>
      </c>
      <c r="AE162" s="763">
        <f t="shared" ref="AE162" si="782">IF(G162&gt;0,ROUND((M162/G162),3),0)</f>
        <v>0</v>
      </c>
      <c r="AF162" s="763">
        <f t="shared" ref="AF162" si="783">IF(G162&gt;0,ROUND((P162/G162),3),0)</f>
        <v>0</v>
      </c>
      <c r="AG162" s="764">
        <f t="shared" ref="AG162" si="784">IF(G162&gt;0,ROUND((S162/G162),3),0)</f>
        <v>1</v>
      </c>
    </row>
    <row r="163" spans="1:33" s="114" customFormat="1" ht="12" outlineLevel="1" x14ac:dyDescent="0.25">
      <c r="A163" s="973"/>
      <c r="B163" s="115"/>
      <c r="C163" s="104"/>
      <c r="D163" s="116" t="s">
        <v>126</v>
      </c>
      <c r="E163" s="1439" t="s">
        <v>128</v>
      </c>
      <c r="F163" s="117" t="s">
        <v>35</v>
      </c>
      <c r="G163" s="641">
        <f>H163+I163</f>
        <v>5000</v>
      </c>
      <c r="H163" s="642"/>
      <c r="I163" s="643">
        <v>5000</v>
      </c>
      <c r="J163" s="641">
        <f t="shared" si="766"/>
        <v>0</v>
      </c>
      <c r="K163" s="642"/>
      <c r="L163" s="643"/>
      <c r="M163" s="641">
        <f t="shared" si="768"/>
        <v>0</v>
      </c>
      <c r="N163" s="642"/>
      <c r="O163" s="643"/>
      <c r="P163" s="641">
        <f t="shared" si="771"/>
        <v>0</v>
      </c>
      <c r="Q163" s="642"/>
      <c r="R163" s="643"/>
      <c r="S163" s="641">
        <f t="shared" si="774"/>
        <v>6000</v>
      </c>
      <c r="T163" s="642"/>
      <c r="U163" s="643">
        <v>6000</v>
      </c>
      <c r="V163" s="447" t="s">
        <v>34</v>
      </c>
      <c r="W163" s="448" t="s">
        <v>34</v>
      </c>
      <c r="X163" s="448" t="s">
        <v>34</v>
      </c>
      <c r="Y163" s="449" t="s">
        <v>34</v>
      </c>
      <c r="Z163" s="781" t="s">
        <v>34</v>
      </c>
      <c r="AA163" s="782" t="s">
        <v>34</v>
      </c>
      <c r="AB163" s="782" t="s">
        <v>34</v>
      </c>
      <c r="AC163" s="783" t="s">
        <v>34</v>
      </c>
      <c r="AD163" s="781" t="s">
        <v>34</v>
      </c>
      <c r="AE163" s="782" t="s">
        <v>34</v>
      </c>
      <c r="AF163" s="782" t="s">
        <v>34</v>
      </c>
      <c r="AG163" s="783" t="s">
        <v>34</v>
      </c>
    </row>
    <row r="164" spans="1:33" s="114" customFormat="1" ht="12.75" outlineLevel="1" thickBot="1" x14ac:dyDescent="0.3">
      <c r="A164" s="973"/>
      <c r="B164" s="118"/>
      <c r="C164" s="107"/>
      <c r="D164" s="108" t="s">
        <v>126</v>
      </c>
      <c r="E164" s="1440" t="s">
        <v>129</v>
      </c>
      <c r="F164" s="119" t="s">
        <v>62</v>
      </c>
      <c r="G164" s="644">
        <f>IF(G162&gt;0,ROUND((G162/G163*1000),2),0)</f>
        <v>8.8000000000000007</v>
      </c>
      <c r="H164" s="645"/>
      <c r="I164" s="646">
        <v>8.8000000000000007</v>
      </c>
      <c r="J164" s="644">
        <f t="shared" ref="J164" si="785">IF(J162&gt;0,ROUND((J162/J163*1000),2),0)</f>
        <v>0</v>
      </c>
      <c r="K164" s="645"/>
      <c r="L164" s="646"/>
      <c r="M164" s="644">
        <f t="shared" ref="M164" si="786">IF(M162&gt;0,ROUND((M162/M163*1000),2),0)</f>
        <v>0</v>
      </c>
      <c r="N164" s="645"/>
      <c r="O164" s="646"/>
      <c r="P164" s="644">
        <f t="shared" ref="P164" si="787">IF(P162&gt;0,ROUND((P162/P163*1000),2),0)</f>
        <v>0</v>
      </c>
      <c r="Q164" s="645"/>
      <c r="R164" s="646"/>
      <c r="S164" s="644">
        <f t="shared" ref="S164" si="788">IF(S162&gt;0,ROUND((S162/S163*1000),2),0)</f>
        <v>7.33</v>
      </c>
      <c r="T164" s="645"/>
      <c r="U164" s="646">
        <v>7.3333333332999997</v>
      </c>
      <c r="V164" s="450" t="s">
        <v>34</v>
      </c>
      <c r="W164" s="451" t="s">
        <v>34</v>
      </c>
      <c r="X164" s="451" t="s">
        <v>34</v>
      </c>
      <c r="Y164" s="452" t="s">
        <v>34</v>
      </c>
      <c r="Z164" s="784" t="s">
        <v>34</v>
      </c>
      <c r="AA164" s="785" t="s">
        <v>34</v>
      </c>
      <c r="AB164" s="785" t="s">
        <v>34</v>
      </c>
      <c r="AC164" s="786" t="s">
        <v>34</v>
      </c>
      <c r="AD164" s="784" t="s">
        <v>34</v>
      </c>
      <c r="AE164" s="785" t="s">
        <v>34</v>
      </c>
      <c r="AF164" s="785" t="s">
        <v>34</v>
      </c>
      <c r="AG164" s="786" t="s">
        <v>34</v>
      </c>
    </row>
    <row r="165" spans="1:33" s="122" customFormat="1" ht="16.5" outlineLevel="1" thickTop="1" x14ac:dyDescent="0.25">
      <c r="A165" s="109"/>
      <c r="B165" s="120" t="s">
        <v>134</v>
      </c>
      <c r="C165" s="111">
        <v>2210</v>
      </c>
      <c r="D165" s="112" t="s">
        <v>126</v>
      </c>
      <c r="E165" s="1441" t="s">
        <v>131</v>
      </c>
      <c r="F165" s="121" t="s">
        <v>43</v>
      </c>
      <c r="G165" s="520">
        <f>H165+I165</f>
        <v>0</v>
      </c>
      <c r="H165" s="639">
        <f>ROUND(H166*H167/1000,1)</f>
        <v>0</v>
      </c>
      <c r="I165" s="640">
        <f>ROUND(I166*I167/1000,1)</f>
        <v>0</v>
      </c>
      <c r="J165" s="520">
        <f t="shared" ref="J165:J166" si="789">K165+L165</f>
        <v>0</v>
      </c>
      <c r="K165" s="639">
        <f t="shared" ref="K165:L165" si="790">ROUND(K166*K167/1000,1)</f>
        <v>0</v>
      </c>
      <c r="L165" s="640">
        <f t="shared" si="790"/>
        <v>0</v>
      </c>
      <c r="M165" s="520">
        <f t="shared" ref="M165:M166" si="791">N165+O165</f>
        <v>0</v>
      </c>
      <c r="N165" s="639">
        <f t="shared" ref="N165" si="792">ROUND(N166*N167/1000,1)</f>
        <v>0</v>
      </c>
      <c r="O165" s="640">
        <f t="shared" ref="O165" si="793">ROUND(O166*O167/1000,1)</f>
        <v>0</v>
      </c>
      <c r="P165" s="520">
        <f t="shared" ref="P165:P166" si="794">Q165+R165</f>
        <v>0</v>
      </c>
      <c r="Q165" s="639">
        <f t="shared" ref="Q165" si="795">ROUND(Q166*Q167/1000,1)</f>
        <v>0</v>
      </c>
      <c r="R165" s="640">
        <f t="shared" ref="R165" si="796">ROUND(R166*R167/1000,1)</f>
        <v>0</v>
      </c>
      <c r="S165" s="520">
        <f t="shared" ref="S165:S166" si="797">T165+U165</f>
        <v>0</v>
      </c>
      <c r="T165" s="639">
        <f t="shared" ref="T165" si="798">ROUND(T166*T167/1000,1)</f>
        <v>0</v>
      </c>
      <c r="U165" s="640">
        <f t="shared" ref="U165" si="799">ROUND(U166*U167/1000,1)</f>
        <v>0</v>
      </c>
      <c r="V165" s="453" t="s">
        <v>34</v>
      </c>
      <c r="W165" s="454" t="s">
        <v>34</v>
      </c>
      <c r="X165" s="454" t="s">
        <v>34</v>
      </c>
      <c r="Y165" s="455" t="s">
        <v>34</v>
      </c>
      <c r="Z165" s="760">
        <f t="shared" ref="Z165" si="800">G165-J165</f>
        <v>0</v>
      </c>
      <c r="AA165" s="639">
        <f t="shared" ref="AA165" si="801">G165-M165</f>
        <v>0</v>
      </c>
      <c r="AB165" s="639">
        <f t="shared" ref="AB165" si="802">G165-P165</f>
        <v>0</v>
      </c>
      <c r="AC165" s="761">
        <f t="shared" ref="AC165" si="803">G165-S165</f>
        <v>0</v>
      </c>
      <c r="AD165" s="762">
        <f t="shared" ref="AD165" si="804">IF(G165&gt;0,ROUND((J165/G165),3),0)</f>
        <v>0</v>
      </c>
      <c r="AE165" s="763">
        <f t="shared" ref="AE165" si="805">IF(G165&gt;0,ROUND((M165/G165),3),0)</f>
        <v>0</v>
      </c>
      <c r="AF165" s="763">
        <f t="shared" ref="AF165" si="806">IF(G165&gt;0,ROUND((P165/G165),3),0)</f>
        <v>0</v>
      </c>
      <c r="AG165" s="764">
        <f t="shared" ref="AG165" si="807">IF(G165&gt;0,ROUND((S165/G165),3),0)</f>
        <v>0</v>
      </c>
    </row>
    <row r="166" spans="1:33" s="114" customFormat="1" ht="12" outlineLevel="1" x14ac:dyDescent="0.25">
      <c r="A166" s="973"/>
      <c r="B166" s="115"/>
      <c r="C166" s="117"/>
      <c r="D166" s="128" t="s">
        <v>126</v>
      </c>
      <c r="E166" s="1439" t="s">
        <v>132</v>
      </c>
      <c r="F166" s="117" t="s">
        <v>35</v>
      </c>
      <c r="G166" s="641">
        <f>H166+I166</f>
        <v>0</v>
      </c>
      <c r="H166" s="642"/>
      <c r="I166" s="643"/>
      <c r="J166" s="641">
        <f t="shared" si="789"/>
        <v>0</v>
      </c>
      <c r="K166" s="642"/>
      <c r="L166" s="643"/>
      <c r="M166" s="641">
        <f t="shared" si="791"/>
        <v>0</v>
      </c>
      <c r="N166" s="642"/>
      <c r="O166" s="643"/>
      <c r="P166" s="641">
        <f t="shared" si="794"/>
        <v>0</v>
      </c>
      <c r="Q166" s="642"/>
      <c r="R166" s="643"/>
      <c r="S166" s="641">
        <f t="shared" si="797"/>
        <v>0</v>
      </c>
      <c r="T166" s="642"/>
      <c r="U166" s="643"/>
      <c r="V166" s="447" t="s">
        <v>34</v>
      </c>
      <c r="W166" s="448" t="s">
        <v>34</v>
      </c>
      <c r="X166" s="448" t="s">
        <v>34</v>
      </c>
      <c r="Y166" s="449" t="s">
        <v>34</v>
      </c>
      <c r="Z166" s="781" t="s">
        <v>34</v>
      </c>
      <c r="AA166" s="782" t="s">
        <v>34</v>
      </c>
      <c r="AB166" s="782" t="s">
        <v>34</v>
      </c>
      <c r="AC166" s="783" t="s">
        <v>34</v>
      </c>
      <c r="AD166" s="781" t="s">
        <v>34</v>
      </c>
      <c r="AE166" s="782" t="s">
        <v>34</v>
      </c>
      <c r="AF166" s="782" t="s">
        <v>34</v>
      </c>
      <c r="AG166" s="783" t="s">
        <v>34</v>
      </c>
    </row>
    <row r="167" spans="1:33" s="114" customFormat="1" ht="12.75" outlineLevel="1" thickBot="1" x14ac:dyDescent="0.3">
      <c r="A167" s="973"/>
      <c r="B167" s="118"/>
      <c r="C167" s="119"/>
      <c r="D167" s="151" t="s">
        <v>126</v>
      </c>
      <c r="E167" s="1440" t="s">
        <v>133</v>
      </c>
      <c r="F167" s="119" t="s">
        <v>62</v>
      </c>
      <c r="G167" s="644">
        <f>IF(G165&gt;0,ROUND((G165/G166*1000),2),0)</f>
        <v>0</v>
      </c>
      <c r="H167" s="645"/>
      <c r="I167" s="646"/>
      <c r="J167" s="644">
        <f t="shared" ref="J167" si="808">IF(J165&gt;0,ROUND((J165/J166*1000),2),0)</f>
        <v>0</v>
      </c>
      <c r="K167" s="645"/>
      <c r="L167" s="646"/>
      <c r="M167" s="644">
        <f t="shared" ref="M167" si="809">IF(M165&gt;0,ROUND((M165/M166*1000),2),0)</f>
        <v>0</v>
      </c>
      <c r="N167" s="645"/>
      <c r="O167" s="646"/>
      <c r="P167" s="644">
        <f t="shared" ref="P167" si="810">IF(P165&gt;0,ROUND((P165/P166*1000),2),0)</f>
        <v>0</v>
      </c>
      <c r="Q167" s="645"/>
      <c r="R167" s="646"/>
      <c r="S167" s="644">
        <f t="shared" ref="S167" si="811">IF(S165&gt;0,ROUND((S165/S166*1000),2),0)</f>
        <v>0</v>
      </c>
      <c r="T167" s="645"/>
      <c r="U167" s="646"/>
      <c r="V167" s="450" t="s">
        <v>34</v>
      </c>
      <c r="W167" s="451" t="s">
        <v>34</v>
      </c>
      <c r="X167" s="451" t="s">
        <v>34</v>
      </c>
      <c r="Y167" s="452" t="s">
        <v>34</v>
      </c>
      <c r="Z167" s="784" t="s">
        <v>34</v>
      </c>
      <c r="AA167" s="785" t="s">
        <v>34</v>
      </c>
      <c r="AB167" s="785" t="s">
        <v>34</v>
      </c>
      <c r="AC167" s="786" t="s">
        <v>34</v>
      </c>
      <c r="AD167" s="784" t="s">
        <v>34</v>
      </c>
      <c r="AE167" s="785" t="s">
        <v>34</v>
      </c>
      <c r="AF167" s="785" t="s">
        <v>34</v>
      </c>
      <c r="AG167" s="786" t="s">
        <v>34</v>
      </c>
    </row>
    <row r="168" spans="1:33" s="113" customFormat="1" ht="27" outlineLevel="1" thickTop="1" thickBot="1" x14ac:dyDescent="0.3">
      <c r="B168" s="132" t="s">
        <v>137</v>
      </c>
      <c r="C168" s="124">
        <v>2210</v>
      </c>
      <c r="D168" s="125" t="s">
        <v>126</v>
      </c>
      <c r="E168" s="1446" t="s">
        <v>135</v>
      </c>
      <c r="F168" s="124" t="s">
        <v>43</v>
      </c>
      <c r="G168" s="652">
        <f>G169+G172</f>
        <v>0</v>
      </c>
      <c r="H168" s="653">
        <f>H169+H172</f>
        <v>0</v>
      </c>
      <c r="I168" s="654">
        <f t="shared" ref="I168:K168" si="812">I169+I172</f>
        <v>0</v>
      </c>
      <c r="J168" s="652">
        <f t="shared" si="812"/>
        <v>0</v>
      </c>
      <c r="K168" s="653">
        <f t="shared" si="812"/>
        <v>0</v>
      </c>
      <c r="L168" s="654">
        <f t="shared" ref="L168:N168" si="813">L169+L172</f>
        <v>0</v>
      </c>
      <c r="M168" s="652">
        <f t="shared" si="813"/>
        <v>0</v>
      </c>
      <c r="N168" s="653">
        <f t="shared" si="813"/>
        <v>0</v>
      </c>
      <c r="O168" s="654">
        <f t="shared" ref="O168:U168" si="814">O169+O172</f>
        <v>0</v>
      </c>
      <c r="P168" s="652">
        <f t="shared" si="814"/>
        <v>0</v>
      </c>
      <c r="Q168" s="653">
        <f t="shared" si="814"/>
        <v>0</v>
      </c>
      <c r="R168" s="654">
        <f t="shared" si="814"/>
        <v>0</v>
      </c>
      <c r="S168" s="652">
        <f t="shared" si="814"/>
        <v>0</v>
      </c>
      <c r="T168" s="653">
        <f t="shared" si="814"/>
        <v>0</v>
      </c>
      <c r="U168" s="654">
        <f t="shared" si="814"/>
        <v>0</v>
      </c>
      <c r="V168" s="459" t="s">
        <v>34</v>
      </c>
      <c r="W168" s="460" t="s">
        <v>34</v>
      </c>
      <c r="X168" s="460" t="s">
        <v>34</v>
      </c>
      <c r="Y168" s="461" t="s">
        <v>34</v>
      </c>
      <c r="Z168" s="793">
        <f t="shared" ref="Z168:Z169" si="815">G168-J168</f>
        <v>0</v>
      </c>
      <c r="AA168" s="671">
        <f t="shared" ref="AA168:AA169" si="816">G168-M168</f>
        <v>0</v>
      </c>
      <c r="AB168" s="671">
        <f t="shared" ref="AB168:AB169" si="817">G168-P168</f>
        <v>0</v>
      </c>
      <c r="AC168" s="794">
        <f t="shared" ref="AC168:AC169" si="818">G168-S168</f>
        <v>0</v>
      </c>
      <c r="AD168" s="795">
        <f t="shared" ref="AD168:AD169" si="819">IF(G168&gt;0,ROUND((J168/G168),3),0)</f>
        <v>0</v>
      </c>
      <c r="AE168" s="796">
        <f t="shared" ref="AE168:AE169" si="820">IF(G168&gt;0,ROUND((M168/G168),3),0)</f>
        <v>0</v>
      </c>
      <c r="AF168" s="796">
        <f t="shared" ref="AF168:AF169" si="821">IF(G168&gt;0,ROUND((P168/G168),3),0)</f>
        <v>0</v>
      </c>
      <c r="AG168" s="797">
        <f t="shared" ref="AG168:AG169" si="822">IF(G168&gt;0,ROUND((S168/G168),3),0)</f>
        <v>0</v>
      </c>
    </row>
    <row r="169" spans="1:33" s="122" customFormat="1" ht="37.5" outlineLevel="1" thickTop="1" x14ac:dyDescent="0.25">
      <c r="A169" s="357"/>
      <c r="B169" s="143" t="s">
        <v>685</v>
      </c>
      <c r="C169" s="67">
        <v>2210</v>
      </c>
      <c r="D169" s="152" t="s">
        <v>126</v>
      </c>
      <c r="E169" s="1448" t="s">
        <v>579</v>
      </c>
      <c r="F169" s="67" t="s">
        <v>43</v>
      </c>
      <c r="G169" s="520">
        <f>H169+I169</f>
        <v>0</v>
      </c>
      <c r="H169" s="639">
        <f>ROUND(H170*H171/1000,1)</f>
        <v>0</v>
      </c>
      <c r="I169" s="640">
        <f>ROUND(I170*I171/1000,1)</f>
        <v>0</v>
      </c>
      <c r="J169" s="520">
        <f t="shared" ref="J169:J170" si="823">K169+L169</f>
        <v>0</v>
      </c>
      <c r="K169" s="639">
        <f t="shared" ref="K169:L169" si="824">ROUND(K170*K171/1000,1)</f>
        <v>0</v>
      </c>
      <c r="L169" s="640">
        <f t="shared" si="824"/>
        <v>0</v>
      </c>
      <c r="M169" s="520">
        <f t="shared" ref="M169:M170" si="825">N169+O169</f>
        <v>0</v>
      </c>
      <c r="N169" s="639">
        <f t="shared" ref="N169" si="826">ROUND(N170*N171/1000,1)</f>
        <v>0</v>
      </c>
      <c r="O169" s="640">
        <f t="shared" ref="O169" si="827">ROUND(O170*O171/1000,1)</f>
        <v>0</v>
      </c>
      <c r="P169" s="520">
        <f t="shared" ref="P169:P170" si="828">Q169+R169</f>
        <v>0</v>
      </c>
      <c r="Q169" s="639">
        <f t="shared" ref="Q169" si="829">ROUND(Q170*Q171/1000,1)</f>
        <v>0</v>
      </c>
      <c r="R169" s="640">
        <f t="shared" ref="R169" si="830">ROUND(R170*R171/1000,1)</f>
        <v>0</v>
      </c>
      <c r="S169" s="520">
        <f t="shared" ref="S169:S170" si="831">T169+U169</f>
        <v>0</v>
      </c>
      <c r="T169" s="639">
        <f t="shared" ref="T169" si="832">ROUND(T170*T171/1000,1)</f>
        <v>0</v>
      </c>
      <c r="U169" s="640">
        <f t="shared" ref="U169" si="833">ROUND(U170*U171/1000,1)</f>
        <v>0</v>
      </c>
      <c r="V169" s="453" t="s">
        <v>34</v>
      </c>
      <c r="W169" s="454" t="s">
        <v>34</v>
      </c>
      <c r="X169" s="454" t="s">
        <v>34</v>
      </c>
      <c r="Y169" s="455" t="s">
        <v>34</v>
      </c>
      <c r="Z169" s="760">
        <f t="shared" si="815"/>
        <v>0</v>
      </c>
      <c r="AA169" s="639">
        <f t="shared" si="816"/>
        <v>0</v>
      </c>
      <c r="AB169" s="639">
        <f t="shared" si="817"/>
        <v>0</v>
      </c>
      <c r="AC169" s="761">
        <f t="shared" si="818"/>
        <v>0</v>
      </c>
      <c r="AD169" s="762">
        <f t="shared" si="819"/>
        <v>0</v>
      </c>
      <c r="AE169" s="763">
        <f t="shared" si="820"/>
        <v>0</v>
      </c>
      <c r="AF169" s="763">
        <f t="shared" si="821"/>
        <v>0</v>
      </c>
      <c r="AG169" s="764">
        <f t="shared" si="822"/>
        <v>0</v>
      </c>
    </row>
    <row r="170" spans="1:33" s="153" customFormat="1" ht="12" outlineLevel="1" x14ac:dyDescent="0.25">
      <c r="A170" s="973"/>
      <c r="B170" s="154"/>
      <c r="C170" s="155"/>
      <c r="D170" s="128" t="s">
        <v>126</v>
      </c>
      <c r="E170" s="1444" t="s">
        <v>85</v>
      </c>
      <c r="F170" s="117" t="s">
        <v>35</v>
      </c>
      <c r="G170" s="641">
        <f>H170+I170</f>
        <v>0</v>
      </c>
      <c r="H170" s="642"/>
      <c r="I170" s="643"/>
      <c r="J170" s="641">
        <f t="shared" si="823"/>
        <v>0</v>
      </c>
      <c r="K170" s="642"/>
      <c r="L170" s="643"/>
      <c r="M170" s="641">
        <f t="shared" si="825"/>
        <v>0</v>
      </c>
      <c r="N170" s="642"/>
      <c r="O170" s="643"/>
      <c r="P170" s="641">
        <f t="shared" si="828"/>
        <v>0</v>
      </c>
      <c r="Q170" s="642"/>
      <c r="R170" s="643"/>
      <c r="S170" s="641">
        <f t="shared" si="831"/>
        <v>0</v>
      </c>
      <c r="T170" s="642"/>
      <c r="U170" s="643"/>
      <c r="V170" s="447" t="s">
        <v>34</v>
      </c>
      <c r="W170" s="448" t="s">
        <v>34</v>
      </c>
      <c r="X170" s="448" t="s">
        <v>34</v>
      </c>
      <c r="Y170" s="449" t="s">
        <v>34</v>
      </c>
      <c r="Z170" s="781" t="s">
        <v>34</v>
      </c>
      <c r="AA170" s="782" t="s">
        <v>34</v>
      </c>
      <c r="AB170" s="782" t="s">
        <v>34</v>
      </c>
      <c r="AC170" s="783" t="s">
        <v>34</v>
      </c>
      <c r="AD170" s="781" t="s">
        <v>34</v>
      </c>
      <c r="AE170" s="782" t="s">
        <v>34</v>
      </c>
      <c r="AF170" s="782" t="s">
        <v>34</v>
      </c>
      <c r="AG170" s="783" t="s">
        <v>34</v>
      </c>
    </row>
    <row r="171" spans="1:33" s="153" customFormat="1" ht="12" outlineLevel="1" x14ac:dyDescent="0.25">
      <c r="A171" s="973"/>
      <c r="B171" s="154"/>
      <c r="C171" s="155"/>
      <c r="D171" s="128" t="s">
        <v>126</v>
      </c>
      <c r="E171" s="1444" t="s">
        <v>86</v>
      </c>
      <c r="F171" s="117" t="s">
        <v>62</v>
      </c>
      <c r="G171" s="660">
        <f>IF(G169&gt;0,ROUND((G169/G170*1000),2),0)</f>
        <v>0</v>
      </c>
      <c r="H171" s="661"/>
      <c r="I171" s="662"/>
      <c r="J171" s="660">
        <f t="shared" ref="J171" si="834">IF(J169&gt;0,ROUND((J169/J170*1000),2),0)</f>
        <v>0</v>
      </c>
      <c r="K171" s="661"/>
      <c r="L171" s="662"/>
      <c r="M171" s="660">
        <f t="shared" ref="M171" si="835">IF(M169&gt;0,ROUND((M169/M170*1000),2),0)</f>
        <v>0</v>
      </c>
      <c r="N171" s="661"/>
      <c r="O171" s="662"/>
      <c r="P171" s="660">
        <f t="shared" ref="P171" si="836">IF(P169&gt;0,ROUND((P169/P170*1000),2),0)</f>
        <v>0</v>
      </c>
      <c r="Q171" s="661"/>
      <c r="R171" s="662"/>
      <c r="S171" s="660">
        <f t="shared" ref="S171" si="837">IF(S169&gt;0,ROUND((S169/S170*1000),2),0)</f>
        <v>0</v>
      </c>
      <c r="T171" s="661"/>
      <c r="U171" s="662"/>
      <c r="V171" s="447" t="s">
        <v>34</v>
      </c>
      <c r="W171" s="448" t="s">
        <v>34</v>
      </c>
      <c r="X171" s="448" t="s">
        <v>34</v>
      </c>
      <c r="Y171" s="449" t="s">
        <v>34</v>
      </c>
      <c r="Z171" s="781" t="s">
        <v>34</v>
      </c>
      <c r="AA171" s="782" t="s">
        <v>34</v>
      </c>
      <c r="AB171" s="782" t="s">
        <v>34</v>
      </c>
      <c r="AC171" s="783" t="s">
        <v>34</v>
      </c>
      <c r="AD171" s="781" t="s">
        <v>34</v>
      </c>
      <c r="AE171" s="782" t="s">
        <v>34</v>
      </c>
      <c r="AF171" s="782" t="s">
        <v>34</v>
      </c>
      <c r="AG171" s="783" t="s">
        <v>34</v>
      </c>
    </row>
    <row r="172" spans="1:33" s="122" customFormat="1" outlineLevel="1" x14ac:dyDescent="0.25">
      <c r="A172" s="357"/>
      <c r="B172" s="143" t="s">
        <v>686</v>
      </c>
      <c r="C172" s="67">
        <v>2210</v>
      </c>
      <c r="D172" s="152" t="s">
        <v>126</v>
      </c>
      <c r="E172" s="1448" t="s">
        <v>136</v>
      </c>
      <c r="F172" s="67" t="s">
        <v>43</v>
      </c>
      <c r="G172" s="517">
        <f>H172+I172</f>
        <v>0</v>
      </c>
      <c r="H172" s="658">
        <f>ROUND(H173*H174/1000,1)</f>
        <v>0</v>
      </c>
      <c r="I172" s="659">
        <f>ROUND(I173*I174/1000,1)</f>
        <v>0</v>
      </c>
      <c r="J172" s="517">
        <f t="shared" ref="J172:J173" si="838">K172+L172</f>
        <v>0</v>
      </c>
      <c r="K172" s="658">
        <f t="shared" ref="K172:L172" si="839">ROUND(K173*K174/1000,1)</f>
        <v>0</v>
      </c>
      <c r="L172" s="659">
        <f t="shared" si="839"/>
        <v>0</v>
      </c>
      <c r="M172" s="517">
        <f t="shared" ref="M172:M173" si="840">N172+O172</f>
        <v>0</v>
      </c>
      <c r="N172" s="658">
        <f t="shared" ref="N172" si="841">ROUND(N173*N174/1000,1)</f>
        <v>0</v>
      </c>
      <c r="O172" s="659">
        <f t="shared" ref="O172" si="842">ROUND(O173*O174/1000,1)</f>
        <v>0</v>
      </c>
      <c r="P172" s="517">
        <f t="shared" ref="P172:P173" si="843">Q172+R172</f>
        <v>0</v>
      </c>
      <c r="Q172" s="658">
        <f t="shared" ref="Q172" si="844">ROUND(Q173*Q174/1000,1)</f>
        <v>0</v>
      </c>
      <c r="R172" s="659">
        <f t="shared" ref="R172" si="845">ROUND(R173*R174/1000,1)</f>
        <v>0</v>
      </c>
      <c r="S172" s="517">
        <f t="shared" ref="S172:S173" si="846">T172+U172</f>
        <v>0</v>
      </c>
      <c r="T172" s="658">
        <f t="shared" ref="T172" si="847">ROUND(T173*T174/1000,1)</f>
        <v>0</v>
      </c>
      <c r="U172" s="659">
        <f t="shared" ref="U172" si="848">ROUND(U173*U174/1000,1)</f>
        <v>0</v>
      </c>
      <c r="V172" s="453" t="s">
        <v>34</v>
      </c>
      <c r="W172" s="454" t="s">
        <v>34</v>
      </c>
      <c r="X172" s="454" t="s">
        <v>34</v>
      </c>
      <c r="Y172" s="455" t="s">
        <v>34</v>
      </c>
      <c r="Z172" s="760">
        <f t="shared" ref="Z172" si="849">G172-J172</f>
        <v>0</v>
      </c>
      <c r="AA172" s="639">
        <f t="shared" ref="AA172" si="850">G172-M172</f>
        <v>0</v>
      </c>
      <c r="AB172" s="639">
        <f t="shared" ref="AB172" si="851">G172-P172</f>
        <v>0</v>
      </c>
      <c r="AC172" s="761">
        <f t="shared" ref="AC172" si="852">G172-S172</f>
        <v>0</v>
      </c>
      <c r="AD172" s="762">
        <f t="shared" ref="AD172" si="853">IF(G172&gt;0,ROUND((J172/G172),3),0)</f>
        <v>0</v>
      </c>
      <c r="AE172" s="763">
        <f t="shared" ref="AE172" si="854">IF(G172&gt;0,ROUND((M172/G172),3),0)</f>
        <v>0</v>
      </c>
      <c r="AF172" s="763">
        <f t="shared" ref="AF172" si="855">IF(G172&gt;0,ROUND((P172/G172),3),0)</f>
        <v>0</v>
      </c>
      <c r="AG172" s="764">
        <f t="shared" ref="AG172" si="856">IF(G172&gt;0,ROUND((S172/G172),3),0)</f>
        <v>0</v>
      </c>
    </row>
    <row r="173" spans="1:33" s="153" customFormat="1" ht="12" outlineLevel="1" x14ac:dyDescent="0.25">
      <c r="A173" s="973"/>
      <c r="B173" s="154"/>
      <c r="C173" s="155"/>
      <c r="D173" s="128" t="s">
        <v>126</v>
      </c>
      <c r="E173" s="1444" t="s">
        <v>85</v>
      </c>
      <c r="F173" s="117" t="s">
        <v>35</v>
      </c>
      <c r="G173" s="641">
        <f>H173+I173</f>
        <v>0</v>
      </c>
      <c r="H173" s="642"/>
      <c r="I173" s="643"/>
      <c r="J173" s="641">
        <f t="shared" si="838"/>
        <v>0</v>
      </c>
      <c r="K173" s="642"/>
      <c r="L173" s="643"/>
      <c r="M173" s="641">
        <f t="shared" si="840"/>
        <v>0</v>
      </c>
      <c r="N173" s="642"/>
      <c r="O173" s="643"/>
      <c r="P173" s="641">
        <f t="shared" si="843"/>
        <v>0</v>
      </c>
      <c r="Q173" s="642"/>
      <c r="R173" s="643"/>
      <c r="S173" s="641">
        <f t="shared" si="846"/>
        <v>0</v>
      </c>
      <c r="T173" s="642"/>
      <c r="U173" s="643"/>
      <c r="V173" s="447" t="s">
        <v>34</v>
      </c>
      <c r="W173" s="448" t="s">
        <v>34</v>
      </c>
      <c r="X173" s="448" t="s">
        <v>34</v>
      </c>
      <c r="Y173" s="449" t="s">
        <v>34</v>
      </c>
      <c r="Z173" s="781" t="s">
        <v>34</v>
      </c>
      <c r="AA173" s="782" t="s">
        <v>34</v>
      </c>
      <c r="AB173" s="782" t="s">
        <v>34</v>
      </c>
      <c r="AC173" s="783" t="s">
        <v>34</v>
      </c>
      <c r="AD173" s="781" t="s">
        <v>34</v>
      </c>
      <c r="AE173" s="782" t="s">
        <v>34</v>
      </c>
      <c r="AF173" s="782" t="s">
        <v>34</v>
      </c>
      <c r="AG173" s="783" t="s">
        <v>34</v>
      </c>
    </row>
    <row r="174" spans="1:33" s="153" customFormat="1" ht="12.75" outlineLevel="1" thickBot="1" x14ac:dyDescent="0.3">
      <c r="A174" s="973"/>
      <c r="B174" s="156"/>
      <c r="C174" s="157"/>
      <c r="D174" s="151" t="s">
        <v>126</v>
      </c>
      <c r="E174" s="1445" t="s">
        <v>86</v>
      </c>
      <c r="F174" s="119" t="s">
        <v>62</v>
      </c>
      <c r="G174" s="644">
        <f>IF(G172&gt;0,ROUND((G172/G173*1000),2),0)</f>
        <v>0</v>
      </c>
      <c r="H174" s="645"/>
      <c r="I174" s="646"/>
      <c r="J174" s="644">
        <f t="shared" ref="J174" si="857">IF(J172&gt;0,ROUND((J172/J173*1000),2),0)</f>
        <v>0</v>
      </c>
      <c r="K174" s="645"/>
      <c r="L174" s="646"/>
      <c r="M174" s="644">
        <f t="shared" ref="M174" si="858">IF(M172&gt;0,ROUND((M172/M173*1000),2),0)</f>
        <v>0</v>
      </c>
      <c r="N174" s="645"/>
      <c r="O174" s="646"/>
      <c r="P174" s="644">
        <f t="shared" ref="P174" si="859">IF(P172&gt;0,ROUND((P172/P173*1000),2),0)</f>
        <v>0</v>
      </c>
      <c r="Q174" s="645"/>
      <c r="R174" s="646"/>
      <c r="S174" s="644">
        <f t="shared" ref="S174" si="860">IF(S172&gt;0,ROUND((S172/S173*1000),2),0)</f>
        <v>0</v>
      </c>
      <c r="T174" s="645"/>
      <c r="U174" s="646"/>
      <c r="V174" s="450" t="s">
        <v>34</v>
      </c>
      <c r="W174" s="451" t="s">
        <v>34</v>
      </c>
      <c r="X174" s="451" t="s">
        <v>34</v>
      </c>
      <c r="Y174" s="452" t="s">
        <v>34</v>
      </c>
      <c r="Z174" s="784" t="s">
        <v>34</v>
      </c>
      <c r="AA174" s="785" t="s">
        <v>34</v>
      </c>
      <c r="AB174" s="785" t="s">
        <v>34</v>
      </c>
      <c r="AC174" s="786" t="s">
        <v>34</v>
      </c>
      <c r="AD174" s="784" t="s">
        <v>34</v>
      </c>
      <c r="AE174" s="785" t="s">
        <v>34</v>
      </c>
      <c r="AF174" s="785" t="s">
        <v>34</v>
      </c>
      <c r="AG174" s="786" t="s">
        <v>34</v>
      </c>
    </row>
    <row r="175" spans="1:33" s="113" customFormat="1" ht="17.25" outlineLevel="1" thickTop="1" thickBot="1" x14ac:dyDescent="0.3">
      <c r="A175" s="109"/>
      <c r="B175" s="132" t="s">
        <v>392</v>
      </c>
      <c r="C175" s="124">
        <v>2210</v>
      </c>
      <c r="D175" s="125" t="s">
        <v>126</v>
      </c>
      <c r="E175" s="1446" t="s">
        <v>138</v>
      </c>
      <c r="F175" s="124" t="s">
        <v>43</v>
      </c>
      <c r="G175" s="652">
        <f>G176+G179</f>
        <v>49.5</v>
      </c>
      <c r="H175" s="653">
        <f>H176+H179</f>
        <v>0</v>
      </c>
      <c r="I175" s="654">
        <f t="shared" ref="I175:K175" si="861">I176+I179</f>
        <v>49.5</v>
      </c>
      <c r="J175" s="652">
        <f t="shared" si="861"/>
        <v>0</v>
      </c>
      <c r="K175" s="653">
        <f t="shared" si="861"/>
        <v>0</v>
      </c>
      <c r="L175" s="654">
        <f t="shared" ref="L175:N175" si="862">L176+L179</f>
        <v>0</v>
      </c>
      <c r="M175" s="652">
        <f t="shared" si="862"/>
        <v>0</v>
      </c>
      <c r="N175" s="653">
        <f t="shared" si="862"/>
        <v>0</v>
      </c>
      <c r="O175" s="654">
        <f t="shared" ref="O175:U175" si="863">O176+O179</f>
        <v>0</v>
      </c>
      <c r="P175" s="652">
        <f t="shared" si="863"/>
        <v>0</v>
      </c>
      <c r="Q175" s="653">
        <f t="shared" si="863"/>
        <v>0</v>
      </c>
      <c r="R175" s="654">
        <f t="shared" si="863"/>
        <v>0</v>
      </c>
      <c r="S175" s="652">
        <f t="shared" si="863"/>
        <v>49.5</v>
      </c>
      <c r="T175" s="653">
        <f t="shared" si="863"/>
        <v>0</v>
      </c>
      <c r="U175" s="654">
        <f t="shared" si="863"/>
        <v>49.5</v>
      </c>
      <c r="V175" s="459" t="s">
        <v>34</v>
      </c>
      <c r="W175" s="460" t="s">
        <v>34</v>
      </c>
      <c r="X175" s="460" t="s">
        <v>34</v>
      </c>
      <c r="Y175" s="461" t="s">
        <v>34</v>
      </c>
      <c r="Z175" s="793">
        <f t="shared" ref="Z175:Z176" si="864">G175-J175</f>
        <v>49.5</v>
      </c>
      <c r="AA175" s="671">
        <f t="shared" ref="AA175:AA176" si="865">G175-M175</f>
        <v>49.5</v>
      </c>
      <c r="AB175" s="671">
        <f t="shared" ref="AB175:AB176" si="866">G175-P175</f>
        <v>49.5</v>
      </c>
      <c r="AC175" s="794">
        <f t="shared" ref="AC175:AC176" si="867">G175-S175</f>
        <v>0</v>
      </c>
      <c r="AD175" s="795">
        <f t="shared" ref="AD175:AD176" si="868">IF(G175&gt;0,ROUND((J175/G175),3),0)</f>
        <v>0</v>
      </c>
      <c r="AE175" s="796">
        <f t="shared" ref="AE175:AE176" si="869">IF(G175&gt;0,ROUND((M175/G175),3),0)</f>
        <v>0</v>
      </c>
      <c r="AF175" s="796">
        <f t="shared" ref="AF175:AF176" si="870">IF(G175&gt;0,ROUND((P175/G175),3),0)</f>
        <v>0</v>
      </c>
      <c r="AG175" s="797">
        <f t="shared" ref="AG175:AG176" si="871">IF(G175&gt;0,ROUND((S175/G175),3),0)</f>
        <v>1</v>
      </c>
    </row>
    <row r="176" spans="1:33" s="122" customFormat="1" ht="28.5" outlineLevel="1" thickTop="1" x14ac:dyDescent="0.25">
      <c r="A176" s="357"/>
      <c r="B176" s="143" t="s">
        <v>393</v>
      </c>
      <c r="C176" s="67">
        <v>2210</v>
      </c>
      <c r="D176" s="152" t="s">
        <v>126</v>
      </c>
      <c r="E176" s="1454" t="s">
        <v>751</v>
      </c>
      <c r="F176" s="67" t="s">
        <v>43</v>
      </c>
      <c r="G176" s="520">
        <f>H176+I176</f>
        <v>49.5</v>
      </c>
      <c r="H176" s="639">
        <f>ROUND(H177*H178/1000,1)</f>
        <v>0</v>
      </c>
      <c r="I176" s="640">
        <f>ROUND(I177*I178/1000,1)</f>
        <v>49.5</v>
      </c>
      <c r="J176" s="520">
        <f t="shared" ref="J176:J177" si="872">K176+L176</f>
        <v>0</v>
      </c>
      <c r="K176" s="639">
        <f t="shared" ref="K176:L176" si="873">ROUND(K177*K178/1000,1)</f>
        <v>0</v>
      </c>
      <c r="L176" s="640">
        <f t="shared" si="873"/>
        <v>0</v>
      </c>
      <c r="M176" s="520">
        <f t="shared" ref="M176:M177" si="874">N176+O176</f>
        <v>0</v>
      </c>
      <c r="N176" s="639">
        <f t="shared" ref="N176" si="875">ROUND(N177*N178/1000,1)</f>
        <v>0</v>
      </c>
      <c r="O176" s="640">
        <f t="shared" ref="O176" si="876">ROUND(O177*O178/1000,1)</f>
        <v>0</v>
      </c>
      <c r="P176" s="520">
        <f t="shared" ref="P176:P177" si="877">Q176+R176</f>
        <v>0</v>
      </c>
      <c r="Q176" s="639">
        <f t="shared" ref="Q176" si="878">ROUND(Q177*Q178/1000,1)</f>
        <v>0</v>
      </c>
      <c r="R176" s="640">
        <f t="shared" ref="R176" si="879">ROUND(R177*R178/1000,1)</f>
        <v>0</v>
      </c>
      <c r="S176" s="520">
        <f t="shared" ref="S176:S177" si="880">T176+U176</f>
        <v>49.5</v>
      </c>
      <c r="T176" s="639">
        <f t="shared" ref="T176" si="881">ROUND(T177*T178/1000,1)</f>
        <v>0</v>
      </c>
      <c r="U176" s="640">
        <f t="shared" ref="U176" si="882">ROUND(U177*U178/1000,1)</f>
        <v>49.5</v>
      </c>
      <c r="V176" s="453" t="s">
        <v>34</v>
      </c>
      <c r="W176" s="454" t="s">
        <v>34</v>
      </c>
      <c r="X176" s="454" t="s">
        <v>34</v>
      </c>
      <c r="Y176" s="455" t="s">
        <v>34</v>
      </c>
      <c r="Z176" s="760">
        <f t="shared" si="864"/>
        <v>49.5</v>
      </c>
      <c r="AA176" s="639">
        <f t="shared" si="865"/>
        <v>49.5</v>
      </c>
      <c r="AB176" s="639">
        <f t="shared" si="866"/>
        <v>49.5</v>
      </c>
      <c r="AC176" s="761">
        <f t="shared" si="867"/>
        <v>0</v>
      </c>
      <c r="AD176" s="762">
        <f t="shared" si="868"/>
        <v>0</v>
      </c>
      <c r="AE176" s="763">
        <f t="shared" si="869"/>
        <v>0</v>
      </c>
      <c r="AF176" s="763">
        <f t="shared" si="870"/>
        <v>0</v>
      </c>
      <c r="AG176" s="764">
        <f t="shared" si="871"/>
        <v>1</v>
      </c>
    </row>
    <row r="177" spans="1:33" s="153" customFormat="1" ht="12" outlineLevel="1" x14ac:dyDescent="0.25">
      <c r="A177" s="973"/>
      <c r="B177" s="154"/>
      <c r="C177" s="155"/>
      <c r="D177" s="128" t="s">
        <v>126</v>
      </c>
      <c r="E177" s="1444" t="s">
        <v>85</v>
      </c>
      <c r="F177" s="117" t="s">
        <v>35</v>
      </c>
      <c r="G177" s="641">
        <f>H177+I177</f>
        <v>11</v>
      </c>
      <c r="H177" s="642"/>
      <c r="I177" s="643">
        <v>11</v>
      </c>
      <c r="J177" s="641">
        <f t="shared" si="872"/>
        <v>0</v>
      </c>
      <c r="K177" s="642"/>
      <c r="L177" s="643"/>
      <c r="M177" s="641">
        <f t="shared" si="874"/>
        <v>0</v>
      </c>
      <c r="N177" s="642"/>
      <c r="O177" s="643"/>
      <c r="P177" s="641">
        <f t="shared" si="877"/>
        <v>0</v>
      </c>
      <c r="Q177" s="642"/>
      <c r="R177" s="643"/>
      <c r="S177" s="641">
        <f t="shared" si="880"/>
        <v>11</v>
      </c>
      <c r="T177" s="642"/>
      <c r="U177" s="643">
        <v>11</v>
      </c>
      <c r="V177" s="447" t="s">
        <v>34</v>
      </c>
      <c r="W177" s="448" t="s">
        <v>34</v>
      </c>
      <c r="X177" s="448" t="s">
        <v>34</v>
      </c>
      <c r="Y177" s="449" t="s">
        <v>34</v>
      </c>
      <c r="Z177" s="781" t="s">
        <v>34</v>
      </c>
      <c r="AA177" s="782" t="s">
        <v>34</v>
      </c>
      <c r="AB177" s="782" t="s">
        <v>34</v>
      </c>
      <c r="AC177" s="783" t="s">
        <v>34</v>
      </c>
      <c r="AD177" s="781" t="s">
        <v>34</v>
      </c>
      <c r="AE177" s="782" t="s">
        <v>34</v>
      </c>
      <c r="AF177" s="782" t="s">
        <v>34</v>
      </c>
      <c r="AG177" s="783" t="s">
        <v>34</v>
      </c>
    </row>
    <row r="178" spans="1:33" s="153" customFormat="1" ht="12" outlineLevel="1" x14ac:dyDescent="0.25">
      <c r="A178" s="973"/>
      <c r="B178" s="154"/>
      <c r="C178" s="155"/>
      <c r="D178" s="128" t="s">
        <v>126</v>
      </c>
      <c r="E178" s="1451" t="s">
        <v>86</v>
      </c>
      <c r="F178" s="117" t="s">
        <v>62</v>
      </c>
      <c r="G178" s="660">
        <f>IF(G176&gt;0,ROUND((G176/G177*1000),2),0)</f>
        <v>4500</v>
      </c>
      <c r="H178" s="661"/>
      <c r="I178" s="662">
        <v>4500</v>
      </c>
      <c r="J178" s="660">
        <f t="shared" ref="J178" si="883">IF(J176&gt;0,ROUND((J176/J177*1000),2),0)</f>
        <v>0</v>
      </c>
      <c r="K178" s="661"/>
      <c r="L178" s="662"/>
      <c r="M178" s="660">
        <f t="shared" ref="M178" si="884">IF(M176&gt;0,ROUND((M176/M177*1000),2),0)</f>
        <v>0</v>
      </c>
      <c r="N178" s="661"/>
      <c r="O178" s="662"/>
      <c r="P178" s="660">
        <f t="shared" ref="P178" si="885">IF(P176&gt;0,ROUND((P176/P177*1000),2),0)</f>
        <v>0</v>
      </c>
      <c r="Q178" s="661"/>
      <c r="R178" s="662"/>
      <c r="S178" s="660">
        <f t="shared" ref="S178" si="886">IF(S176&gt;0,ROUND((S176/S177*1000),2),0)</f>
        <v>4500</v>
      </c>
      <c r="T178" s="661"/>
      <c r="U178" s="662">
        <v>4500</v>
      </c>
      <c r="V178" s="447" t="s">
        <v>34</v>
      </c>
      <c r="W178" s="448" t="s">
        <v>34</v>
      </c>
      <c r="X178" s="448" t="s">
        <v>34</v>
      </c>
      <c r="Y178" s="449" t="s">
        <v>34</v>
      </c>
      <c r="Z178" s="781" t="s">
        <v>34</v>
      </c>
      <c r="AA178" s="782" t="s">
        <v>34</v>
      </c>
      <c r="AB178" s="782" t="s">
        <v>34</v>
      </c>
      <c r="AC178" s="783" t="s">
        <v>34</v>
      </c>
      <c r="AD178" s="781" t="s">
        <v>34</v>
      </c>
      <c r="AE178" s="782" t="s">
        <v>34</v>
      </c>
      <c r="AF178" s="782" t="s">
        <v>34</v>
      </c>
      <c r="AG178" s="783" t="s">
        <v>34</v>
      </c>
    </row>
    <row r="179" spans="1:33" s="122" customFormat="1" ht="24.75" outlineLevel="1" x14ac:dyDescent="0.25">
      <c r="A179" s="357"/>
      <c r="B179" s="143" t="s">
        <v>394</v>
      </c>
      <c r="C179" s="67">
        <v>2210</v>
      </c>
      <c r="D179" s="152" t="s">
        <v>126</v>
      </c>
      <c r="E179" s="1453" t="s">
        <v>580</v>
      </c>
      <c r="F179" s="121" t="s">
        <v>43</v>
      </c>
      <c r="G179" s="520">
        <f>H179+I179</f>
        <v>0</v>
      </c>
      <c r="H179" s="639">
        <f>ROUND(H180*H181/1000,1)</f>
        <v>0</v>
      </c>
      <c r="I179" s="640">
        <f>ROUND(I180*I181/1000,1)</f>
        <v>0</v>
      </c>
      <c r="J179" s="520">
        <f t="shared" ref="J179:J180" si="887">K179+L179</f>
        <v>0</v>
      </c>
      <c r="K179" s="639">
        <f t="shared" ref="K179:L179" si="888">ROUND(K180*K181/1000,1)</f>
        <v>0</v>
      </c>
      <c r="L179" s="640">
        <f t="shared" si="888"/>
        <v>0</v>
      </c>
      <c r="M179" s="520">
        <f t="shared" ref="M179:M180" si="889">N179+O179</f>
        <v>0</v>
      </c>
      <c r="N179" s="639">
        <f t="shared" ref="N179" si="890">ROUND(N180*N181/1000,1)</f>
        <v>0</v>
      </c>
      <c r="O179" s="640">
        <f t="shared" ref="O179" si="891">ROUND(O180*O181/1000,1)</f>
        <v>0</v>
      </c>
      <c r="P179" s="520">
        <f t="shared" ref="P179:P180" si="892">Q179+R179</f>
        <v>0</v>
      </c>
      <c r="Q179" s="639">
        <f t="shared" ref="Q179" si="893">ROUND(Q180*Q181/1000,1)</f>
        <v>0</v>
      </c>
      <c r="R179" s="640">
        <f t="shared" ref="R179" si="894">ROUND(R180*R181/1000,1)</f>
        <v>0</v>
      </c>
      <c r="S179" s="520">
        <f t="shared" ref="S179:S180" si="895">T179+U179</f>
        <v>0</v>
      </c>
      <c r="T179" s="639">
        <f t="shared" ref="T179" si="896">ROUND(T180*T181/1000,1)</f>
        <v>0</v>
      </c>
      <c r="U179" s="640">
        <f t="shared" ref="U179" si="897">ROUND(U180*U181/1000,1)</f>
        <v>0</v>
      </c>
      <c r="V179" s="453" t="s">
        <v>34</v>
      </c>
      <c r="W179" s="454" t="s">
        <v>34</v>
      </c>
      <c r="X179" s="454" t="s">
        <v>34</v>
      </c>
      <c r="Y179" s="455" t="s">
        <v>34</v>
      </c>
      <c r="Z179" s="760">
        <f t="shared" ref="Z179" si="898">G179-J179</f>
        <v>0</v>
      </c>
      <c r="AA179" s="639">
        <f t="shared" ref="AA179" si="899">G179-M179</f>
        <v>0</v>
      </c>
      <c r="AB179" s="639">
        <f t="shared" ref="AB179" si="900">G179-P179</f>
        <v>0</v>
      </c>
      <c r="AC179" s="761">
        <f t="shared" ref="AC179" si="901">G179-S179</f>
        <v>0</v>
      </c>
      <c r="AD179" s="762">
        <f t="shared" ref="AD179" si="902">IF(G179&gt;0,ROUND((J179/G179),3),0)</f>
        <v>0</v>
      </c>
      <c r="AE179" s="763">
        <f t="shared" ref="AE179" si="903">IF(G179&gt;0,ROUND((M179/G179),3),0)</f>
        <v>0</v>
      </c>
      <c r="AF179" s="763">
        <f t="shared" ref="AF179" si="904">IF(G179&gt;0,ROUND((P179/G179),3),0)</f>
        <v>0</v>
      </c>
      <c r="AG179" s="764">
        <f t="shared" ref="AG179" si="905">IF(G179&gt;0,ROUND((S179/G179),3),0)</f>
        <v>0</v>
      </c>
    </row>
    <row r="180" spans="1:33" s="153" customFormat="1" ht="12" outlineLevel="1" x14ac:dyDescent="0.25">
      <c r="A180" s="973"/>
      <c r="B180" s="154"/>
      <c r="C180" s="155"/>
      <c r="D180" s="128" t="s">
        <v>126</v>
      </c>
      <c r="E180" s="1444" t="s">
        <v>85</v>
      </c>
      <c r="F180" s="117" t="s">
        <v>35</v>
      </c>
      <c r="G180" s="641">
        <f>H180+I180</f>
        <v>0</v>
      </c>
      <c r="H180" s="642"/>
      <c r="I180" s="643"/>
      <c r="J180" s="641">
        <f t="shared" si="887"/>
        <v>0</v>
      </c>
      <c r="K180" s="642"/>
      <c r="L180" s="643"/>
      <c r="M180" s="641">
        <f t="shared" si="889"/>
        <v>0</v>
      </c>
      <c r="N180" s="642"/>
      <c r="O180" s="643"/>
      <c r="P180" s="641">
        <f t="shared" si="892"/>
        <v>0</v>
      </c>
      <c r="Q180" s="642"/>
      <c r="R180" s="643"/>
      <c r="S180" s="641">
        <f t="shared" si="895"/>
        <v>0</v>
      </c>
      <c r="T180" s="642"/>
      <c r="U180" s="643"/>
      <c r="V180" s="447" t="s">
        <v>34</v>
      </c>
      <c r="W180" s="448" t="s">
        <v>34</v>
      </c>
      <c r="X180" s="448" t="s">
        <v>34</v>
      </c>
      <c r="Y180" s="449" t="s">
        <v>34</v>
      </c>
      <c r="Z180" s="781" t="s">
        <v>34</v>
      </c>
      <c r="AA180" s="782" t="s">
        <v>34</v>
      </c>
      <c r="AB180" s="782" t="s">
        <v>34</v>
      </c>
      <c r="AC180" s="783" t="s">
        <v>34</v>
      </c>
      <c r="AD180" s="781" t="s">
        <v>34</v>
      </c>
      <c r="AE180" s="782" t="s">
        <v>34</v>
      </c>
      <c r="AF180" s="782" t="s">
        <v>34</v>
      </c>
      <c r="AG180" s="783" t="s">
        <v>34</v>
      </c>
    </row>
    <row r="181" spans="1:33" s="153" customFormat="1" ht="12.75" outlineLevel="1" thickBot="1" x14ac:dyDescent="0.3">
      <c r="A181" s="973"/>
      <c r="B181" s="156"/>
      <c r="C181" s="157"/>
      <c r="D181" s="151" t="s">
        <v>126</v>
      </c>
      <c r="E181" s="1445" t="s">
        <v>86</v>
      </c>
      <c r="F181" s="119" t="s">
        <v>62</v>
      </c>
      <c r="G181" s="644">
        <f>IF(G179&gt;0,ROUND((G179/G180*1000),2),0)</f>
        <v>0</v>
      </c>
      <c r="H181" s="645"/>
      <c r="I181" s="646"/>
      <c r="J181" s="644">
        <f t="shared" ref="J181" si="906">IF(J179&gt;0,ROUND((J179/J180*1000),2),0)</f>
        <v>0</v>
      </c>
      <c r="K181" s="645"/>
      <c r="L181" s="646"/>
      <c r="M181" s="644">
        <f t="shared" ref="M181" si="907">IF(M179&gt;0,ROUND((M179/M180*1000),2),0)</f>
        <v>0</v>
      </c>
      <c r="N181" s="645"/>
      <c r="O181" s="646"/>
      <c r="P181" s="644">
        <f t="shared" ref="P181" si="908">IF(P179&gt;0,ROUND((P179/P180*1000),2),0)</f>
        <v>0</v>
      </c>
      <c r="Q181" s="645"/>
      <c r="R181" s="646"/>
      <c r="S181" s="644">
        <f t="shared" ref="S181" si="909">IF(S179&gt;0,ROUND((S179/S180*1000),2),0)</f>
        <v>0</v>
      </c>
      <c r="T181" s="645"/>
      <c r="U181" s="646"/>
      <c r="V181" s="450" t="s">
        <v>34</v>
      </c>
      <c r="W181" s="451" t="s">
        <v>34</v>
      </c>
      <c r="X181" s="451" t="s">
        <v>34</v>
      </c>
      <c r="Y181" s="452" t="s">
        <v>34</v>
      </c>
      <c r="Z181" s="784" t="s">
        <v>34</v>
      </c>
      <c r="AA181" s="785" t="s">
        <v>34</v>
      </c>
      <c r="AB181" s="785" t="s">
        <v>34</v>
      </c>
      <c r="AC181" s="786" t="s">
        <v>34</v>
      </c>
      <c r="AD181" s="784" t="s">
        <v>34</v>
      </c>
      <c r="AE181" s="785" t="s">
        <v>34</v>
      </c>
      <c r="AF181" s="785" t="s">
        <v>34</v>
      </c>
      <c r="AG181" s="786" t="s">
        <v>34</v>
      </c>
    </row>
    <row r="182" spans="1:33" s="19" customFormat="1" ht="17.25" outlineLevel="1" thickTop="1" thickBot="1" x14ac:dyDescent="0.3">
      <c r="A182" s="109"/>
      <c r="B182" s="160" t="s">
        <v>395</v>
      </c>
      <c r="C182" s="161">
        <v>2210</v>
      </c>
      <c r="D182" s="162" t="s">
        <v>139</v>
      </c>
      <c r="E182" s="1442" t="s">
        <v>140</v>
      </c>
      <c r="F182" s="161" t="s">
        <v>43</v>
      </c>
      <c r="G182" s="582">
        <f>H182+I182</f>
        <v>18</v>
      </c>
      <c r="H182" s="647"/>
      <c r="I182" s="648">
        <v>18</v>
      </c>
      <c r="J182" s="582">
        <f t="shared" ref="J182" si="910">K182+L182</f>
        <v>0</v>
      </c>
      <c r="K182" s="647"/>
      <c r="L182" s="648"/>
      <c r="M182" s="582">
        <f t="shared" ref="M182" si="911">N182+O182</f>
        <v>0</v>
      </c>
      <c r="N182" s="647"/>
      <c r="O182" s="648"/>
      <c r="P182" s="582">
        <f t="shared" ref="P182" si="912">Q182+R182</f>
        <v>18</v>
      </c>
      <c r="Q182" s="647"/>
      <c r="R182" s="648">
        <v>18</v>
      </c>
      <c r="S182" s="582">
        <f t="shared" ref="S182" si="913">T182+U182</f>
        <v>18</v>
      </c>
      <c r="T182" s="647"/>
      <c r="U182" s="648">
        <v>18</v>
      </c>
      <c r="V182" s="459" t="s">
        <v>34</v>
      </c>
      <c r="W182" s="460" t="s">
        <v>34</v>
      </c>
      <c r="X182" s="460" t="s">
        <v>34</v>
      </c>
      <c r="Y182" s="461" t="s">
        <v>34</v>
      </c>
      <c r="Z182" s="793">
        <f t="shared" ref="Z182:Z184" si="914">G182-J182</f>
        <v>18</v>
      </c>
      <c r="AA182" s="671">
        <f t="shared" ref="AA182:AA184" si="915">G182-M182</f>
        <v>18</v>
      </c>
      <c r="AB182" s="671">
        <f t="shared" ref="AB182:AB184" si="916">G182-P182</f>
        <v>0</v>
      </c>
      <c r="AC182" s="794">
        <f t="shared" ref="AC182:AC184" si="917">G182-S182</f>
        <v>0</v>
      </c>
      <c r="AD182" s="795">
        <f t="shared" ref="AD182:AD184" si="918">IF(G182&gt;0,ROUND((J182/G182),3),0)</f>
        <v>0</v>
      </c>
      <c r="AE182" s="796">
        <f t="shared" ref="AE182:AE184" si="919">IF(G182&gt;0,ROUND((M182/G182),3),0)</f>
        <v>0</v>
      </c>
      <c r="AF182" s="796">
        <f t="shared" ref="AF182:AF184" si="920">IF(G182&gt;0,ROUND((P182/G182),3),0)</f>
        <v>1</v>
      </c>
      <c r="AG182" s="797">
        <f t="shared" ref="AG182:AG184" si="921">IF(G182&gt;0,ROUND((S182/G182),3),0)</f>
        <v>1</v>
      </c>
    </row>
    <row r="183" spans="1:33" s="122" customFormat="1" ht="17.25" outlineLevel="1" thickTop="1" thickBot="1" x14ac:dyDescent="0.3">
      <c r="A183" s="109"/>
      <c r="B183" s="123" t="s">
        <v>145</v>
      </c>
      <c r="C183" s="126">
        <v>2210</v>
      </c>
      <c r="D183" s="163" t="s">
        <v>141</v>
      </c>
      <c r="E183" s="1442" t="s">
        <v>142</v>
      </c>
      <c r="F183" s="126" t="s">
        <v>43</v>
      </c>
      <c r="G183" s="652">
        <f>ROUND(G184+G187+G190+G193,1)</f>
        <v>0</v>
      </c>
      <c r="H183" s="653">
        <f>ROUND(H184+H187+H190+H193,1)</f>
        <v>0</v>
      </c>
      <c r="I183" s="654">
        <f t="shared" ref="I183:K183" si="922">ROUND(I184+I187+I190+I193,1)</f>
        <v>0</v>
      </c>
      <c r="J183" s="652">
        <f t="shared" si="922"/>
        <v>0</v>
      </c>
      <c r="K183" s="653">
        <f t="shared" si="922"/>
        <v>0</v>
      </c>
      <c r="L183" s="654">
        <f t="shared" ref="L183:N183" si="923">ROUND(L184+L187+L190+L193,1)</f>
        <v>0</v>
      </c>
      <c r="M183" s="652">
        <f t="shared" si="923"/>
        <v>0</v>
      </c>
      <c r="N183" s="653">
        <f t="shared" si="923"/>
        <v>0</v>
      </c>
      <c r="O183" s="654">
        <f t="shared" ref="O183:U183" si="924">ROUND(O184+O187+O190+O193,1)</f>
        <v>0</v>
      </c>
      <c r="P183" s="652">
        <f t="shared" si="924"/>
        <v>0</v>
      </c>
      <c r="Q183" s="653">
        <f t="shared" si="924"/>
        <v>0</v>
      </c>
      <c r="R183" s="654">
        <f t="shared" si="924"/>
        <v>0</v>
      </c>
      <c r="S183" s="652">
        <f t="shared" si="924"/>
        <v>0</v>
      </c>
      <c r="T183" s="653">
        <f t="shared" si="924"/>
        <v>0</v>
      </c>
      <c r="U183" s="654">
        <f t="shared" si="924"/>
        <v>0</v>
      </c>
      <c r="V183" s="456" t="s">
        <v>34</v>
      </c>
      <c r="W183" s="457" t="s">
        <v>34</v>
      </c>
      <c r="X183" s="457" t="s">
        <v>34</v>
      </c>
      <c r="Y183" s="458" t="s">
        <v>34</v>
      </c>
      <c r="Z183" s="787">
        <f t="shared" si="914"/>
        <v>0</v>
      </c>
      <c r="AA183" s="788">
        <f t="shared" si="915"/>
        <v>0</v>
      </c>
      <c r="AB183" s="788">
        <f t="shared" si="916"/>
        <v>0</v>
      </c>
      <c r="AC183" s="789">
        <f t="shared" si="917"/>
        <v>0</v>
      </c>
      <c r="AD183" s="790">
        <f t="shared" si="918"/>
        <v>0</v>
      </c>
      <c r="AE183" s="791">
        <f t="shared" si="919"/>
        <v>0</v>
      </c>
      <c r="AF183" s="791">
        <f t="shared" si="920"/>
        <v>0</v>
      </c>
      <c r="AG183" s="792">
        <f t="shared" si="921"/>
        <v>0</v>
      </c>
    </row>
    <row r="184" spans="1:33" s="122" customFormat="1" ht="15.75" outlineLevel="1" thickTop="1" x14ac:dyDescent="0.25">
      <c r="A184" s="357"/>
      <c r="B184" s="143" t="s">
        <v>396</v>
      </c>
      <c r="C184" s="67">
        <v>2210</v>
      </c>
      <c r="D184" s="152" t="s">
        <v>141</v>
      </c>
      <c r="E184" s="1448" t="s">
        <v>143</v>
      </c>
      <c r="F184" s="67" t="s">
        <v>43</v>
      </c>
      <c r="G184" s="520">
        <f>H184+I184</f>
        <v>0</v>
      </c>
      <c r="H184" s="639">
        <f>ROUND(H185*H186/1000,1)</f>
        <v>0</v>
      </c>
      <c r="I184" s="640">
        <f>ROUND(I185*I186/1000,1)</f>
        <v>0</v>
      </c>
      <c r="J184" s="520">
        <f t="shared" ref="J184:J185" si="925">K184+L184</f>
        <v>0</v>
      </c>
      <c r="K184" s="639">
        <f t="shared" ref="K184:L184" si="926">ROUND(K185*K186/1000,1)</f>
        <v>0</v>
      </c>
      <c r="L184" s="640">
        <f t="shared" si="926"/>
        <v>0</v>
      </c>
      <c r="M184" s="520">
        <f t="shared" ref="M184:M185" si="927">N184+O184</f>
        <v>0</v>
      </c>
      <c r="N184" s="639">
        <f t="shared" ref="N184" si="928">ROUND(N185*N186/1000,1)</f>
        <v>0</v>
      </c>
      <c r="O184" s="640">
        <f t="shared" ref="O184" si="929">ROUND(O185*O186/1000,1)</f>
        <v>0</v>
      </c>
      <c r="P184" s="520">
        <f t="shared" ref="P184:P185" si="930">Q184+R184</f>
        <v>0</v>
      </c>
      <c r="Q184" s="639">
        <f t="shared" ref="Q184" si="931">ROUND(Q185*Q186/1000,1)</f>
        <v>0</v>
      </c>
      <c r="R184" s="640">
        <f t="shared" ref="R184" si="932">ROUND(R185*R186/1000,1)</f>
        <v>0</v>
      </c>
      <c r="S184" s="520">
        <f t="shared" ref="S184:S185" si="933">T184+U184</f>
        <v>0</v>
      </c>
      <c r="T184" s="639">
        <f t="shared" ref="T184" si="934">ROUND(T185*T186/1000,1)</f>
        <v>0</v>
      </c>
      <c r="U184" s="640">
        <f t="shared" ref="U184" si="935">ROUND(U185*U186/1000,1)</f>
        <v>0</v>
      </c>
      <c r="V184" s="453" t="s">
        <v>34</v>
      </c>
      <c r="W184" s="454" t="s">
        <v>34</v>
      </c>
      <c r="X184" s="454" t="s">
        <v>34</v>
      </c>
      <c r="Y184" s="455" t="s">
        <v>34</v>
      </c>
      <c r="Z184" s="760">
        <f t="shared" si="914"/>
        <v>0</v>
      </c>
      <c r="AA184" s="639">
        <f t="shared" si="915"/>
        <v>0</v>
      </c>
      <c r="AB184" s="639">
        <f t="shared" si="916"/>
        <v>0</v>
      </c>
      <c r="AC184" s="761">
        <f t="shared" si="917"/>
        <v>0</v>
      </c>
      <c r="AD184" s="762">
        <f t="shared" si="918"/>
        <v>0</v>
      </c>
      <c r="AE184" s="763">
        <f t="shared" si="919"/>
        <v>0</v>
      </c>
      <c r="AF184" s="763">
        <f t="shared" si="920"/>
        <v>0</v>
      </c>
      <c r="AG184" s="764">
        <f t="shared" si="921"/>
        <v>0</v>
      </c>
    </row>
    <row r="185" spans="1:33" s="138" customFormat="1" ht="12" outlineLevel="1" x14ac:dyDescent="0.25">
      <c r="A185" s="973"/>
      <c r="B185" s="139"/>
      <c r="C185" s="164"/>
      <c r="D185" s="128" t="s">
        <v>141</v>
      </c>
      <c r="E185" s="1444" t="s">
        <v>85</v>
      </c>
      <c r="F185" s="117" t="s">
        <v>35</v>
      </c>
      <c r="G185" s="641">
        <f>H185+I185</f>
        <v>0</v>
      </c>
      <c r="H185" s="642"/>
      <c r="I185" s="643"/>
      <c r="J185" s="641">
        <f t="shared" si="925"/>
        <v>0</v>
      </c>
      <c r="K185" s="642"/>
      <c r="L185" s="643"/>
      <c r="M185" s="641">
        <f t="shared" si="927"/>
        <v>0</v>
      </c>
      <c r="N185" s="642"/>
      <c r="O185" s="643"/>
      <c r="P185" s="641">
        <f t="shared" si="930"/>
        <v>0</v>
      </c>
      <c r="Q185" s="642"/>
      <c r="R185" s="643"/>
      <c r="S185" s="641">
        <f t="shared" si="933"/>
        <v>0</v>
      </c>
      <c r="T185" s="642"/>
      <c r="U185" s="643"/>
      <c r="V185" s="447" t="s">
        <v>34</v>
      </c>
      <c r="W185" s="448" t="s">
        <v>34</v>
      </c>
      <c r="X185" s="448" t="s">
        <v>34</v>
      </c>
      <c r="Y185" s="449" t="s">
        <v>34</v>
      </c>
      <c r="Z185" s="781" t="s">
        <v>34</v>
      </c>
      <c r="AA185" s="782" t="s">
        <v>34</v>
      </c>
      <c r="AB185" s="782" t="s">
        <v>34</v>
      </c>
      <c r="AC185" s="783" t="s">
        <v>34</v>
      </c>
      <c r="AD185" s="781" t="s">
        <v>34</v>
      </c>
      <c r="AE185" s="782" t="s">
        <v>34</v>
      </c>
      <c r="AF185" s="782" t="s">
        <v>34</v>
      </c>
      <c r="AG185" s="783" t="s">
        <v>34</v>
      </c>
    </row>
    <row r="186" spans="1:33" s="138" customFormat="1" ht="12" outlineLevel="1" x14ac:dyDescent="0.25">
      <c r="A186" s="973"/>
      <c r="B186" s="139"/>
      <c r="C186" s="164"/>
      <c r="D186" s="128" t="s">
        <v>141</v>
      </c>
      <c r="E186" s="1444" t="s">
        <v>86</v>
      </c>
      <c r="F186" s="117" t="s">
        <v>62</v>
      </c>
      <c r="G186" s="655">
        <f>IF(G184&gt;0,ROUND((G184/G185*1000),2),0)</f>
        <v>0</v>
      </c>
      <c r="H186" s="656"/>
      <c r="I186" s="657"/>
      <c r="J186" s="655">
        <f t="shared" ref="J186" si="936">IF(J184&gt;0,ROUND((J184/J185*1000),2),0)</f>
        <v>0</v>
      </c>
      <c r="K186" s="656"/>
      <c r="L186" s="657"/>
      <c r="M186" s="655">
        <f t="shared" ref="M186" si="937">IF(M184&gt;0,ROUND((M184/M185*1000),2),0)</f>
        <v>0</v>
      </c>
      <c r="N186" s="656"/>
      <c r="O186" s="657"/>
      <c r="P186" s="655">
        <f t="shared" ref="P186" si="938">IF(P184&gt;0,ROUND((P184/P185*1000),2),0)</f>
        <v>0</v>
      </c>
      <c r="Q186" s="656"/>
      <c r="R186" s="657"/>
      <c r="S186" s="655">
        <f t="shared" ref="S186" si="939">IF(S184&gt;0,ROUND((S184/S185*1000),2),0)</f>
        <v>0</v>
      </c>
      <c r="T186" s="656"/>
      <c r="U186" s="657"/>
      <c r="V186" s="462" t="s">
        <v>34</v>
      </c>
      <c r="W186" s="463" t="s">
        <v>34</v>
      </c>
      <c r="X186" s="463" t="s">
        <v>34</v>
      </c>
      <c r="Y186" s="464" t="s">
        <v>34</v>
      </c>
      <c r="Z186" s="798" t="s">
        <v>34</v>
      </c>
      <c r="AA186" s="799" t="s">
        <v>34</v>
      </c>
      <c r="AB186" s="799" t="s">
        <v>34</v>
      </c>
      <c r="AC186" s="800" t="s">
        <v>34</v>
      </c>
      <c r="AD186" s="798" t="s">
        <v>34</v>
      </c>
      <c r="AE186" s="799" t="s">
        <v>34</v>
      </c>
      <c r="AF186" s="799" t="s">
        <v>34</v>
      </c>
      <c r="AG186" s="800" t="s">
        <v>34</v>
      </c>
    </row>
    <row r="187" spans="1:33" s="122" customFormat="1" outlineLevel="1" x14ac:dyDescent="0.25">
      <c r="A187" s="357"/>
      <c r="B187" s="143" t="s">
        <v>397</v>
      </c>
      <c r="C187" s="67">
        <v>2210</v>
      </c>
      <c r="D187" s="152" t="s">
        <v>141</v>
      </c>
      <c r="E187" s="1448" t="s">
        <v>144</v>
      </c>
      <c r="F187" s="67" t="s">
        <v>43</v>
      </c>
      <c r="G187" s="517">
        <f>H187+I187</f>
        <v>0</v>
      </c>
      <c r="H187" s="658">
        <f>ROUND(H188*H189/1000,1)</f>
        <v>0</v>
      </c>
      <c r="I187" s="659">
        <f>ROUND(I188*I189/1000,1)</f>
        <v>0</v>
      </c>
      <c r="J187" s="517">
        <f t="shared" ref="J187:J188" si="940">K187+L187</f>
        <v>0</v>
      </c>
      <c r="K187" s="658">
        <f t="shared" ref="K187:L187" si="941">ROUND(K188*K189/1000,1)</f>
        <v>0</v>
      </c>
      <c r="L187" s="659">
        <f t="shared" si="941"/>
        <v>0</v>
      </c>
      <c r="M187" s="517">
        <f t="shared" ref="M187:M188" si="942">N187+O187</f>
        <v>0</v>
      </c>
      <c r="N187" s="658">
        <f t="shared" ref="N187" si="943">ROUND(N188*N189/1000,1)</f>
        <v>0</v>
      </c>
      <c r="O187" s="659">
        <f t="shared" ref="O187" si="944">ROUND(O188*O189/1000,1)</f>
        <v>0</v>
      </c>
      <c r="P187" s="517">
        <f t="shared" ref="P187:P188" si="945">Q187+R187</f>
        <v>0</v>
      </c>
      <c r="Q187" s="658">
        <f t="shared" ref="Q187" si="946">ROUND(Q188*Q189/1000,1)</f>
        <v>0</v>
      </c>
      <c r="R187" s="659">
        <f t="shared" ref="R187" si="947">ROUND(R188*R189/1000,1)</f>
        <v>0</v>
      </c>
      <c r="S187" s="517">
        <f t="shared" ref="S187:S188" si="948">T187+U187</f>
        <v>0</v>
      </c>
      <c r="T187" s="658">
        <f t="shared" ref="T187" si="949">ROUND(T188*T189/1000,1)</f>
        <v>0</v>
      </c>
      <c r="U187" s="659">
        <f t="shared" ref="U187" si="950">ROUND(U188*U189/1000,1)</f>
        <v>0</v>
      </c>
      <c r="V187" s="465" t="s">
        <v>34</v>
      </c>
      <c r="W187" s="466" t="s">
        <v>34</v>
      </c>
      <c r="X187" s="466" t="s">
        <v>34</v>
      </c>
      <c r="Y187" s="467" t="s">
        <v>34</v>
      </c>
      <c r="Z187" s="765">
        <f t="shared" ref="Z187" si="951">G187-J187</f>
        <v>0</v>
      </c>
      <c r="AA187" s="658">
        <f t="shared" ref="AA187" si="952">G187-M187</f>
        <v>0</v>
      </c>
      <c r="AB187" s="658">
        <f t="shared" ref="AB187" si="953">G187-P187</f>
        <v>0</v>
      </c>
      <c r="AC187" s="801">
        <f t="shared" ref="AC187" si="954">G187-S187</f>
        <v>0</v>
      </c>
      <c r="AD187" s="802">
        <f t="shared" ref="AD187" si="955">IF(G187&gt;0,ROUND((J187/G187),3),0)</f>
        <v>0</v>
      </c>
      <c r="AE187" s="803">
        <f t="shared" ref="AE187" si="956">IF(G187&gt;0,ROUND((M187/G187),3),0)</f>
        <v>0</v>
      </c>
      <c r="AF187" s="803">
        <f t="shared" ref="AF187" si="957">IF(G187&gt;0,ROUND((P187/G187),3),0)</f>
        <v>0</v>
      </c>
      <c r="AG187" s="804">
        <f t="shared" ref="AG187" si="958">IF(G187&gt;0,ROUND((S187/G187),3),0)</f>
        <v>0</v>
      </c>
    </row>
    <row r="188" spans="1:33" s="138" customFormat="1" ht="12" outlineLevel="1" x14ac:dyDescent="0.25">
      <c r="A188" s="973"/>
      <c r="B188" s="139"/>
      <c r="C188" s="164"/>
      <c r="D188" s="128" t="s">
        <v>141</v>
      </c>
      <c r="E188" s="1444" t="s">
        <v>85</v>
      </c>
      <c r="F188" s="117" t="s">
        <v>35</v>
      </c>
      <c r="G188" s="641">
        <f>H188+I188</f>
        <v>0</v>
      </c>
      <c r="H188" s="642"/>
      <c r="I188" s="643"/>
      <c r="J188" s="641">
        <f t="shared" si="940"/>
        <v>0</v>
      </c>
      <c r="K188" s="642"/>
      <c r="L188" s="643"/>
      <c r="M188" s="641">
        <f t="shared" si="942"/>
        <v>0</v>
      </c>
      <c r="N188" s="642"/>
      <c r="O188" s="643"/>
      <c r="P188" s="641">
        <f t="shared" si="945"/>
        <v>0</v>
      </c>
      <c r="Q188" s="642"/>
      <c r="R188" s="643"/>
      <c r="S188" s="641">
        <f t="shared" si="948"/>
        <v>0</v>
      </c>
      <c r="T188" s="642"/>
      <c r="U188" s="643"/>
      <c r="V188" s="447" t="s">
        <v>34</v>
      </c>
      <c r="W188" s="448" t="s">
        <v>34</v>
      </c>
      <c r="X188" s="448" t="s">
        <v>34</v>
      </c>
      <c r="Y188" s="449" t="s">
        <v>34</v>
      </c>
      <c r="Z188" s="781" t="s">
        <v>34</v>
      </c>
      <c r="AA188" s="782" t="s">
        <v>34</v>
      </c>
      <c r="AB188" s="782" t="s">
        <v>34</v>
      </c>
      <c r="AC188" s="783" t="s">
        <v>34</v>
      </c>
      <c r="AD188" s="781" t="s">
        <v>34</v>
      </c>
      <c r="AE188" s="782" t="s">
        <v>34</v>
      </c>
      <c r="AF188" s="782" t="s">
        <v>34</v>
      </c>
      <c r="AG188" s="783" t="s">
        <v>34</v>
      </c>
    </row>
    <row r="189" spans="1:33" s="138" customFormat="1" ht="12" outlineLevel="1" x14ac:dyDescent="0.25">
      <c r="A189" s="973"/>
      <c r="B189" s="139"/>
      <c r="C189" s="164"/>
      <c r="D189" s="128" t="s">
        <v>141</v>
      </c>
      <c r="E189" s="1444" t="s">
        <v>86</v>
      </c>
      <c r="F189" s="117" t="s">
        <v>62</v>
      </c>
      <c r="G189" s="660">
        <f>IF(G187&gt;0,ROUND((G187/G188*1000),2),0)</f>
        <v>0</v>
      </c>
      <c r="H189" s="661"/>
      <c r="I189" s="662"/>
      <c r="J189" s="660">
        <f t="shared" ref="J189" si="959">IF(J187&gt;0,ROUND((J187/J188*1000),2),0)</f>
        <v>0</v>
      </c>
      <c r="K189" s="661"/>
      <c r="L189" s="662"/>
      <c r="M189" s="660">
        <f t="shared" ref="M189" si="960">IF(M187&gt;0,ROUND((M187/M188*1000),2),0)</f>
        <v>0</v>
      </c>
      <c r="N189" s="661"/>
      <c r="O189" s="662"/>
      <c r="P189" s="660">
        <f t="shared" ref="P189" si="961">IF(P187&gt;0,ROUND((P187/P188*1000),2),0)</f>
        <v>0</v>
      </c>
      <c r="Q189" s="661"/>
      <c r="R189" s="662"/>
      <c r="S189" s="660">
        <f t="shared" ref="S189" si="962">IF(S187&gt;0,ROUND((S187/S188*1000),2),0)</f>
        <v>0</v>
      </c>
      <c r="T189" s="661"/>
      <c r="U189" s="662"/>
      <c r="V189" s="447" t="s">
        <v>34</v>
      </c>
      <c r="W189" s="448" t="s">
        <v>34</v>
      </c>
      <c r="X189" s="448" t="s">
        <v>34</v>
      </c>
      <c r="Y189" s="449" t="s">
        <v>34</v>
      </c>
      <c r="Z189" s="781" t="s">
        <v>34</v>
      </c>
      <c r="AA189" s="782" t="s">
        <v>34</v>
      </c>
      <c r="AB189" s="782" t="s">
        <v>34</v>
      </c>
      <c r="AC189" s="783" t="s">
        <v>34</v>
      </c>
      <c r="AD189" s="781" t="s">
        <v>34</v>
      </c>
      <c r="AE189" s="782" t="s">
        <v>34</v>
      </c>
      <c r="AF189" s="782" t="s">
        <v>34</v>
      </c>
      <c r="AG189" s="783" t="s">
        <v>34</v>
      </c>
    </row>
    <row r="190" spans="1:33" s="122" customFormat="1" ht="23.25" customHeight="1" outlineLevel="1" x14ac:dyDescent="0.25">
      <c r="A190" s="357"/>
      <c r="B190" s="143" t="s">
        <v>398</v>
      </c>
      <c r="C190" s="67">
        <v>2210</v>
      </c>
      <c r="D190" s="152" t="s">
        <v>141</v>
      </c>
      <c r="E190" s="1455" t="s">
        <v>625</v>
      </c>
      <c r="F190" s="67" t="s">
        <v>43</v>
      </c>
      <c r="G190" s="517">
        <f>H190+I190</f>
        <v>0</v>
      </c>
      <c r="H190" s="658">
        <f>ROUND(H191*H192/1000,1)</f>
        <v>0</v>
      </c>
      <c r="I190" s="659">
        <f>ROUND(I191*I192/1000,1)</f>
        <v>0</v>
      </c>
      <c r="J190" s="517">
        <f t="shared" ref="J190:J191" si="963">K190+L190</f>
        <v>0</v>
      </c>
      <c r="K190" s="658">
        <f t="shared" ref="K190:L190" si="964">ROUND(K191*K192/1000,1)</f>
        <v>0</v>
      </c>
      <c r="L190" s="659">
        <f t="shared" si="964"/>
        <v>0</v>
      </c>
      <c r="M190" s="517">
        <f t="shared" ref="M190:M191" si="965">N190+O190</f>
        <v>0</v>
      </c>
      <c r="N190" s="658">
        <f t="shared" ref="N190" si="966">ROUND(N191*N192/1000,1)</f>
        <v>0</v>
      </c>
      <c r="O190" s="659">
        <f t="shared" ref="O190" si="967">ROUND(O191*O192/1000,1)</f>
        <v>0</v>
      </c>
      <c r="P190" s="517">
        <f t="shared" ref="P190:P191" si="968">Q190+R190</f>
        <v>0</v>
      </c>
      <c r="Q190" s="658">
        <f t="shared" ref="Q190" si="969">ROUND(Q191*Q192/1000,1)</f>
        <v>0</v>
      </c>
      <c r="R190" s="659">
        <f t="shared" ref="R190" si="970">ROUND(R191*R192/1000,1)</f>
        <v>0</v>
      </c>
      <c r="S190" s="517">
        <f t="shared" ref="S190:S191" si="971">T190+U190</f>
        <v>0</v>
      </c>
      <c r="T190" s="658">
        <f t="shared" ref="T190" si="972">ROUND(T191*T192/1000,1)</f>
        <v>0</v>
      </c>
      <c r="U190" s="659">
        <f t="shared" ref="U190" si="973">ROUND(U191*U192/1000,1)</f>
        <v>0</v>
      </c>
      <c r="V190" s="453" t="s">
        <v>34</v>
      </c>
      <c r="W190" s="454" t="s">
        <v>34</v>
      </c>
      <c r="X190" s="454" t="s">
        <v>34</v>
      </c>
      <c r="Y190" s="455" t="s">
        <v>34</v>
      </c>
      <c r="Z190" s="760">
        <f t="shared" ref="Z190" si="974">G190-J190</f>
        <v>0</v>
      </c>
      <c r="AA190" s="639">
        <f t="shared" ref="AA190" si="975">G190-M190</f>
        <v>0</v>
      </c>
      <c r="AB190" s="639">
        <f t="shared" ref="AB190" si="976">G190-P190</f>
        <v>0</v>
      </c>
      <c r="AC190" s="761">
        <f t="shared" ref="AC190" si="977">G190-S190</f>
        <v>0</v>
      </c>
      <c r="AD190" s="762">
        <f t="shared" ref="AD190" si="978">IF(G190&gt;0,ROUND((J190/G190),3),0)</f>
        <v>0</v>
      </c>
      <c r="AE190" s="763">
        <f t="shared" ref="AE190" si="979">IF(G190&gt;0,ROUND((M190/G190),3),0)</f>
        <v>0</v>
      </c>
      <c r="AF190" s="763">
        <f t="shared" ref="AF190" si="980">IF(G190&gt;0,ROUND((P190/G190),3),0)</f>
        <v>0</v>
      </c>
      <c r="AG190" s="764">
        <f t="shared" ref="AG190" si="981">IF(G190&gt;0,ROUND((S190/G190),3),0)</f>
        <v>0</v>
      </c>
    </row>
    <row r="191" spans="1:33" s="138" customFormat="1" ht="12" outlineLevel="1" x14ac:dyDescent="0.25">
      <c r="A191" s="973"/>
      <c r="B191" s="139"/>
      <c r="C191" s="164"/>
      <c r="D191" s="128" t="s">
        <v>141</v>
      </c>
      <c r="E191" s="1444" t="s">
        <v>85</v>
      </c>
      <c r="F191" s="117" t="s">
        <v>35</v>
      </c>
      <c r="G191" s="641">
        <f>H191+I191</f>
        <v>0</v>
      </c>
      <c r="H191" s="642"/>
      <c r="I191" s="643"/>
      <c r="J191" s="641">
        <f t="shared" si="963"/>
        <v>0</v>
      </c>
      <c r="K191" s="642"/>
      <c r="L191" s="643"/>
      <c r="M191" s="641">
        <f t="shared" si="965"/>
        <v>0</v>
      </c>
      <c r="N191" s="642"/>
      <c r="O191" s="643"/>
      <c r="P191" s="641">
        <f t="shared" si="968"/>
        <v>0</v>
      </c>
      <c r="Q191" s="642"/>
      <c r="R191" s="643"/>
      <c r="S191" s="641">
        <f t="shared" si="971"/>
        <v>0</v>
      </c>
      <c r="T191" s="642"/>
      <c r="U191" s="643"/>
      <c r="V191" s="447" t="s">
        <v>34</v>
      </c>
      <c r="W191" s="448" t="s">
        <v>34</v>
      </c>
      <c r="X191" s="448" t="s">
        <v>34</v>
      </c>
      <c r="Y191" s="449" t="s">
        <v>34</v>
      </c>
      <c r="Z191" s="781" t="s">
        <v>34</v>
      </c>
      <c r="AA191" s="782" t="s">
        <v>34</v>
      </c>
      <c r="AB191" s="782" t="s">
        <v>34</v>
      </c>
      <c r="AC191" s="783" t="s">
        <v>34</v>
      </c>
      <c r="AD191" s="781" t="s">
        <v>34</v>
      </c>
      <c r="AE191" s="782" t="s">
        <v>34</v>
      </c>
      <c r="AF191" s="782" t="s">
        <v>34</v>
      </c>
      <c r="AG191" s="783" t="s">
        <v>34</v>
      </c>
    </row>
    <row r="192" spans="1:33" s="138" customFormat="1" ht="12" outlineLevel="1" x14ac:dyDescent="0.25">
      <c r="A192" s="973"/>
      <c r="B192" s="139"/>
      <c r="C192" s="164"/>
      <c r="D192" s="128" t="s">
        <v>141</v>
      </c>
      <c r="E192" s="1444" t="s">
        <v>86</v>
      </c>
      <c r="F192" s="117" t="s">
        <v>62</v>
      </c>
      <c r="G192" s="660">
        <f>IF(G190&gt;0,ROUND((G190/G191*1000),2),0)</f>
        <v>0</v>
      </c>
      <c r="H192" s="661"/>
      <c r="I192" s="662"/>
      <c r="J192" s="660">
        <f t="shared" ref="J192" si="982">IF(J190&gt;0,ROUND((J190/J191*1000),2),0)</f>
        <v>0</v>
      </c>
      <c r="K192" s="661"/>
      <c r="L192" s="662"/>
      <c r="M192" s="660">
        <f t="shared" ref="M192" si="983">IF(M190&gt;0,ROUND((M190/M191*1000),2),0)</f>
        <v>0</v>
      </c>
      <c r="N192" s="661"/>
      <c r="O192" s="662"/>
      <c r="P192" s="660">
        <f t="shared" ref="P192" si="984">IF(P190&gt;0,ROUND((P190/P191*1000),2),0)</f>
        <v>0</v>
      </c>
      <c r="Q192" s="661"/>
      <c r="R192" s="662"/>
      <c r="S192" s="660">
        <f t="shared" ref="S192" si="985">IF(S190&gt;0,ROUND((S190/S191*1000),2),0)</f>
        <v>0</v>
      </c>
      <c r="T192" s="661"/>
      <c r="U192" s="662"/>
      <c r="V192" s="447" t="s">
        <v>34</v>
      </c>
      <c r="W192" s="448" t="s">
        <v>34</v>
      </c>
      <c r="X192" s="448" t="s">
        <v>34</v>
      </c>
      <c r="Y192" s="449" t="s">
        <v>34</v>
      </c>
      <c r="Z192" s="781" t="s">
        <v>34</v>
      </c>
      <c r="AA192" s="782" t="s">
        <v>34</v>
      </c>
      <c r="AB192" s="782" t="s">
        <v>34</v>
      </c>
      <c r="AC192" s="783" t="s">
        <v>34</v>
      </c>
      <c r="AD192" s="781" t="s">
        <v>34</v>
      </c>
      <c r="AE192" s="782" t="s">
        <v>34</v>
      </c>
      <c r="AF192" s="782" t="s">
        <v>34</v>
      </c>
      <c r="AG192" s="783" t="s">
        <v>34</v>
      </c>
    </row>
    <row r="193" spans="1:34" s="122" customFormat="1" ht="24.75" outlineLevel="1" x14ac:dyDescent="0.25">
      <c r="A193" s="357"/>
      <c r="B193" s="143" t="s">
        <v>399</v>
      </c>
      <c r="C193" s="67">
        <v>2210</v>
      </c>
      <c r="D193" s="152" t="s">
        <v>141</v>
      </c>
      <c r="E193" s="1455" t="s">
        <v>626</v>
      </c>
      <c r="F193" s="67" t="s">
        <v>43</v>
      </c>
      <c r="G193" s="520">
        <f>H193+I193</f>
        <v>0</v>
      </c>
      <c r="H193" s="639">
        <f>ROUND(H194*H195/1000,1)</f>
        <v>0</v>
      </c>
      <c r="I193" s="640">
        <f>ROUND(I194*I195/1000,1)</f>
        <v>0</v>
      </c>
      <c r="J193" s="520">
        <f t="shared" ref="J193:J194" si="986">K193+L193</f>
        <v>0</v>
      </c>
      <c r="K193" s="639">
        <f t="shared" ref="K193:L193" si="987">ROUND(K194*K195/1000,1)</f>
        <v>0</v>
      </c>
      <c r="L193" s="640">
        <f t="shared" si="987"/>
        <v>0</v>
      </c>
      <c r="M193" s="520">
        <f t="shared" ref="M193:M194" si="988">N193+O193</f>
        <v>0</v>
      </c>
      <c r="N193" s="639">
        <f t="shared" ref="N193" si="989">ROUND(N194*N195/1000,1)</f>
        <v>0</v>
      </c>
      <c r="O193" s="640">
        <f t="shared" ref="O193" si="990">ROUND(O194*O195/1000,1)</f>
        <v>0</v>
      </c>
      <c r="P193" s="520">
        <f t="shared" ref="P193:P194" si="991">Q193+R193</f>
        <v>0</v>
      </c>
      <c r="Q193" s="639">
        <f t="shared" ref="Q193" si="992">ROUND(Q194*Q195/1000,1)</f>
        <v>0</v>
      </c>
      <c r="R193" s="640">
        <f t="shared" ref="R193" si="993">ROUND(R194*R195/1000,1)</f>
        <v>0</v>
      </c>
      <c r="S193" s="520">
        <f t="shared" ref="S193:S194" si="994">T193+U193</f>
        <v>0</v>
      </c>
      <c r="T193" s="639">
        <f t="shared" ref="T193" si="995">ROUND(T194*T195/1000,1)</f>
        <v>0</v>
      </c>
      <c r="U193" s="640">
        <f t="shared" ref="U193" si="996">ROUND(U194*U195/1000,1)</f>
        <v>0</v>
      </c>
      <c r="V193" s="453" t="s">
        <v>34</v>
      </c>
      <c r="W193" s="454" t="s">
        <v>34</v>
      </c>
      <c r="X193" s="454" t="s">
        <v>34</v>
      </c>
      <c r="Y193" s="455" t="s">
        <v>34</v>
      </c>
      <c r="Z193" s="1185">
        <f t="shared" ref="Z193" si="997">G193-J193</f>
        <v>0</v>
      </c>
      <c r="AA193" s="658">
        <f t="shared" ref="AA193" si="998">G193-M193</f>
        <v>0</v>
      </c>
      <c r="AB193" s="658">
        <f t="shared" ref="AB193" si="999">G193-P193</f>
        <v>0</v>
      </c>
      <c r="AC193" s="801">
        <f t="shared" ref="AC193" si="1000">G193-S193</f>
        <v>0</v>
      </c>
      <c r="AD193" s="802">
        <f t="shared" ref="AD193" si="1001">IF(G193&gt;0,ROUND((J193/G193),3),0)</f>
        <v>0</v>
      </c>
      <c r="AE193" s="803">
        <f t="shared" ref="AE193" si="1002">IF(G193&gt;0,ROUND((M193/G193),3),0)</f>
        <v>0</v>
      </c>
      <c r="AF193" s="803">
        <f t="shared" ref="AF193" si="1003">IF(G193&gt;0,ROUND((P193/G193),3),0)</f>
        <v>0</v>
      </c>
      <c r="AG193" s="804">
        <f t="shared" ref="AG193" si="1004">IF(G193&gt;0,ROUND((S193/G193),3),0)</f>
        <v>0</v>
      </c>
    </row>
    <row r="194" spans="1:34" s="138" customFormat="1" ht="12" outlineLevel="1" x14ac:dyDescent="0.25">
      <c r="A194" s="973"/>
      <c r="B194" s="139"/>
      <c r="C194" s="164"/>
      <c r="D194" s="128" t="s">
        <v>141</v>
      </c>
      <c r="E194" s="1444" t="s">
        <v>85</v>
      </c>
      <c r="F194" s="117" t="s">
        <v>35</v>
      </c>
      <c r="G194" s="641">
        <f>H194+I194</f>
        <v>0</v>
      </c>
      <c r="H194" s="642"/>
      <c r="I194" s="643"/>
      <c r="J194" s="641">
        <f t="shared" si="986"/>
        <v>0</v>
      </c>
      <c r="K194" s="642"/>
      <c r="L194" s="643"/>
      <c r="M194" s="641">
        <f t="shared" si="988"/>
        <v>0</v>
      </c>
      <c r="N194" s="642"/>
      <c r="O194" s="643"/>
      <c r="P194" s="641">
        <f t="shared" si="991"/>
        <v>0</v>
      </c>
      <c r="Q194" s="642"/>
      <c r="R194" s="643"/>
      <c r="S194" s="641">
        <f t="shared" si="994"/>
        <v>0</v>
      </c>
      <c r="T194" s="642"/>
      <c r="U194" s="643"/>
      <c r="V194" s="447" t="s">
        <v>34</v>
      </c>
      <c r="W194" s="448" t="s">
        <v>34</v>
      </c>
      <c r="X194" s="448" t="s">
        <v>34</v>
      </c>
      <c r="Y194" s="449" t="s">
        <v>34</v>
      </c>
      <c r="Z194" s="781" t="s">
        <v>34</v>
      </c>
      <c r="AA194" s="782" t="s">
        <v>34</v>
      </c>
      <c r="AB194" s="782" t="s">
        <v>34</v>
      </c>
      <c r="AC194" s="783" t="s">
        <v>34</v>
      </c>
      <c r="AD194" s="781" t="s">
        <v>34</v>
      </c>
      <c r="AE194" s="782" t="s">
        <v>34</v>
      </c>
      <c r="AF194" s="782" t="s">
        <v>34</v>
      </c>
      <c r="AG194" s="783" t="s">
        <v>34</v>
      </c>
    </row>
    <row r="195" spans="1:34" s="138" customFormat="1" ht="12.75" outlineLevel="1" thickBot="1" x14ac:dyDescent="0.3">
      <c r="A195" s="973"/>
      <c r="B195" s="150"/>
      <c r="C195" s="1141"/>
      <c r="D195" s="151" t="s">
        <v>141</v>
      </c>
      <c r="E195" s="1445" t="s">
        <v>86</v>
      </c>
      <c r="F195" s="119" t="s">
        <v>62</v>
      </c>
      <c r="G195" s="644">
        <f>IF(G193&gt;0,ROUND((G193/G194*1000),2),0)</f>
        <v>0</v>
      </c>
      <c r="H195" s="645"/>
      <c r="I195" s="646"/>
      <c r="J195" s="644">
        <f t="shared" ref="J195" si="1005">IF(J193&gt;0,ROUND((J193/J194*1000),2),0)</f>
        <v>0</v>
      </c>
      <c r="K195" s="645"/>
      <c r="L195" s="646"/>
      <c r="M195" s="644">
        <f t="shared" ref="M195" si="1006">IF(M193&gt;0,ROUND((M193/M194*1000),2),0)</f>
        <v>0</v>
      </c>
      <c r="N195" s="645"/>
      <c r="O195" s="646"/>
      <c r="P195" s="644">
        <f t="shared" ref="P195" si="1007">IF(P193&gt;0,ROUND((P193/P194*1000),2),0)</f>
        <v>0</v>
      </c>
      <c r="Q195" s="645"/>
      <c r="R195" s="646"/>
      <c r="S195" s="644">
        <f t="shared" ref="S195" si="1008">IF(S193&gt;0,ROUND((S193/S194*1000),2),0)</f>
        <v>0</v>
      </c>
      <c r="T195" s="645"/>
      <c r="U195" s="646"/>
      <c r="V195" s="450" t="s">
        <v>34</v>
      </c>
      <c r="W195" s="451" t="s">
        <v>34</v>
      </c>
      <c r="X195" s="451" t="s">
        <v>34</v>
      </c>
      <c r="Y195" s="452" t="s">
        <v>34</v>
      </c>
      <c r="Z195" s="784" t="s">
        <v>34</v>
      </c>
      <c r="AA195" s="785" t="s">
        <v>34</v>
      </c>
      <c r="AB195" s="785" t="s">
        <v>34</v>
      </c>
      <c r="AC195" s="786" t="s">
        <v>34</v>
      </c>
      <c r="AD195" s="784" t="s">
        <v>34</v>
      </c>
      <c r="AE195" s="785" t="s">
        <v>34</v>
      </c>
      <c r="AF195" s="785" t="s">
        <v>34</v>
      </c>
      <c r="AG195" s="786" t="s">
        <v>34</v>
      </c>
    </row>
    <row r="196" spans="1:34" s="122" customFormat="1" ht="16.5" outlineLevel="1" thickTop="1" x14ac:dyDescent="0.25">
      <c r="A196" s="109"/>
      <c r="B196" s="110" t="s">
        <v>400</v>
      </c>
      <c r="C196" s="111">
        <v>2210</v>
      </c>
      <c r="D196" s="112" t="s">
        <v>146</v>
      </c>
      <c r="E196" s="1441" t="s">
        <v>147</v>
      </c>
      <c r="F196" s="121" t="s">
        <v>43</v>
      </c>
      <c r="G196" s="520">
        <f>H196+I196</f>
        <v>59</v>
      </c>
      <c r="H196" s="639">
        <f>ROUND(H197*H198/1000,1)</f>
        <v>0</v>
      </c>
      <c r="I196" s="640">
        <f>ROUND(I197*I198/1000,1)</f>
        <v>59</v>
      </c>
      <c r="J196" s="520">
        <f t="shared" ref="J196:J197" si="1009">K196+L196</f>
        <v>0</v>
      </c>
      <c r="K196" s="639">
        <f t="shared" ref="K196:L196" si="1010">ROUND(K197*K198/1000,1)</f>
        <v>0</v>
      </c>
      <c r="L196" s="640">
        <f t="shared" si="1010"/>
        <v>0</v>
      </c>
      <c r="M196" s="520">
        <f t="shared" ref="M196:M197" si="1011">N196+O196</f>
        <v>59</v>
      </c>
      <c r="N196" s="639">
        <f t="shared" ref="N196" si="1012">ROUND(N197*N198/1000,1)</f>
        <v>0</v>
      </c>
      <c r="O196" s="640">
        <f t="shared" ref="O196" si="1013">ROUND(O197*O198/1000,1)</f>
        <v>59</v>
      </c>
      <c r="P196" s="520">
        <f t="shared" ref="P196:P197" si="1014">Q196+R196</f>
        <v>59</v>
      </c>
      <c r="Q196" s="639">
        <f t="shared" ref="Q196" si="1015">ROUND(Q197*Q198/1000,1)</f>
        <v>0</v>
      </c>
      <c r="R196" s="640">
        <f t="shared" ref="R196" si="1016">ROUND(R197*R198/1000,1)</f>
        <v>59</v>
      </c>
      <c r="S196" s="520">
        <f t="shared" ref="S196:S197" si="1017">T196+U196</f>
        <v>59</v>
      </c>
      <c r="T196" s="639">
        <f t="shared" ref="T196" si="1018">ROUND(T197*T198/1000,1)</f>
        <v>0</v>
      </c>
      <c r="U196" s="640">
        <f t="shared" ref="U196" si="1019">ROUND(U197*U198/1000,1)</f>
        <v>59</v>
      </c>
      <c r="V196" s="453" t="s">
        <v>34</v>
      </c>
      <c r="W196" s="454" t="s">
        <v>34</v>
      </c>
      <c r="X196" s="454" t="s">
        <v>34</v>
      </c>
      <c r="Y196" s="455" t="s">
        <v>34</v>
      </c>
      <c r="Z196" s="760">
        <f t="shared" ref="Z196" si="1020">G196-J196</f>
        <v>59</v>
      </c>
      <c r="AA196" s="639">
        <f t="shared" ref="AA196" si="1021">G196-M196</f>
        <v>0</v>
      </c>
      <c r="AB196" s="639">
        <f t="shared" ref="AB196" si="1022">G196-P196</f>
        <v>0</v>
      </c>
      <c r="AC196" s="761">
        <f t="shared" ref="AC196" si="1023">G196-S196</f>
        <v>0</v>
      </c>
      <c r="AD196" s="762">
        <f t="shared" ref="AD196" si="1024">IF(G196&gt;0,ROUND((J196/G196),3),0)</f>
        <v>0</v>
      </c>
      <c r="AE196" s="763">
        <f t="shared" ref="AE196" si="1025">IF(G196&gt;0,ROUND((M196/G196),3),0)</f>
        <v>1</v>
      </c>
      <c r="AF196" s="763">
        <f t="shared" ref="AF196" si="1026">IF(G196&gt;0,ROUND((P196/G196),3),0)</f>
        <v>1</v>
      </c>
      <c r="AG196" s="764">
        <f t="shared" ref="AG196" si="1027">IF(G196&gt;0,ROUND((S196/G196),3),0)</f>
        <v>1</v>
      </c>
    </row>
    <row r="197" spans="1:34" s="114" customFormat="1" ht="12" outlineLevel="1" x14ac:dyDescent="0.25">
      <c r="A197" s="973"/>
      <c r="B197" s="103"/>
      <c r="C197" s="117"/>
      <c r="D197" s="128" t="s">
        <v>146</v>
      </c>
      <c r="E197" s="1439" t="s">
        <v>148</v>
      </c>
      <c r="F197" s="117" t="s">
        <v>149</v>
      </c>
      <c r="G197" s="641">
        <f>H197+I197</f>
        <v>2000</v>
      </c>
      <c r="H197" s="642"/>
      <c r="I197" s="643">
        <v>2000</v>
      </c>
      <c r="J197" s="641">
        <f t="shared" si="1009"/>
        <v>0</v>
      </c>
      <c r="K197" s="642"/>
      <c r="L197" s="643"/>
      <c r="M197" s="641">
        <f t="shared" si="1011"/>
        <v>2000</v>
      </c>
      <c r="N197" s="642"/>
      <c r="O197" s="643">
        <v>2000</v>
      </c>
      <c r="P197" s="641">
        <f t="shared" si="1014"/>
        <v>2000</v>
      </c>
      <c r="Q197" s="642"/>
      <c r="R197" s="643">
        <v>2000</v>
      </c>
      <c r="S197" s="641">
        <f t="shared" si="1017"/>
        <v>2000</v>
      </c>
      <c r="T197" s="642"/>
      <c r="U197" s="643">
        <v>2000</v>
      </c>
      <c r="V197" s="447" t="s">
        <v>34</v>
      </c>
      <c r="W197" s="448" t="s">
        <v>34</v>
      </c>
      <c r="X197" s="448" t="s">
        <v>34</v>
      </c>
      <c r="Y197" s="449" t="s">
        <v>34</v>
      </c>
      <c r="Z197" s="781" t="s">
        <v>34</v>
      </c>
      <c r="AA197" s="782" t="s">
        <v>34</v>
      </c>
      <c r="AB197" s="782" t="s">
        <v>34</v>
      </c>
      <c r="AC197" s="783" t="s">
        <v>34</v>
      </c>
      <c r="AD197" s="781" t="s">
        <v>34</v>
      </c>
      <c r="AE197" s="782" t="s">
        <v>34</v>
      </c>
      <c r="AF197" s="782" t="s">
        <v>34</v>
      </c>
      <c r="AG197" s="783" t="s">
        <v>34</v>
      </c>
    </row>
    <row r="198" spans="1:34" s="114" customFormat="1" ht="12.75" outlineLevel="1" thickBot="1" x14ac:dyDescent="0.3">
      <c r="A198" s="973"/>
      <c r="B198" s="106"/>
      <c r="C198" s="119"/>
      <c r="D198" s="151" t="s">
        <v>146</v>
      </c>
      <c r="E198" s="1440" t="s">
        <v>150</v>
      </c>
      <c r="F198" s="119" t="s">
        <v>62</v>
      </c>
      <c r="G198" s="644">
        <f>IF(G196&gt;0,ROUND((G196/G197*1000),2),0)</f>
        <v>29.5</v>
      </c>
      <c r="H198" s="645"/>
      <c r="I198" s="646">
        <v>29.49</v>
      </c>
      <c r="J198" s="644">
        <f t="shared" ref="J198" si="1028">IF(J196&gt;0,ROUND((J196/J197*1000),2),0)</f>
        <v>0</v>
      </c>
      <c r="K198" s="645"/>
      <c r="L198" s="646"/>
      <c r="M198" s="644">
        <f t="shared" ref="M198" si="1029">IF(M196&gt;0,ROUND((M196/M197*1000),2),0)</f>
        <v>29.5</v>
      </c>
      <c r="N198" s="645"/>
      <c r="O198" s="646">
        <v>29.49</v>
      </c>
      <c r="P198" s="644">
        <f t="shared" ref="P198" si="1030">IF(P196&gt;0,ROUND((P196/P197*1000),2),0)</f>
        <v>29.5</v>
      </c>
      <c r="Q198" s="645"/>
      <c r="R198" s="646">
        <v>29.49</v>
      </c>
      <c r="S198" s="644">
        <f t="shared" ref="S198" si="1031">IF(S196&gt;0,ROUND((S196/S197*1000),2),0)</f>
        <v>29.5</v>
      </c>
      <c r="T198" s="645"/>
      <c r="U198" s="646">
        <v>29.49</v>
      </c>
      <c r="V198" s="450" t="s">
        <v>34</v>
      </c>
      <c r="W198" s="451" t="s">
        <v>34</v>
      </c>
      <c r="X198" s="451" t="s">
        <v>34</v>
      </c>
      <c r="Y198" s="452" t="s">
        <v>34</v>
      </c>
      <c r="Z198" s="784" t="s">
        <v>34</v>
      </c>
      <c r="AA198" s="785" t="s">
        <v>34</v>
      </c>
      <c r="AB198" s="785" t="s">
        <v>34</v>
      </c>
      <c r="AC198" s="786" t="s">
        <v>34</v>
      </c>
      <c r="AD198" s="784" t="s">
        <v>34</v>
      </c>
      <c r="AE198" s="785" t="s">
        <v>34</v>
      </c>
      <c r="AF198" s="785" t="s">
        <v>34</v>
      </c>
      <c r="AG198" s="786" t="s">
        <v>34</v>
      </c>
    </row>
    <row r="199" spans="1:34" s="114" customFormat="1" ht="27" outlineLevel="1" thickTop="1" thickBot="1" x14ac:dyDescent="0.3">
      <c r="A199" s="973"/>
      <c r="B199" s="213" t="s">
        <v>489</v>
      </c>
      <c r="C199" s="165">
        <v>2210</v>
      </c>
      <c r="D199" s="914" t="s">
        <v>218</v>
      </c>
      <c r="E199" s="1447" t="s">
        <v>401</v>
      </c>
      <c r="F199" s="915" t="s">
        <v>43</v>
      </c>
      <c r="G199" s="582">
        <f>H199+I199</f>
        <v>13.6</v>
      </c>
      <c r="H199" s="647"/>
      <c r="I199" s="648">
        <v>13.6</v>
      </c>
      <c r="J199" s="582">
        <f t="shared" ref="J199:J206" si="1032">K199+L199</f>
        <v>0</v>
      </c>
      <c r="K199" s="647"/>
      <c r="L199" s="648"/>
      <c r="M199" s="582">
        <f t="shared" ref="M199:M206" si="1033">N199+O199</f>
        <v>0</v>
      </c>
      <c r="N199" s="647"/>
      <c r="O199" s="648"/>
      <c r="P199" s="582">
        <f t="shared" ref="P199:P206" si="1034">Q199+R199</f>
        <v>0</v>
      </c>
      <c r="Q199" s="647"/>
      <c r="R199" s="648"/>
      <c r="S199" s="582">
        <f t="shared" ref="S199:S206" si="1035">T199+U199</f>
        <v>13.6</v>
      </c>
      <c r="T199" s="647"/>
      <c r="U199" s="648">
        <v>13.6</v>
      </c>
      <c r="V199" s="456" t="s">
        <v>34</v>
      </c>
      <c r="W199" s="457" t="s">
        <v>34</v>
      </c>
      <c r="X199" s="457" t="s">
        <v>34</v>
      </c>
      <c r="Y199" s="458" t="s">
        <v>34</v>
      </c>
      <c r="Z199" s="787">
        <f t="shared" ref="Z199:Z215" si="1036">G199-J199</f>
        <v>13.6</v>
      </c>
      <c r="AA199" s="788">
        <f t="shared" ref="AA199:AA215" si="1037">G199-M199</f>
        <v>13.6</v>
      </c>
      <c r="AB199" s="788">
        <f t="shared" ref="AB199:AB215" si="1038">G199-P199</f>
        <v>13.6</v>
      </c>
      <c r="AC199" s="789">
        <f t="shared" ref="AC199:AC215" si="1039">G199-S199</f>
        <v>0</v>
      </c>
      <c r="AD199" s="790">
        <f>IF(G199&gt;0,ROUND((J199/G199),3),0)</f>
        <v>0</v>
      </c>
      <c r="AE199" s="791">
        <f t="shared" ref="AE199:AE215" si="1040">IF(G199&gt;0,ROUND((M199/G199),3),0)</f>
        <v>0</v>
      </c>
      <c r="AF199" s="791">
        <f t="shared" ref="AF199:AF215" si="1041">IF(G199&gt;0,ROUND((P199/G199),3),0)</f>
        <v>0</v>
      </c>
      <c r="AG199" s="792">
        <f t="shared" ref="AG199:AG209" si="1042">IF(G199&gt;0,ROUND((S199/G199),3),0)</f>
        <v>1</v>
      </c>
      <c r="AH199" s="122"/>
    </row>
    <row r="200" spans="1:34" s="122" customFormat="1" ht="17.25" outlineLevel="1" thickTop="1" thickBot="1" x14ac:dyDescent="0.3">
      <c r="A200" s="109"/>
      <c r="B200" s="210" t="s">
        <v>617</v>
      </c>
      <c r="C200" s="165">
        <v>2210</v>
      </c>
      <c r="D200" s="166"/>
      <c r="E200" s="1447" t="s">
        <v>490</v>
      </c>
      <c r="F200" s="167" t="s">
        <v>43</v>
      </c>
      <c r="G200" s="652">
        <f t="shared" ref="G200" si="1043">H200+I200</f>
        <v>0</v>
      </c>
      <c r="H200" s="653">
        <f>H201+H202+H203</f>
        <v>0</v>
      </c>
      <c r="I200" s="653">
        <f>I201+I202+I203</f>
        <v>0</v>
      </c>
      <c r="J200" s="652">
        <f t="shared" si="1032"/>
        <v>0</v>
      </c>
      <c r="K200" s="653">
        <f t="shared" ref="K200:L200" si="1044">K201+K202+K203</f>
        <v>0</v>
      </c>
      <c r="L200" s="654">
        <f t="shared" si="1044"/>
        <v>0</v>
      </c>
      <c r="M200" s="652">
        <f t="shared" si="1033"/>
        <v>0</v>
      </c>
      <c r="N200" s="653">
        <f t="shared" ref="N200:O200" si="1045">N201+N202+N203</f>
        <v>0</v>
      </c>
      <c r="O200" s="654">
        <f t="shared" si="1045"/>
        <v>0</v>
      </c>
      <c r="P200" s="652">
        <f t="shared" si="1034"/>
        <v>0</v>
      </c>
      <c r="Q200" s="653">
        <f t="shared" ref="Q200:R200" si="1046">Q201+Q202+Q203</f>
        <v>0</v>
      </c>
      <c r="R200" s="654">
        <f t="shared" si="1046"/>
        <v>0</v>
      </c>
      <c r="S200" s="652">
        <f t="shared" si="1035"/>
        <v>0</v>
      </c>
      <c r="T200" s="653">
        <f t="shared" ref="T200:U200" si="1047">T201+T202+T203</f>
        <v>0</v>
      </c>
      <c r="U200" s="654">
        <f t="shared" si="1047"/>
        <v>0</v>
      </c>
      <c r="V200" s="459" t="s">
        <v>34</v>
      </c>
      <c r="W200" s="460" t="s">
        <v>34</v>
      </c>
      <c r="X200" s="460" t="s">
        <v>34</v>
      </c>
      <c r="Y200" s="461" t="s">
        <v>34</v>
      </c>
      <c r="Z200" s="793">
        <f t="shared" si="1036"/>
        <v>0</v>
      </c>
      <c r="AA200" s="671">
        <f t="shared" si="1037"/>
        <v>0</v>
      </c>
      <c r="AB200" s="671">
        <f t="shared" si="1038"/>
        <v>0</v>
      </c>
      <c r="AC200" s="794">
        <f t="shared" si="1039"/>
        <v>0</v>
      </c>
      <c r="AD200" s="795">
        <f t="shared" ref="AD200:AD215" si="1048">IF(G200&gt;0,ROUND((J200/G200),3),0)</f>
        <v>0</v>
      </c>
      <c r="AE200" s="796">
        <f t="shared" si="1040"/>
        <v>0</v>
      </c>
      <c r="AF200" s="796">
        <f t="shared" si="1041"/>
        <v>0</v>
      </c>
      <c r="AG200" s="797">
        <f t="shared" si="1042"/>
        <v>0</v>
      </c>
    </row>
    <row r="201" spans="1:34" s="114" customFormat="1" ht="14.25" outlineLevel="1" thickTop="1" thickBot="1" x14ac:dyDescent="0.3">
      <c r="A201" s="973"/>
      <c r="B201" s="213" t="s">
        <v>687</v>
      </c>
      <c r="C201" s="165">
        <v>2210</v>
      </c>
      <c r="D201" s="914"/>
      <c r="E201" s="1447" t="s">
        <v>151</v>
      </c>
      <c r="F201" s="915" t="s">
        <v>43</v>
      </c>
      <c r="G201" s="582">
        <f t="shared" ref="G201:G210" si="1049">H201+I201</f>
        <v>0</v>
      </c>
      <c r="H201" s="647"/>
      <c r="I201" s="648"/>
      <c r="J201" s="582">
        <f t="shared" si="1032"/>
        <v>0</v>
      </c>
      <c r="K201" s="647"/>
      <c r="L201" s="648"/>
      <c r="M201" s="582">
        <f t="shared" si="1033"/>
        <v>0</v>
      </c>
      <c r="N201" s="647"/>
      <c r="O201" s="648"/>
      <c r="P201" s="582">
        <f t="shared" si="1034"/>
        <v>0</v>
      </c>
      <c r="Q201" s="647"/>
      <c r="R201" s="648"/>
      <c r="S201" s="582">
        <f t="shared" si="1035"/>
        <v>0</v>
      </c>
      <c r="T201" s="647"/>
      <c r="U201" s="648"/>
      <c r="V201" s="456" t="s">
        <v>34</v>
      </c>
      <c r="W201" s="457" t="s">
        <v>34</v>
      </c>
      <c r="X201" s="457" t="s">
        <v>34</v>
      </c>
      <c r="Y201" s="458" t="s">
        <v>34</v>
      </c>
      <c r="Z201" s="787">
        <f t="shared" si="1036"/>
        <v>0</v>
      </c>
      <c r="AA201" s="788">
        <f t="shared" si="1037"/>
        <v>0</v>
      </c>
      <c r="AB201" s="788">
        <f t="shared" si="1038"/>
        <v>0</v>
      </c>
      <c r="AC201" s="789">
        <f t="shared" si="1039"/>
        <v>0</v>
      </c>
      <c r="AD201" s="790">
        <f t="shared" si="1048"/>
        <v>0</v>
      </c>
      <c r="AE201" s="791">
        <f t="shared" si="1040"/>
        <v>0</v>
      </c>
      <c r="AF201" s="791">
        <f t="shared" si="1041"/>
        <v>0</v>
      </c>
      <c r="AG201" s="792">
        <f t="shared" si="1042"/>
        <v>0</v>
      </c>
      <c r="AH201" s="122"/>
    </row>
    <row r="202" spans="1:34" s="114" customFormat="1" ht="52.5" outlineLevel="1" thickTop="1" thickBot="1" x14ac:dyDescent="0.3">
      <c r="A202" s="973"/>
      <c r="B202" s="213" t="s">
        <v>688</v>
      </c>
      <c r="C202" s="165">
        <v>2210</v>
      </c>
      <c r="D202" s="914"/>
      <c r="E202" s="1447" t="s">
        <v>575</v>
      </c>
      <c r="F202" s="915" t="s">
        <v>43</v>
      </c>
      <c r="G202" s="582">
        <f t="shared" si="1049"/>
        <v>0</v>
      </c>
      <c r="H202" s="647"/>
      <c r="I202" s="648"/>
      <c r="J202" s="582">
        <f t="shared" si="1032"/>
        <v>0</v>
      </c>
      <c r="K202" s="647"/>
      <c r="L202" s="648"/>
      <c r="M202" s="582">
        <f t="shared" si="1033"/>
        <v>0</v>
      </c>
      <c r="N202" s="647"/>
      <c r="O202" s="648"/>
      <c r="P202" s="582">
        <f t="shared" si="1034"/>
        <v>0</v>
      </c>
      <c r="Q202" s="647"/>
      <c r="R202" s="648"/>
      <c r="S202" s="582">
        <f t="shared" si="1035"/>
        <v>0</v>
      </c>
      <c r="T202" s="647"/>
      <c r="U202" s="648"/>
      <c r="V202" s="456" t="s">
        <v>34</v>
      </c>
      <c r="W202" s="457" t="s">
        <v>34</v>
      </c>
      <c r="X202" s="457" t="s">
        <v>34</v>
      </c>
      <c r="Y202" s="458" t="s">
        <v>34</v>
      </c>
      <c r="Z202" s="787">
        <f t="shared" si="1036"/>
        <v>0</v>
      </c>
      <c r="AA202" s="788">
        <f t="shared" si="1037"/>
        <v>0</v>
      </c>
      <c r="AB202" s="788">
        <f t="shared" si="1038"/>
        <v>0</v>
      </c>
      <c r="AC202" s="789">
        <f t="shared" si="1039"/>
        <v>0</v>
      </c>
      <c r="AD202" s="790">
        <f t="shared" si="1048"/>
        <v>0</v>
      </c>
      <c r="AE202" s="791">
        <f t="shared" si="1040"/>
        <v>0</v>
      </c>
      <c r="AF202" s="791">
        <f t="shared" si="1041"/>
        <v>0</v>
      </c>
      <c r="AG202" s="792">
        <f t="shared" si="1042"/>
        <v>0</v>
      </c>
      <c r="AH202" s="122"/>
    </row>
    <row r="203" spans="1:34" s="114" customFormat="1" ht="14.25" outlineLevel="1" thickTop="1" thickBot="1" x14ac:dyDescent="0.3">
      <c r="A203" s="973"/>
      <c r="B203" s="213" t="s">
        <v>689</v>
      </c>
      <c r="C203" s="165">
        <v>2210</v>
      </c>
      <c r="D203" s="914"/>
      <c r="E203" s="1447" t="s">
        <v>479</v>
      </c>
      <c r="F203" s="915" t="s">
        <v>43</v>
      </c>
      <c r="G203" s="582">
        <f t="shared" si="1049"/>
        <v>0</v>
      </c>
      <c r="H203" s="647"/>
      <c r="I203" s="648"/>
      <c r="J203" s="582">
        <f t="shared" si="1032"/>
        <v>0</v>
      </c>
      <c r="K203" s="647"/>
      <c r="L203" s="648"/>
      <c r="M203" s="582">
        <f t="shared" si="1033"/>
        <v>0</v>
      </c>
      <c r="N203" s="647"/>
      <c r="O203" s="648"/>
      <c r="P203" s="582">
        <f t="shared" si="1034"/>
        <v>0</v>
      </c>
      <c r="Q203" s="647"/>
      <c r="R203" s="648"/>
      <c r="S203" s="582">
        <f t="shared" si="1035"/>
        <v>0</v>
      </c>
      <c r="T203" s="647"/>
      <c r="U203" s="648"/>
      <c r="V203" s="456" t="s">
        <v>34</v>
      </c>
      <c r="W203" s="457" t="s">
        <v>34</v>
      </c>
      <c r="X203" s="457" t="s">
        <v>34</v>
      </c>
      <c r="Y203" s="458" t="s">
        <v>34</v>
      </c>
      <c r="Z203" s="787">
        <f t="shared" si="1036"/>
        <v>0</v>
      </c>
      <c r="AA203" s="788">
        <f t="shared" si="1037"/>
        <v>0</v>
      </c>
      <c r="AB203" s="788">
        <f t="shared" si="1038"/>
        <v>0</v>
      </c>
      <c r="AC203" s="789">
        <f t="shared" si="1039"/>
        <v>0</v>
      </c>
      <c r="AD203" s="790">
        <f t="shared" si="1048"/>
        <v>0</v>
      </c>
      <c r="AE203" s="791">
        <f t="shared" si="1040"/>
        <v>0</v>
      </c>
      <c r="AF203" s="791">
        <f t="shared" si="1041"/>
        <v>0</v>
      </c>
      <c r="AG203" s="792">
        <f t="shared" si="1042"/>
        <v>0</v>
      </c>
      <c r="AH203" s="122"/>
    </row>
    <row r="204" spans="1:34" s="122" customFormat="1" ht="14.25" outlineLevel="1" thickTop="1" thickBot="1" x14ac:dyDescent="0.3">
      <c r="A204" s="113"/>
      <c r="B204" s="132" t="s">
        <v>690</v>
      </c>
      <c r="C204" s="126">
        <v>2210</v>
      </c>
      <c r="D204" s="163"/>
      <c r="E204" s="1442" t="s">
        <v>633</v>
      </c>
      <c r="F204" s="126" t="s">
        <v>43</v>
      </c>
      <c r="G204" s="666">
        <f t="shared" si="1049"/>
        <v>0</v>
      </c>
      <c r="H204" s="647"/>
      <c r="I204" s="648"/>
      <c r="J204" s="582">
        <f t="shared" si="1032"/>
        <v>0</v>
      </c>
      <c r="K204" s="647"/>
      <c r="L204" s="648"/>
      <c r="M204" s="582">
        <f t="shared" si="1033"/>
        <v>0</v>
      </c>
      <c r="N204" s="647"/>
      <c r="O204" s="648"/>
      <c r="P204" s="582">
        <f t="shared" si="1034"/>
        <v>0</v>
      </c>
      <c r="Q204" s="647"/>
      <c r="R204" s="648"/>
      <c r="S204" s="582">
        <f t="shared" si="1035"/>
        <v>0</v>
      </c>
      <c r="T204" s="647"/>
      <c r="U204" s="648"/>
      <c r="V204" s="459" t="s">
        <v>34</v>
      </c>
      <c r="W204" s="460" t="s">
        <v>34</v>
      </c>
      <c r="X204" s="460" t="s">
        <v>34</v>
      </c>
      <c r="Y204" s="461" t="s">
        <v>34</v>
      </c>
      <c r="Z204" s="793"/>
      <c r="AA204" s="671"/>
      <c r="AB204" s="671"/>
      <c r="AC204" s="794"/>
      <c r="AD204" s="795"/>
      <c r="AE204" s="796"/>
      <c r="AF204" s="796"/>
      <c r="AG204" s="797"/>
    </row>
    <row r="205" spans="1:34" s="122" customFormat="1" ht="16.5" outlineLevel="1" thickTop="1" x14ac:dyDescent="0.25">
      <c r="A205" s="109"/>
      <c r="B205" s="110" t="s">
        <v>661</v>
      </c>
      <c r="C205" s="111">
        <v>2210</v>
      </c>
      <c r="D205" s="112"/>
      <c r="E205" s="1441" t="s">
        <v>664</v>
      </c>
      <c r="F205" s="121" t="s">
        <v>43</v>
      </c>
      <c r="G205" s="520">
        <f t="shared" si="1049"/>
        <v>0</v>
      </c>
      <c r="H205" s="639">
        <f>ROUND(H206*H207/1000,1)</f>
        <v>0</v>
      </c>
      <c r="I205" s="640">
        <f>ROUND(I206*I207/1000,1)</f>
        <v>0</v>
      </c>
      <c r="J205" s="520">
        <f t="shared" si="1032"/>
        <v>0</v>
      </c>
      <c r="K205" s="639">
        <f t="shared" ref="K205:L205" si="1050">ROUND(K206*K207/1000,1)</f>
        <v>0</v>
      </c>
      <c r="L205" s="640">
        <f t="shared" si="1050"/>
        <v>0</v>
      </c>
      <c r="M205" s="520">
        <f t="shared" si="1033"/>
        <v>0</v>
      </c>
      <c r="N205" s="639">
        <f t="shared" ref="N205" si="1051">ROUND(N206*N207/1000,1)</f>
        <v>0</v>
      </c>
      <c r="O205" s="640">
        <f t="shared" ref="O205" si="1052">ROUND(O206*O207/1000,1)</f>
        <v>0</v>
      </c>
      <c r="P205" s="520">
        <f t="shared" si="1034"/>
        <v>0</v>
      </c>
      <c r="Q205" s="639">
        <f t="shared" ref="Q205" si="1053">ROUND(Q206*Q207/1000,1)</f>
        <v>0</v>
      </c>
      <c r="R205" s="640">
        <f t="shared" ref="R205" si="1054">ROUND(R206*R207/1000,1)</f>
        <v>0</v>
      </c>
      <c r="S205" s="520">
        <f t="shared" si="1035"/>
        <v>0</v>
      </c>
      <c r="T205" s="639">
        <f t="shared" ref="T205" si="1055">ROUND(T206*T207/1000,1)</f>
        <v>0</v>
      </c>
      <c r="U205" s="640">
        <f t="shared" ref="U205" si="1056">ROUND(U206*U207/1000,1)</f>
        <v>0</v>
      </c>
      <c r="V205" s="453" t="s">
        <v>34</v>
      </c>
      <c r="W205" s="454" t="s">
        <v>34</v>
      </c>
      <c r="X205" s="454" t="s">
        <v>34</v>
      </c>
      <c r="Y205" s="455" t="s">
        <v>34</v>
      </c>
      <c r="Z205" s="760">
        <f t="shared" ref="Z205" si="1057">G205-J205</f>
        <v>0</v>
      </c>
      <c r="AA205" s="639">
        <f t="shared" ref="AA205" si="1058">G205-M205</f>
        <v>0</v>
      </c>
      <c r="AB205" s="639">
        <f t="shared" ref="AB205" si="1059">G205-P205</f>
        <v>0</v>
      </c>
      <c r="AC205" s="761">
        <f t="shared" ref="AC205" si="1060">G205-S205</f>
        <v>0</v>
      </c>
      <c r="AD205" s="762">
        <f t="shared" ref="AD205" si="1061">IF(G205&gt;0,ROUND((J205/G205),3),0)</f>
        <v>0</v>
      </c>
      <c r="AE205" s="763">
        <f t="shared" ref="AE205" si="1062">IF(G205&gt;0,ROUND((M205/G205),3),0)</f>
        <v>0</v>
      </c>
      <c r="AF205" s="763">
        <f t="shared" ref="AF205" si="1063">IF(G205&gt;0,ROUND((P205/G205),3),0)</f>
        <v>0</v>
      </c>
      <c r="AG205" s="764">
        <f t="shared" ref="AG205" si="1064">IF(G205&gt;0,ROUND((S205/G205),3),0)</f>
        <v>0</v>
      </c>
    </row>
    <row r="206" spans="1:34" s="114" customFormat="1" ht="24" outlineLevel="1" x14ac:dyDescent="0.25">
      <c r="A206" s="973"/>
      <c r="B206" s="103"/>
      <c r="C206" s="111">
        <v>2210</v>
      </c>
      <c r="D206" s="128"/>
      <c r="E206" s="1439" t="s">
        <v>663</v>
      </c>
      <c r="F206" s="117" t="s">
        <v>149</v>
      </c>
      <c r="G206" s="641">
        <f t="shared" si="1049"/>
        <v>0</v>
      </c>
      <c r="H206" s="642"/>
      <c r="I206" s="643"/>
      <c r="J206" s="641">
        <f t="shared" si="1032"/>
        <v>0</v>
      </c>
      <c r="K206" s="642"/>
      <c r="L206" s="643"/>
      <c r="M206" s="641">
        <f t="shared" si="1033"/>
        <v>0</v>
      </c>
      <c r="N206" s="642"/>
      <c r="O206" s="643"/>
      <c r="P206" s="641">
        <f t="shared" si="1034"/>
        <v>0</v>
      </c>
      <c r="Q206" s="642"/>
      <c r="R206" s="643"/>
      <c r="S206" s="641">
        <f t="shared" si="1035"/>
        <v>0</v>
      </c>
      <c r="T206" s="642"/>
      <c r="U206" s="643"/>
      <c r="V206" s="447" t="s">
        <v>34</v>
      </c>
      <c r="W206" s="448" t="s">
        <v>34</v>
      </c>
      <c r="X206" s="448" t="s">
        <v>34</v>
      </c>
      <c r="Y206" s="449" t="s">
        <v>34</v>
      </c>
      <c r="Z206" s="781" t="s">
        <v>34</v>
      </c>
      <c r="AA206" s="782" t="s">
        <v>34</v>
      </c>
      <c r="AB206" s="782" t="s">
        <v>34</v>
      </c>
      <c r="AC206" s="783" t="s">
        <v>34</v>
      </c>
      <c r="AD206" s="781" t="s">
        <v>34</v>
      </c>
      <c r="AE206" s="782" t="s">
        <v>34</v>
      </c>
      <c r="AF206" s="782" t="s">
        <v>34</v>
      </c>
      <c r="AG206" s="783" t="s">
        <v>34</v>
      </c>
    </row>
    <row r="207" spans="1:34" s="114" customFormat="1" ht="12.75" outlineLevel="1" thickBot="1" x14ac:dyDescent="0.3">
      <c r="A207" s="973"/>
      <c r="B207" s="106"/>
      <c r="C207" s="151">
        <v>2210</v>
      </c>
      <c r="D207" s="151"/>
      <c r="E207" s="1440" t="s">
        <v>662</v>
      </c>
      <c r="F207" s="119" t="s">
        <v>62</v>
      </c>
      <c r="G207" s="644">
        <f>IF(G205&gt;0,ROUND((G205/G206*1000),2),0)</f>
        <v>0</v>
      </c>
      <c r="H207" s="645"/>
      <c r="I207" s="646"/>
      <c r="J207" s="644">
        <f t="shared" ref="J207" si="1065">IF(J205&gt;0,ROUND((J205/J206*1000),2),0)</f>
        <v>0</v>
      </c>
      <c r="K207" s="645"/>
      <c r="L207" s="646"/>
      <c r="M207" s="644">
        <f t="shared" ref="M207" si="1066">IF(M205&gt;0,ROUND((M205/M206*1000),2),0)</f>
        <v>0</v>
      </c>
      <c r="N207" s="645"/>
      <c r="O207" s="646"/>
      <c r="P207" s="644">
        <f t="shared" ref="P207" si="1067">IF(P205&gt;0,ROUND((P205/P206*1000),2),0)</f>
        <v>0</v>
      </c>
      <c r="Q207" s="645"/>
      <c r="R207" s="646"/>
      <c r="S207" s="644">
        <f t="shared" ref="S207" si="1068">IF(S205&gt;0,ROUND((S205/S206*1000),2),0)</f>
        <v>0</v>
      </c>
      <c r="T207" s="645"/>
      <c r="U207" s="646"/>
      <c r="V207" s="450" t="s">
        <v>34</v>
      </c>
      <c r="W207" s="451" t="s">
        <v>34</v>
      </c>
      <c r="X207" s="451" t="s">
        <v>34</v>
      </c>
      <c r="Y207" s="452" t="s">
        <v>34</v>
      </c>
      <c r="Z207" s="784" t="s">
        <v>34</v>
      </c>
      <c r="AA207" s="785" t="s">
        <v>34</v>
      </c>
      <c r="AB207" s="785" t="s">
        <v>34</v>
      </c>
      <c r="AC207" s="786" t="s">
        <v>34</v>
      </c>
      <c r="AD207" s="784" t="s">
        <v>34</v>
      </c>
      <c r="AE207" s="785" t="s">
        <v>34</v>
      </c>
      <c r="AF207" s="785" t="s">
        <v>34</v>
      </c>
      <c r="AG207" s="786" t="s">
        <v>34</v>
      </c>
    </row>
    <row r="208" spans="1:34" s="122" customFormat="1" ht="26.25" outlineLevel="1" thickTop="1" thickBot="1" x14ac:dyDescent="0.3">
      <c r="A208" s="113"/>
      <c r="B208" s="132" t="s">
        <v>691</v>
      </c>
      <c r="C208" s="126">
        <v>2210</v>
      </c>
      <c r="D208" s="163"/>
      <c r="E208" s="1442" t="s">
        <v>402</v>
      </c>
      <c r="F208" s="126" t="s">
        <v>43</v>
      </c>
      <c r="G208" s="582">
        <f t="shared" si="1049"/>
        <v>0.9</v>
      </c>
      <c r="H208" s="647"/>
      <c r="I208" s="648">
        <v>0.9</v>
      </c>
      <c r="J208" s="582">
        <f t="shared" ref="J208:J210" si="1069">K208+L208</f>
        <v>0</v>
      </c>
      <c r="K208" s="647"/>
      <c r="L208" s="648"/>
      <c r="M208" s="582">
        <f t="shared" ref="M208:M210" si="1070">N208+O208</f>
        <v>0</v>
      </c>
      <c r="N208" s="647"/>
      <c r="O208" s="648"/>
      <c r="P208" s="582">
        <f t="shared" ref="P208:P210" si="1071">Q208+R208</f>
        <v>0</v>
      </c>
      <c r="Q208" s="647"/>
      <c r="R208" s="648"/>
      <c r="S208" s="582">
        <f t="shared" ref="S208:S210" si="1072">T208+U208</f>
        <v>0.9</v>
      </c>
      <c r="T208" s="647"/>
      <c r="U208" s="648">
        <v>0.9</v>
      </c>
      <c r="V208" s="459" t="s">
        <v>34</v>
      </c>
      <c r="W208" s="460" t="s">
        <v>34</v>
      </c>
      <c r="X208" s="460" t="s">
        <v>34</v>
      </c>
      <c r="Y208" s="461" t="s">
        <v>34</v>
      </c>
      <c r="Z208" s="793">
        <f t="shared" si="1036"/>
        <v>0.9</v>
      </c>
      <c r="AA208" s="671">
        <f t="shared" si="1037"/>
        <v>0.9</v>
      </c>
      <c r="AB208" s="671">
        <f t="shared" si="1038"/>
        <v>0.9</v>
      </c>
      <c r="AC208" s="794">
        <f t="shared" si="1039"/>
        <v>0</v>
      </c>
      <c r="AD208" s="795">
        <f t="shared" si="1048"/>
        <v>0</v>
      </c>
      <c r="AE208" s="796">
        <f t="shared" si="1040"/>
        <v>0</v>
      </c>
      <c r="AF208" s="796">
        <f t="shared" si="1041"/>
        <v>0</v>
      </c>
      <c r="AG208" s="797">
        <f t="shared" si="1042"/>
        <v>1</v>
      </c>
    </row>
    <row r="209" spans="1:33" s="122" customFormat="1" ht="27" outlineLevel="1" thickTop="1" thickBot="1" x14ac:dyDescent="0.3">
      <c r="A209" s="113"/>
      <c r="B209" s="132" t="s">
        <v>692</v>
      </c>
      <c r="C209" s="176">
        <v>2210</v>
      </c>
      <c r="D209" s="177"/>
      <c r="E209" s="1456" t="s">
        <v>152</v>
      </c>
      <c r="F209" s="176" t="s">
        <v>43</v>
      </c>
      <c r="G209" s="579">
        <f t="shared" si="1049"/>
        <v>0</v>
      </c>
      <c r="H209" s="669"/>
      <c r="I209" s="670"/>
      <c r="J209" s="579">
        <f t="shared" si="1069"/>
        <v>0</v>
      </c>
      <c r="K209" s="669"/>
      <c r="L209" s="670"/>
      <c r="M209" s="579">
        <f t="shared" si="1070"/>
        <v>0</v>
      </c>
      <c r="N209" s="669"/>
      <c r="O209" s="670"/>
      <c r="P209" s="579">
        <f t="shared" si="1071"/>
        <v>0</v>
      </c>
      <c r="Q209" s="669"/>
      <c r="R209" s="670"/>
      <c r="S209" s="579">
        <f t="shared" si="1072"/>
        <v>0</v>
      </c>
      <c r="T209" s="669"/>
      <c r="U209" s="670"/>
      <c r="V209" s="453" t="s">
        <v>34</v>
      </c>
      <c r="W209" s="454" t="s">
        <v>34</v>
      </c>
      <c r="X209" s="454" t="s">
        <v>34</v>
      </c>
      <c r="Y209" s="455" t="s">
        <v>34</v>
      </c>
      <c r="Z209" s="760">
        <f t="shared" si="1036"/>
        <v>0</v>
      </c>
      <c r="AA209" s="639">
        <f t="shared" si="1037"/>
        <v>0</v>
      </c>
      <c r="AB209" s="639">
        <f t="shared" si="1038"/>
        <v>0</v>
      </c>
      <c r="AC209" s="761">
        <f t="shared" si="1039"/>
        <v>0</v>
      </c>
      <c r="AD209" s="762">
        <f t="shared" si="1048"/>
        <v>0</v>
      </c>
      <c r="AE209" s="763">
        <f t="shared" si="1040"/>
        <v>0</v>
      </c>
      <c r="AF209" s="763">
        <f t="shared" si="1041"/>
        <v>0</v>
      </c>
      <c r="AG209" s="764">
        <f t="shared" si="1042"/>
        <v>0</v>
      </c>
    </row>
    <row r="210" spans="1:33" s="87" customFormat="1" ht="20.25" thickTop="1" thickBot="1" x14ac:dyDescent="0.3">
      <c r="A210" s="972"/>
      <c r="B210" s="90" t="s">
        <v>153</v>
      </c>
      <c r="C210" s="178" t="s">
        <v>154</v>
      </c>
      <c r="D210" s="92"/>
      <c r="E210" s="1457" t="s">
        <v>155</v>
      </c>
      <c r="F210" s="97" t="s">
        <v>43</v>
      </c>
      <c r="G210" s="636">
        <f t="shared" si="1049"/>
        <v>1054.1396099999999</v>
      </c>
      <c r="H210" s="637">
        <f>H211+H214+H227+H258+H262+H263+H264+H265+H266+H269+H272+H275+H279+H282+H285+H288+H291+H292+H293+H324+H327+H328+H329+H330+H353+H354+H352</f>
        <v>0</v>
      </c>
      <c r="I210" s="637">
        <f>I211+I214+I227+I258+I262+I263+I264+I265+I266+I269+I272+I275+I279+I282+I285+I288+I291+I292+I293+I324+I327+I328+I329+I330+I353+I354+I352</f>
        <v>1054.1396099999999</v>
      </c>
      <c r="J210" s="636">
        <f t="shared" si="1069"/>
        <v>64.628950000000003</v>
      </c>
      <c r="K210" s="637">
        <f>K211+K214+K227+K258+K262+K263+K264+K265+K266+K269+K272+K275+K279+K282+K285+K288+K291+K292+K293+K324+K327+K328+K329+K330+K353+K354+K352</f>
        <v>0</v>
      </c>
      <c r="L210" s="638">
        <f>L211+L214+L227+L258+L262+L263+L264+L265+L266+L269+L272+L275+L279+L282+L285+L288+L291+L292+L293+L324+L327+L328+L329+L330+L353+L354+L352</f>
        <v>64.628950000000003</v>
      </c>
      <c r="M210" s="636">
        <f t="shared" si="1070"/>
        <v>357.46342000000004</v>
      </c>
      <c r="N210" s="637">
        <f>N211+N214+N227+N258+N262+N263+N264+N265+N266+N269+N272+N275+N279+N282+N285+N288+N291+N292+N293+N324+N327+N328+N329+N330+N353+N354+N352</f>
        <v>0</v>
      </c>
      <c r="O210" s="638">
        <f>O211+O214+O227+O258+O262+O263+O264+O265+O266+O269+O272+O275+O279+O282+O285+O288+O291+O292+O293+O324+O327+O328+O329+O330+O353+O354+O352</f>
        <v>357.46342000000004</v>
      </c>
      <c r="P210" s="636">
        <f t="shared" si="1071"/>
        <v>502.28849000000002</v>
      </c>
      <c r="Q210" s="637">
        <f>Q211+Q214+Q227+Q258+Q262+Q263+Q264+Q265+Q266+Q269+Q272+Q275+Q279+Q282+Q285+Q288+Q291+Q292+Q293+Q324+Q327+Q328+Q329+Q330+Q353+Q354+Q352</f>
        <v>0</v>
      </c>
      <c r="R210" s="638">
        <f>R211+R214+R227+R258+R262+R263+R264+R265+R266+R269+R272+R275+R279+R282+R285+R288+R291+R292+R293+R324+R327+R328+R329+R330+R353+R354+R352</f>
        <v>502.28849000000002</v>
      </c>
      <c r="S210" s="636">
        <f t="shared" si="1072"/>
        <v>1042.1887899999999</v>
      </c>
      <c r="T210" s="637">
        <f>T211+T214+T227+T258+T262+T263+T264+T265+T266+T269+T272+T275+T279+T282+T285+T288+T291+T292+T293+T324+T327+T328+T329+T330+T353+T354+T352</f>
        <v>0</v>
      </c>
      <c r="U210" s="638">
        <f>U211+U214+U227+U258+U262+U263+U264+U265+U266+U269+U272+U275+U279+U282+U285+U288+U291+U292+U293+U324+U327+U328+U329+U330+U353+U354+U352</f>
        <v>1042.1887899999999</v>
      </c>
      <c r="V210" s="442" t="s">
        <v>34</v>
      </c>
      <c r="W210" s="432" t="s">
        <v>34</v>
      </c>
      <c r="X210" s="432" t="s">
        <v>34</v>
      </c>
      <c r="Y210" s="443" t="s">
        <v>34</v>
      </c>
      <c r="Z210" s="754">
        <f t="shared" si="1036"/>
        <v>989.51065999999992</v>
      </c>
      <c r="AA210" s="755">
        <f t="shared" si="1037"/>
        <v>696.67618999999991</v>
      </c>
      <c r="AB210" s="755">
        <f t="shared" si="1038"/>
        <v>551.85111999999992</v>
      </c>
      <c r="AC210" s="756">
        <f t="shared" si="1039"/>
        <v>11.950820000000022</v>
      </c>
      <c r="AD210" s="757">
        <f t="shared" si="1048"/>
        <v>6.0999999999999999E-2</v>
      </c>
      <c r="AE210" s="758">
        <f t="shared" si="1040"/>
        <v>0.33900000000000002</v>
      </c>
      <c r="AF210" s="758">
        <f t="shared" si="1041"/>
        <v>0.47599999999999998</v>
      </c>
      <c r="AG210" s="759">
        <f>IF(G210&gt;0,ROUND((S210/G210),3),0)</f>
        <v>0.98899999999999999</v>
      </c>
    </row>
    <row r="211" spans="1:33" s="122" customFormat="1" ht="81" outlineLevel="1" thickBot="1" x14ac:dyDescent="0.3">
      <c r="A211" s="113"/>
      <c r="B211" s="1236" t="s">
        <v>156</v>
      </c>
      <c r="C211" s="1130">
        <v>2240</v>
      </c>
      <c r="D211" s="1237" t="s">
        <v>157</v>
      </c>
      <c r="E211" s="1458" t="s">
        <v>582</v>
      </c>
      <c r="F211" s="1238" t="s">
        <v>43</v>
      </c>
      <c r="G211" s="652">
        <f>G212+G213</f>
        <v>317.42304000000001</v>
      </c>
      <c r="H211" s="653">
        <f>H212+H213</f>
        <v>0</v>
      </c>
      <c r="I211" s="654">
        <f t="shared" ref="I211:K211" si="1073">I212+I213</f>
        <v>317.42304000000001</v>
      </c>
      <c r="J211" s="652">
        <f t="shared" si="1073"/>
        <v>55.403840000000002</v>
      </c>
      <c r="K211" s="653">
        <f t="shared" si="1073"/>
        <v>0</v>
      </c>
      <c r="L211" s="654">
        <f t="shared" ref="L211:N211" si="1074">L212+L213</f>
        <v>55.403840000000002</v>
      </c>
      <c r="M211" s="652">
        <f t="shared" si="1074"/>
        <v>138.25560000000002</v>
      </c>
      <c r="N211" s="653">
        <f t="shared" si="1074"/>
        <v>0</v>
      </c>
      <c r="O211" s="654">
        <f t="shared" ref="O211:U211" si="1075">O212+O213</f>
        <v>138.25560000000002</v>
      </c>
      <c r="P211" s="652">
        <f t="shared" si="1075"/>
        <v>215.96136000000001</v>
      </c>
      <c r="Q211" s="653">
        <f t="shared" si="1075"/>
        <v>0</v>
      </c>
      <c r="R211" s="654">
        <f t="shared" si="1075"/>
        <v>215.96136000000001</v>
      </c>
      <c r="S211" s="652">
        <f t="shared" si="1075"/>
        <v>317.42304000000001</v>
      </c>
      <c r="T211" s="653">
        <f t="shared" si="1075"/>
        <v>0</v>
      </c>
      <c r="U211" s="654">
        <f t="shared" si="1075"/>
        <v>317.42304000000001</v>
      </c>
      <c r="V211" s="453" t="s">
        <v>34</v>
      </c>
      <c r="W211" s="454" t="s">
        <v>34</v>
      </c>
      <c r="X211" s="454" t="s">
        <v>34</v>
      </c>
      <c r="Y211" s="455" t="s">
        <v>34</v>
      </c>
      <c r="Z211" s="760">
        <f t="shared" si="1036"/>
        <v>262.01920000000001</v>
      </c>
      <c r="AA211" s="639">
        <f t="shared" si="1037"/>
        <v>179.16744</v>
      </c>
      <c r="AB211" s="639">
        <f t="shared" si="1038"/>
        <v>101.46168</v>
      </c>
      <c r="AC211" s="761">
        <f t="shared" si="1039"/>
        <v>0</v>
      </c>
      <c r="AD211" s="762">
        <f t="shared" si="1048"/>
        <v>0.17499999999999999</v>
      </c>
      <c r="AE211" s="763">
        <f t="shared" si="1040"/>
        <v>0.436</v>
      </c>
      <c r="AF211" s="763">
        <f t="shared" si="1041"/>
        <v>0.68</v>
      </c>
      <c r="AG211" s="764">
        <f t="shared" ref="AG211:AG213" si="1076">IF(G211&gt;0,ROUND((S211/G211),3),0)</f>
        <v>1</v>
      </c>
    </row>
    <row r="212" spans="1:33" s="122" customFormat="1" ht="23.25" outlineLevel="1" thickTop="1" x14ac:dyDescent="0.25">
      <c r="A212" s="113"/>
      <c r="B212" s="120" t="s">
        <v>585</v>
      </c>
      <c r="C212" s="183">
        <v>2240</v>
      </c>
      <c r="D212" s="180" t="s">
        <v>157</v>
      </c>
      <c r="E212" s="1459" t="s">
        <v>586</v>
      </c>
      <c r="F212" s="176" t="s">
        <v>43</v>
      </c>
      <c r="G212" s="663">
        <f>H212+I212</f>
        <v>210.26303999999999</v>
      </c>
      <c r="H212" s="664"/>
      <c r="I212" s="665">
        <v>210.26303999999999</v>
      </c>
      <c r="J212" s="663">
        <f t="shared" ref="J212:J213" si="1077">K212+L212</f>
        <v>35.043840000000003</v>
      </c>
      <c r="K212" s="664"/>
      <c r="L212" s="665">
        <v>35.043840000000003</v>
      </c>
      <c r="M212" s="663">
        <f t="shared" ref="M212:M213" si="1078">N212+O212</f>
        <v>87.6096</v>
      </c>
      <c r="N212" s="664"/>
      <c r="O212" s="665">
        <v>87.6096</v>
      </c>
      <c r="P212" s="663">
        <f t="shared" ref="P212:P213" si="1079">Q212+R212</f>
        <v>140.17536000000001</v>
      </c>
      <c r="Q212" s="664"/>
      <c r="R212" s="665">
        <v>140.17536000000001</v>
      </c>
      <c r="S212" s="663">
        <f t="shared" ref="S212:S213" si="1080">T212+U212</f>
        <v>210.26303999999999</v>
      </c>
      <c r="T212" s="664"/>
      <c r="U212" s="665">
        <v>210.26303999999999</v>
      </c>
      <c r="V212" s="477" t="s">
        <v>34</v>
      </c>
      <c r="W212" s="478" t="s">
        <v>34</v>
      </c>
      <c r="X212" s="478" t="s">
        <v>34</v>
      </c>
      <c r="Y212" s="479" t="s">
        <v>34</v>
      </c>
      <c r="Z212" s="824">
        <f t="shared" si="1036"/>
        <v>175.2192</v>
      </c>
      <c r="AA212" s="825">
        <f t="shared" si="1037"/>
        <v>122.65343999999999</v>
      </c>
      <c r="AB212" s="825">
        <f t="shared" si="1038"/>
        <v>70.087679999999978</v>
      </c>
      <c r="AC212" s="826">
        <f t="shared" si="1039"/>
        <v>0</v>
      </c>
      <c r="AD212" s="827">
        <f t="shared" si="1048"/>
        <v>0.16700000000000001</v>
      </c>
      <c r="AE212" s="828">
        <f t="shared" si="1040"/>
        <v>0.41699999999999998</v>
      </c>
      <c r="AF212" s="828">
        <f t="shared" si="1041"/>
        <v>0.66700000000000004</v>
      </c>
      <c r="AG212" s="829">
        <f t="shared" si="1076"/>
        <v>1</v>
      </c>
    </row>
    <row r="213" spans="1:33" s="122" customFormat="1" ht="23.25" outlineLevel="1" thickBot="1" x14ac:dyDescent="0.3">
      <c r="A213" s="113"/>
      <c r="B213" s="120" t="s">
        <v>583</v>
      </c>
      <c r="C213" s="174">
        <v>2240</v>
      </c>
      <c r="D213" s="1226" t="s">
        <v>157</v>
      </c>
      <c r="E213" s="1448" t="s">
        <v>584</v>
      </c>
      <c r="F213" s="67" t="s">
        <v>43</v>
      </c>
      <c r="G213" s="517">
        <f>H213+I213</f>
        <v>107.16</v>
      </c>
      <c r="H213" s="518"/>
      <c r="I213" s="519">
        <v>107.16</v>
      </c>
      <c r="J213" s="517">
        <f t="shared" si="1077"/>
        <v>20.36</v>
      </c>
      <c r="K213" s="518"/>
      <c r="L213" s="519">
        <v>20.36</v>
      </c>
      <c r="M213" s="517">
        <f t="shared" si="1078"/>
        <v>50.646000000000001</v>
      </c>
      <c r="N213" s="518"/>
      <c r="O213" s="519">
        <v>50.646000000000001</v>
      </c>
      <c r="P213" s="517">
        <f t="shared" si="1079"/>
        <v>75.786000000000001</v>
      </c>
      <c r="Q213" s="518"/>
      <c r="R213" s="519">
        <v>75.786000000000001</v>
      </c>
      <c r="S213" s="517">
        <f t="shared" si="1080"/>
        <v>107.16</v>
      </c>
      <c r="T213" s="667"/>
      <c r="U213" s="519">
        <v>107.16</v>
      </c>
      <c r="V213" s="1227" t="s">
        <v>34</v>
      </c>
      <c r="W213" s="1228" t="s">
        <v>34</v>
      </c>
      <c r="X213" s="1228" t="s">
        <v>34</v>
      </c>
      <c r="Y213" s="1229" t="s">
        <v>34</v>
      </c>
      <c r="Z213" s="1230">
        <f t="shared" si="1036"/>
        <v>86.8</v>
      </c>
      <c r="AA213" s="1225">
        <f t="shared" si="1037"/>
        <v>56.513999999999996</v>
      </c>
      <c r="AB213" s="1225">
        <f t="shared" si="1038"/>
        <v>31.373999999999995</v>
      </c>
      <c r="AC213" s="1231">
        <f t="shared" si="1039"/>
        <v>0</v>
      </c>
      <c r="AD213" s="1232">
        <f t="shared" si="1048"/>
        <v>0.19</v>
      </c>
      <c r="AE213" s="1233">
        <f t="shared" si="1040"/>
        <v>0.47299999999999998</v>
      </c>
      <c r="AF213" s="1233">
        <f t="shared" si="1041"/>
        <v>0.70699999999999996</v>
      </c>
      <c r="AG213" s="1234">
        <f t="shared" si="1076"/>
        <v>1</v>
      </c>
    </row>
    <row r="214" spans="1:33" s="19" customFormat="1" ht="38.25" outlineLevel="1" thickTop="1" thickBot="1" x14ac:dyDescent="0.3">
      <c r="A214" s="113"/>
      <c r="B214" s="181" t="s">
        <v>158</v>
      </c>
      <c r="C214" s="165">
        <v>2240</v>
      </c>
      <c r="D214" s="166" t="s">
        <v>57</v>
      </c>
      <c r="E214" s="1460" t="s">
        <v>159</v>
      </c>
      <c r="F214" s="182" t="s">
        <v>43</v>
      </c>
      <c r="G214" s="649">
        <f>G215+G219+G223</f>
        <v>0</v>
      </c>
      <c r="H214" s="671">
        <f>H215+H219+H223</f>
        <v>0</v>
      </c>
      <c r="I214" s="672">
        <f>I215+I219+I223</f>
        <v>0</v>
      </c>
      <c r="J214" s="649">
        <f t="shared" ref="J214:L214" si="1081">J215+J219+J223</f>
        <v>0</v>
      </c>
      <c r="K214" s="671">
        <f t="shared" si="1081"/>
        <v>0</v>
      </c>
      <c r="L214" s="672">
        <f t="shared" si="1081"/>
        <v>0</v>
      </c>
      <c r="M214" s="649">
        <f t="shared" ref="M214" si="1082">M215+M219+M223</f>
        <v>0</v>
      </c>
      <c r="N214" s="671">
        <f t="shared" ref="N214" si="1083">N215+N219+N223</f>
        <v>0</v>
      </c>
      <c r="O214" s="672">
        <f t="shared" ref="O214" si="1084">O215+O219+O223</f>
        <v>0</v>
      </c>
      <c r="P214" s="649">
        <f t="shared" ref="P214" si="1085">P215+P219+P223</f>
        <v>0</v>
      </c>
      <c r="Q214" s="671">
        <f t="shared" ref="Q214" si="1086">Q215+Q219+Q223</f>
        <v>0</v>
      </c>
      <c r="R214" s="672">
        <f t="shared" ref="R214" si="1087">R215+R219+R223</f>
        <v>0</v>
      </c>
      <c r="S214" s="649">
        <f t="shared" ref="S214" si="1088">S215+S219+S223</f>
        <v>0</v>
      </c>
      <c r="T214" s="788">
        <f t="shared" ref="T214" si="1089">T215+T219+T223</f>
        <v>0</v>
      </c>
      <c r="U214" s="1224">
        <f t="shared" ref="U214" si="1090">U215+U219+U223</f>
        <v>0</v>
      </c>
      <c r="V214" s="456" t="s">
        <v>34</v>
      </c>
      <c r="W214" s="457" t="s">
        <v>34</v>
      </c>
      <c r="X214" s="457" t="s">
        <v>34</v>
      </c>
      <c r="Y214" s="458" t="s">
        <v>34</v>
      </c>
      <c r="Z214" s="787">
        <f t="shared" si="1036"/>
        <v>0</v>
      </c>
      <c r="AA214" s="788">
        <f t="shared" si="1037"/>
        <v>0</v>
      </c>
      <c r="AB214" s="788">
        <f t="shared" si="1038"/>
        <v>0</v>
      </c>
      <c r="AC214" s="789">
        <f t="shared" si="1039"/>
        <v>0</v>
      </c>
      <c r="AD214" s="790">
        <f t="shared" si="1048"/>
        <v>0</v>
      </c>
      <c r="AE214" s="791">
        <f t="shared" si="1040"/>
        <v>0</v>
      </c>
      <c r="AF214" s="791">
        <f t="shared" si="1041"/>
        <v>0</v>
      </c>
      <c r="AG214" s="792">
        <f t="shared" ref="AG214:AG215" si="1091">IF(G214&gt;0,ROUND((S214/G214),3),0)</f>
        <v>0</v>
      </c>
    </row>
    <row r="215" spans="1:33" s="19" customFormat="1" ht="26.25" outlineLevel="1" thickTop="1" x14ac:dyDescent="0.25">
      <c r="A215" s="113"/>
      <c r="B215" s="134" t="s">
        <v>160</v>
      </c>
      <c r="C215" s="179">
        <v>2240</v>
      </c>
      <c r="D215" s="183" t="s">
        <v>57</v>
      </c>
      <c r="E215" s="1453" t="s">
        <v>440</v>
      </c>
      <c r="F215" s="99" t="s">
        <v>43</v>
      </c>
      <c r="G215" s="520">
        <f>H215+I215</f>
        <v>0</v>
      </c>
      <c r="H215" s="639">
        <f>ROUND(H217*40%*H218/1000,1)</f>
        <v>0</v>
      </c>
      <c r="I215" s="640">
        <f>ROUND(I217*40%*I218/1000,1)</f>
        <v>0</v>
      </c>
      <c r="J215" s="520">
        <f t="shared" ref="J215:J217" si="1092">K215+L215</f>
        <v>0</v>
      </c>
      <c r="K215" s="639">
        <f t="shared" ref="K215:L215" si="1093">ROUND(K217*40%*K218/1000,1)</f>
        <v>0</v>
      </c>
      <c r="L215" s="640">
        <f t="shared" si="1093"/>
        <v>0</v>
      </c>
      <c r="M215" s="520">
        <f t="shared" ref="M215:M217" si="1094">N215+O215</f>
        <v>0</v>
      </c>
      <c r="N215" s="639">
        <f t="shared" ref="N215:O215" si="1095">ROUND(N217*40%*N218/1000,1)</f>
        <v>0</v>
      </c>
      <c r="O215" s="640">
        <f t="shared" si="1095"/>
        <v>0</v>
      </c>
      <c r="P215" s="520">
        <f t="shared" ref="P215:P217" si="1096">Q215+R215</f>
        <v>0</v>
      </c>
      <c r="Q215" s="639">
        <f t="shared" ref="Q215:R215" si="1097">ROUND(Q217*40%*Q218/1000,1)</f>
        <v>0</v>
      </c>
      <c r="R215" s="640">
        <f t="shared" si="1097"/>
        <v>0</v>
      </c>
      <c r="S215" s="520">
        <f t="shared" ref="S215:S217" si="1098">T215+U215</f>
        <v>0</v>
      </c>
      <c r="T215" s="639">
        <f t="shared" ref="T215:U215" si="1099">ROUND(T217*40%*T218/1000,1)</f>
        <v>0</v>
      </c>
      <c r="U215" s="640">
        <f t="shared" si="1099"/>
        <v>0</v>
      </c>
      <c r="V215" s="453" t="s">
        <v>34</v>
      </c>
      <c r="W215" s="454" t="s">
        <v>34</v>
      </c>
      <c r="X215" s="454" t="s">
        <v>34</v>
      </c>
      <c r="Y215" s="455" t="s">
        <v>34</v>
      </c>
      <c r="Z215" s="760">
        <f t="shared" si="1036"/>
        <v>0</v>
      </c>
      <c r="AA215" s="639">
        <f t="shared" si="1037"/>
        <v>0</v>
      </c>
      <c r="AB215" s="639">
        <f t="shared" si="1038"/>
        <v>0</v>
      </c>
      <c r="AC215" s="761">
        <f t="shared" si="1039"/>
        <v>0</v>
      </c>
      <c r="AD215" s="762">
        <f t="shared" si="1048"/>
        <v>0</v>
      </c>
      <c r="AE215" s="763">
        <f t="shared" si="1040"/>
        <v>0</v>
      </c>
      <c r="AF215" s="763">
        <f t="shared" si="1041"/>
        <v>0</v>
      </c>
      <c r="AG215" s="764">
        <f t="shared" si="1091"/>
        <v>0</v>
      </c>
    </row>
    <row r="216" spans="1:33" s="184" customFormat="1" ht="12" outlineLevel="1" x14ac:dyDescent="0.25">
      <c r="A216" s="973"/>
      <c r="B216" s="103"/>
      <c r="C216" s="185"/>
      <c r="D216" s="186"/>
      <c r="E216" s="1437" t="s">
        <v>161</v>
      </c>
      <c r="F216" s="104" t="s">
        <v>35</v>
      </c>
      <c r="G216" s="641">
        <f>H216+I216</f>
        <v>0</v>
      </c>
      <c r="H216" s="642"/>
      <c r="I216" s="643"/>
      <c r="J216" s="641">
        <f t="shared" si="1092"/>
        <v>0</v>
      </c>
      <c r="K216" s="642"/>
      <c r="L216" s="643"/>
      <c r="M216" s="641">
        <f t="shared" si="1094"/>
        <v>0</v>
      </c>
      <c r="N216" s="642"/>
      <c r="O216" s="643"/>
      <c r="P216" s="641">
        <f t="shared" si="1096"/>
        <v>0</v>
      </c>
      <c r="Q216" s="642"/>
      <c r="R216" s="643"/>
      <c r="S216" s="641">
        <f t="shared" si="1098"/>
        <v>0</v>
      </c>
      <c r="T216" s="642"/>
      <c r="U216" s="643"/>
      <c r="V216" s="447" t="s">
        <v>34</v>
      </c>
      <c r="W216" s="448" t="s">
        <v>34</v>
      </c>
      <c r="X216" s="448" t="s">
        <v>34</v>
      </c>
      <c r="Y216" s="449" t="s">
        <v>34</v>
      </c>
      <c r="Z216" s="781" t="s">
        <v>34</v>
      </c>
      <c r="AA216" s="782" t="s">
        <v>34</v>
      </c>
      <c r="AB216" s="782" t="s">
        <v>34</v>
      </c>
      <c r="AC216" s="783" t="s">
        <v>34</v>
      </c>
      <c r="AD216" s="781" t="s">
        <v>34</v>
      </c>
      <c r="AE216" s="782" t="s">
        <v>34</v>
      </c>
      <c r="AF216" s="782" t="s">
        <v>34</v>
      </c>
      <c r="AG216" s="783" t="s">
        <v>34</v>
      </c>
    </row>
    <row r="217" spans="1:33" s="184" customFormat="1" ht="12" outlineLevel="1" x14ac:dyDescent="0.25">
      <c r="A217" s="973"/>
      <c r="B217" s="103"/>
      <c r="C217" s="185"/>
      <c r="D217" s="186"/>
      <c r="E217" s="1437" t="s">
        <v>162</v>
      </c>
      <c r="F217" s="104" t="s">
        <v>163</v>
      </c>
      <c r="G217" s="641">
        <f>H217+I217</f>
        <v>0</v>
      </c>
      <c r="H217" s="642"/>
      <c r="I217" s="643"/>
      <c r="J217" s="641">
        <f t="shared" si="1092"/>
        <v>0</v>
      </c>
      <c r="K217" s="642"/>
      <c r="L217" s="643"/>
      <c r="M217" s="641">
        <f t="shared" si="1094"/>
        <v>0</v>
      </c>
      <c r="N217" s="642"/>
      <c r="O217" s="643"/>
      <c r="P217" s="641">
        <f t="shared" si="1096"/>
        <v>0</v>
      </c>
      <c r="Q217" s="642"/>
      <c r="R217" s="643"/>
      <c r="S217" s="641">
        <f t="shared" si="1098"/>
        <v>0</v>
      </c>
      <c r="T217" s="642"/>
      <c r="U217" s="643"/>
      <c r="V217" s="462" t="s">
        <v>34</v>
      </c>
      <c r="W217" s="463" t="s">
        <v>34</v>
      </c>
      <c r="X217" s="463" t="s">
        <v>34</v>
      </c>
      <c r="Y217" s="464" t="s">
        <v>34</v>
      </c>
      <c r="Z217" s="798" t="s">
        <v>34</v>
      </c>
      <c r="AA217" s="799" t="s">
        <v>34</v>
      </c>
      <c r="AB217" s="799" t="s">
        <v>34</v>
      </c>
      <c r="AC217" s="800" t="s">
        <v>34</v>
      </c>
      <c r="AD217" s="798" t="s">
        <v>34</v>
      </c>
      <c r="AE217" s="799" t="s">
        <v>34</v>
      </c>
      <c r="AF217" s="799" t="s">
        <v>34</v>
      </c>
      <c r="AG217" s="800" t="s">
        <v>34</v>
      </c>
    </row>
    <row r="218" spans="1:33" s="184" customFormat="1" ht="12" outlineLevel="1" x14ac:dyDescent="0.25">
      <c r="A218" s="973"/>
      <c r="B218" s="103"/>
      <c r="C218" s="185"/>
      <c r="D218" s="186"/>
      <c r="E218" s="1437" t="s">
        <v>442</v>
      </c>
      <c r="F218" s="104" t="s">
        <v>62</v>
      </c>
      <c r="G218" s="660">
        <f>IF(I218+H218&gt;0,AVERAGE(H218:I218),0)</f>
        <v>0</v>
      </c>
      <c r="H218" s="661"/>
      <c r="I218" s="662"/>
      <c r="J218" s="660">
        <f t="shared" ref="J218" si="1100">IF(L218+K218&gt;0,AVERAGE(K218:L218),0)</f>
        <v>0</v>
      </c>
      <c r="K218" s="661"/>
      <c r="L218" s="662"/>
      <c r="M218" s="660">
        <f t="shared" ref="M218" si="1101">IF(O218+N218&gt;0,AVERAGE(N218:O218),0)</f>
        <v>0</v>
      </c>
      <c r="N218" s="661"/>
      <c r="O218" s="662"/>
      <c r="P218" s="660">
        <f t="shared" ref="P218" si="1102">IF(R218+Q218&gt;0,AVERAGE(Q218:R218),0)</f>
        <v>0</v>
      </c>
      <c r="Q218" s="661"/>
      <c r="R218" s="662"/>
      <c r="S218" s="660">
        <f t="shared" ref="S218" si="1103">IF(U218+T218&gt;0,AVERAGE(T218:U218),0)</f>
        <v>0</v>
      </c>
      <c r="T218" s="661"/>
      <c r="U218" s="662"/>
      <c r="V218" s="447" t="s">
        <v>34</v>
      </c>
      <c r="W218" s="448" t="s">
        <v>34</v>
      </c>
      <c r="X218" s="448" t="s">
        <v>34</v>
      </c>
      <c r="Y218" s="449" t="s">
        <v>34</v>
      </c>
      <c r="Z218" s="781" t="s">
        <v>34</v>
      </c>
      <c r="AA218" s="782" t="s">
        <v>34</v>
      </c>
      <c r="AB218" s="782" t="s">
        <v>34</v>
      </c>
      <c r="AC218" s="783" t="s">
        <v>34</v>
      </c>
      <c r="AD218" s="781" t="s">
        <v>34</v>
      </c>
      <c r="AE218" s="782" t="s">
        <v>34</v>
      </c>
      <c r="AF218" s="782" t="s">
        <v>34</v>
      </c>
      <c r="AG218" s="783" t="s">
        <v>34</v>
      </c>
    </row>
    <row r="219" spans="1:33" s="19" customFormat="1" ht="38.25" outlineLevel="1" x14ac:dyDescent="0.25">
      <c r="A219" s="113"/>
      <c r="B219" s="134" t="s">
        <v>164</v>
      </c>
      <c r="C219" s="179">
        <v>2240</v>
      </c>
      <c r="D219" s="183" t="s">
        <v>57</v>
      </c>
      <c r="E219" s="1448" t="s">
        <v>441</v>
      </c>
      <c r="F219" s="187" t="s">
        <v>43</v>
      </c>
      <c r="G219" s="517">
        <f>H219+I219</f>
        <v>0</v>
      </c>
      <c r="H219" s="658">
        <f>ROUND(H221*2.5%*H222/1000,1)</f>
        <v>0</v>
      </c>
      <c r="I219" s="659">
        <f>ROUND(I221*2.5%*I222/1000,1)</f>
        <v>0</v>
      </c>
      <c r="J219" s="517">
        <f t="shared" ref="J219:J221" si="1104">K219+L219</f>
        <v>0</v>
      </c>
      <c r="K219" s="658">
        <f t="shared" ref="K219:L219" si="1105">ROUND(K221*2.5%*K222/1000,1)</f>
        <v>0</v>
      </c>
      <c r="L219" s="659">
        <f t="shared" si="1105"/>
        <v>0</v>
      </c>
      <c r="M219" s="517">
        <f t="shared" ref="M219:M221" si="1106">N219+O219</f>
        <v>0</v>
      </c>
      <c r="N219" s="658">
        <f t="shared" ref="N219:O219" si="1107">ROUND(N221*2.5%*N222/1000,1)</f>
        <v>0</v>
      </c>
      <c r="O219" s="659">
        <f t="shared" si="1107"/>
        <v>0</v>
      </c>
      <c r="P219" s="517">
        <f t="shared" ref="P219:P221" si="1108">Q219+R219</f>
        <v>0</v>
      </c>
      <c r="Q219" s="658">
        <f t="shared" ref="Q219:R219" si="1109">ROUND(Q221*2.5%*Q222/1000,1)</f>
        <v>0</v>
      </c>
      <c r="R219" s="659">
        <f t="shared" si="1109"/>
        <v>0</v>
      </c>
      <c r="S219" s="517">
        <f t="shared" ref="S219:S221" si="1110">T219+U219</f>
        <v>0</v>
      </c>
      <c r="T219" s="658">
        <f t="shared" ref="T219:U219" si="1111">ROUND(T221*2.5%*T222/1000,1)</f>
        <v>0</v>
      </c>
      <c r="U219" s="659">
        <f t="shared" si="1111"/>
        <v>0</v>
      </c>
      <c r="V219" s="465" t="s">
        <v>34</v>
      </c>
      <c r="W219" s="466" t="s">
        <v>34</v>
      </c>
      <c r="X219" s="466" t="s">
        <v>34</v>
      </c>
      <c r="Y219" s="467" t="s">
        <v>34</v>
      </c>
      <c r="Z219" s="765">
        <f t="shared" ref="Z219" si="1112">G219-J219</f>
        <v>0</v>
      </c>
      <c r="AA219" s="658">
        <f t="shared" ref="AA219" si="1113">G219-M219</f>
        <v>0</v>
      </c>
      <c r="AB219" s="658">
        <f t="shared" ref="AB219" si="1114">G219-P219</f>
        <v>0</v>
      </c>
      <c r="AC219" s="801">
        <f t="shared" ref="AC219" si="1115">G219-S219</f>
        <v>0</v>
      </c>
      <c r="AD219" s="802">
        <f t="shared" ref="AD219" si="1116">IF(G219&gt;0,ROUND((J219/G219),3),0)</f>
        <v>0</v>
      </c>
      <c r="AE219" s="803">
        <f t="shared" ref="AE219" si="1117">IF(G219&gt;0,ROUND((M219/G219),3),0)</f>
        <v>0</v>
      </c>
      <c r="AF219" s="803">
        <f t="shared" ref="AF219" si="1118">IF(G219&gt;0,ROUND((P219/G219),3),0)</f>
        <v>0</v>
      </c>
      <c r="AG219" s="804">
        <f t="shared" ref="AG219" si="1119">IF(G219&gt;0,ROUND((S219/G219),3),0)</f>
        <v>0</v>
      </c>
    </row>
    <row r="220" spans="1:33" s="184" customFormat="1" ht="12" outlineLevel="1" x14ac:dyDescent="0.25">
      <c r="A220" s="973"/>
      <c r="B220" s="103"/>
      <c r="C220" s="185"/>
      <c r="D220" s="186"/>
      <c r="E220" s="1437" t="s">
        <v>444</v>
      </c>
      <c r="F220" s="104" t="s">
        <v>35</v>
      </c>
      <c r="G220" s="641">
        <f>H220+I220</f>
        <v>0</v>
      </c>
      <c r="H220" s="642"/>
      <c r="I220" s="643"/>
      <c r="J220" s="641">
        <f t="shared" si="1104"/>
        <v>0</v>
      </c>
      <c r="K220" s="642"/>
      <c r="L220" s="643"/>
      <c r="M220" s="641">
        <f t="shared" si="1106"/>
        <v>0</v>
      </c>
      <c r="N220" s="642"/>
      <c r="O220" s="643"/>
      <c r="P220" s="641">
        <f t="shared" si="1108"/>
        <v>0</v>
      </c>
      <c r="Q220" s="642"/>
      <c r="R220" s="643"/>
      <c r="S220" s="641">
        <f t="shared" si="1110"/>
        <v>0</v>
      </c>
      <c r="T220" s="642"/>
      <c r="U220" s="643"/>
      <c r="V220" s="447" t="s">
        <v>34</v>
      </c>
      <c r="W220" s="448" t="s">
        <v>34</v>
      </c>
      <c r="X220" s="448" t="s">
        <v>34</v>
      </c>
      <c r="Y220" s="449" t="s">
        <v>34</v>
      </c>
      <c r="Z220" s="781" t="s">
        <v>34</v>
      </c>
      <c r="AA220" s="782" t="s">
        <v>34</v>
      </c>
      <c r="AB220" s="782" t="s">
        <v>34</v>
      </c>
      <c r="AC220" s="783" t="s">
        <v>34</v>
      </c>
      <c r="AD220" s="781" t="s">
        <v>34</v>
      </c>
      <c r="AE220" s="782" t="s">
        <v>34</v>
      </c>
      <c r="AF220" s="782" t="s">
        <v>34</v>
      </c>
      <c r="AG220" s="783" t="s">
        <v>34</v>
      </c>
    </row>
    <row r="221" spans="1:33" s="184" customFormat="1" ht="12" outlineLevel="1" x14ac:dyDescent="0.25">
      <c r="A221" s="973"/>
      <c r="B221" s="103"/>
      <c r="C221" s="185"/>
      <c r="D221" s="186"/>
      <c r="E221" s="1437" t="s">
        <v>162</v>
      </c>
      <c r="F221" s="104" t="s">
        <v>163</v>
      </c>
      <c r="G221" s="641">
        <f>H221+I221</f>
        <v>0</v>
      </c>
      <c r="H221" s="642"/>
      <c r="I221" s="643"/>
      <c r="J221" s="641">
        <f t="shared" si="1104"/>
        <v>0</v>
      </c>
      <c r="K221" s="642"/>
      <c r="L221" s="643"/>
      <c r="M221" s="641">
        <f t="shared" si="1106"/>
        <v>0</v>
      </c>
      <c r="N221" s="642"/>
      <c r="O221" s="643"/>
      <c r="P221" s="641">
        <f t="shared" si="1108"/>
        <v>0</v>
      </c>
      <c r="Q221" s="642"/>
      <c r="R221" s="643"/>
      <c r="S221" s="641">
        <f t="shared" si="1110"/>
        <v>0</v>
      </c>
      <c r="T221" s="642"/>
      <c r="U221" s="643"/>
      <c r="V221" s="462" t="s">
        <v>34</v>
      </c>
      <c r="W221" s="463" t="s">
        <v>34</v>
      </c>
      <c r="X221" s="463" t="s">
        <v>34</v>
      </c>
      <c r="Y221" s="464" t="s">
        <v>34</v>
      </c>
      <c r="Z221" s="798" t="s">
        <v>34</v>
      </c>
      <c r="AA221" s="799" t="s">
        <v>34</v>
      </c>
      <c r="AB221" s="799" t="s">
        <v>34</v>
      </c>
      <c r="AC221" s="800" t="s">
        <v>34</v>
      </c>
      <c r="AD221" s="798" t="s">
        <v>34</v>
      </c>
      <c r="AE221" s="799" t="s">
        <v>34</v>
      </c>
      <c r="AF221" s="799" t="s">
        <v>34</v>
      </c>
      <c r="AG221" s="800" t="s">
        <v>34</v>
      </c>
    </row>
    <row r="222" spans="1:33" s="76" customFormat="1" ht="12" outlineLevel="1" x14ac:dyDescent="0.25">
      <c r="A222" s="973"/>
      <c r="B222" s="188"/>
      <c r="C222" s="189"/>
      <c r="D222" s="190"/>
      <c r="E222" s="1437" t="s">
        <v>442</v>
      </c>
      <c r="F222" s="104" t="s">
        <v>62</v>
      </c>
      <c r="G222" s="660">
        <f>IF(I222+H222&gt;0,AVERAGE(H222:I222),0)</f>
        <v>0</v>
      </c>
      <c r="H222" s="661"/>
      <c r="I222" s="662"/>
      <c r="J222" s="660">
        <f t="shared" ref="J222" si="1120">IF(L222+K222&gt;0,AVERAGE(K222:L222),0)</f>
        <v>0</v>
      </c>
      <c r="K222" s="661"/>
      <c r="L222" s="662"/>
      <c r="M222" s="660">
        <f t="shared" ref="M222" si="1121">IF(O222+N222&gt;0,AVERAGE(N222:O222),0)</f>
        <v>0</v>
      </c>
      <c r="N222" s="661"/>
      <c r="O222" s="662"/>
      <c r="P222" s="660">
        <f t="shared" ref="P222" si="1122">IF(R222+Q222&gt;0,AVERAGE(Q222:R222),0)</f>
        <v>0</v>
      </c>
      <c r="Q222" s="661"/>
      <c r="R222" s="662"/>
      <c r="S222" s="660">
        <f t="shared" ref="S222" si="1123">IF(U222+T222&gt;0,AVERAGE(T222:U222),0)</f>
        <v>0</v>
      </c>
      <c r="T222" s="661"/>
      <c r="U222" s="662"/>
      <c r="V222" s="447" t="s">
        <v>34</v>
      </c>
      <c r="W222" s="448" t="s">
        <v>34</v>
      </c>
      <c r="X222" s="448" t="s">
        <v>34</v>
      </c>
      <c r="Y222" s="449" t="s">
        <v>34</v>
      </c>
      <c r="Z222" s="781" t="s">
        <v>34</v>
      </c>
      <c r="AA222" s="782" t="s">
        <v>34</v>
      </c>
      <c r="AB222" s="782" t="s">
        <v>34</v>
      </c>
      <c r="AC222" s="783" t="s">
        <v>34</v>
      </c>
      <c r="AD222" s="781" t="s">
        <v>34</v>
      </c>
      <c r="AE222" s="782" t="s">
        <v>34</v>
      </c>
      <c r="AF222" s="782" t="s">
        <v>34</v>
      </c>
      <c r="AG222" s="783" t="s">
        <v>34</v>
      </c>
    </row>
    <row r="223" spans="1:33" s="19" customFormat="1" ht="38.25" outlineLevel="1" x14ac:dyDescent="0.25">
      <c r="A223" s="113"/>
      <c r="B223" s="134" t="s">
        <v>165</v>
      </c>
      <c r="C223" s="179">
        <v>2240</v>
      </c>
      <c r="D223" s="183" t="s">
        <v>57</v>
      </c>
      <c r="E223" s="1448" t="s">
        <v>443</v>
      </c>
      <c r="F223" s="187" t="s">
        <v>43</v>
      </c>
      <c r="G223" s="517">
        <f>H223+I223</f>
        <v>0</v>
      </c>
      <c r="H223" s="658">
        <f>ROUND(H225*2.5%*H226/1000,1)</f>
        <v>0</v>
      </c>
      <c r="I223" s="659">
        <f>ROUND(I225*2.5%*I226/1000,1)</f>
        <v>0</v>
      </c>
      <c r="J223" s="517">
        <f t="shared" ref="J223:J225" si="1124">K223+L223</f>
        <v>0</v>
      </c>
      <c r="K223" s="658">
        <f t="shared" ref="K223:L223" si="1125">ROUND(K225*2.5%*K226/1000,1)</f>
        <v>0</v>
      </c>
      <c r="L223" s="659">
        <f t="shared" si="1125"/>
        <v>0</v>
      </c>
      <c r="M223" s="517">
        <f t="shared" ref="M223:M225" si="1126">N223+O223</f>
        <v>0</v>
      </c>
      <c r="N223" s="658">
        <f t="shared" ref="N223:O223" si="1127">ROUND(N225*2.5%*N226/1000,1)</f>
        <v>0</v>
      </c>
      <c r="O223" s="659">
        <f t="shared" si="1127"/>
        <v>0</v>
      </c>
      <c r="P223" s="517">
        <f t="shared" ref="P223:P225" si="1128">Q223+R223</f>
        <v>0</v>
      </c>
      <c r="Q223" s="658">
        <f t="shared" ref="Q223:R223" si="1129">ROUND(Q225*2.5%*Q226/1000,1)</f>
        <v>0</v>
      </c>
      <c r="R223" s="659">
        <f t="shared" si="1129"/>
        <v>0</v>
      </c>
      <c r="S223" s="517">
        <f t="shared" ref="S223:S225" si="1130">T223+U223</f>
        <v>0</v>
      </c>
      <c r="T223" s="658">
        <f t="shared" ref="T223:U223" si="1131">ROUND(T225*2.5%*T226/1000,1)</f>
        <v>0</v>
      </c>
      <c r="U223" s="659">
        <f t="shared" si="1131"/>
        <v>0</v>
      </c>
      <c r="V223" s="465" t="s">
        <v>34</v>
      </c>
      <c r="W223" s="466" t="s">
        <v>34</v>
      </c>
      <c r="X223" s="466" t="s">
        <v>34</v>
      </c>
      <c r="Y223" s="467" t="s">
        <v>34</v>
      </c>
      <c r="Z223" s="765">
        <f t="shared" ref="Z223" si="1132">G223-J223</f>
        <v>0</v>
      </c>
      <c r="AA223" s="658">
        <f t="shared" ref="AA223" si="1133">G223-M223</f>
        <v>0</v>
      </c>
      <c r="AB223" s="658">
        <f t="shared" ref="AB223" si="1134">G223-P223</f>
        <v>0</v>
      </c>
      <c r="AC223" s="801">
        <f t="shared" ref="AC223" si="1135">G223-S223</f>
        <v>0</v>
      </c>
      <c r="AD223" s="802">
        <f t="shared" ref="AD223" si="1136">IF(G223&gt;0,ROUND((J223/G223),3),0)</f>
        <v>0</v>
      </c>
      <c r="AE223" s="803">
        <f t="shared" ref="AE223" si="1137">IF(G223&gt;0,ROUND((M223/G223),3),0)</f>
        <v>0</v>
      </c>
      <c r="AF223" s="803">
        <f t="shared" ref="AF223" si="1138">IF(G223&gt;0,ROUND((P223/G223),3),0)</f>
        <v>0</v>
      </c>
      <c r="AG223" s="804">
        <f t="shared" ref="AG223" si="1139">IF(G223&gt;0,ROUND((S223/G223),3),0)</f>
        <v>0</v>
      </c>
    </row>
    <row r="224" spans="1:33" s="76" customFormat="1" ht="12" outlineLevel="1" x14ac:dyDescent="0.25">
      <c r="A224" s="973"/>
      <c r="B224" s="188"/>
      <c r="C224" s="189"/>
      <c r="D224" s="190"/>
      <c r="E224" s="1437" t="s">
        <v>166</v>
      </c>
      <c r="F224" s="104" t="s">
        <v>35</v>
      </c>
      <c r="G224" s="641">
        <f>H224+I224</f>
        <v>0</v>
      </c>
      <c r="H224" s="642"/>
      <c r="I224" s="643"/>
      <c r="J224" s="641">
        <f t="shared" si="1124"/>
        <v>0</v>
      </c>
      <c r="K224" s="642"/>
      <c r="L224" s="643"/>
      <c r="M224" s="641">
        <f t="shared" si="1126"/>
        <v>0</v>
      </c>
      <c r="N224" s="642"/>
      <c r="O224" s="643"/>
      <c r="P224" s="641">
        <f t="shared" si="1128"/>
        <v>0</v>
      </c>
      <c r="Q224" s="642"/>
      <c r="R224" s="643"/>
      <c r="S224" s="641">
        <f t="shared" si="1130"/>
        <v>0</v>
      </c>
      <c r="T224" s="642"/>
      <c r="U224" s="643"/>
      <c r="V224" s="447" t="s">
        <v>34</v>
      </c>
      <c r="W224" s="448" t="s">
        <v>34</v>
      </c>
      <c r="X224" s="448" t="s">
        <v>34</v>
      </c>
      <c r="Y224" s="449" t="s">
        <v>34</v>
      </c>
      <c r="Z224" s="781" t="s">
        <v>34</v>
      </c>
      <c r="AA224" s="782" t="s">
        <v>34</v>
      </c>
      <c r="AB224" s="782" t="s">
        <v>34</v>
      </c>
      <c r="AC224" s="783" t="s">
        <v>34</v>
      </c>
      <c r="AD224" s="781" t="s">
        <v>34</v>
      </c>
      <c r="AE224" s="782" t="s">
        <v>34</v>
      </c>
      <c r="AF224" s="782" t="s">
        <v>34</v>
      </c>
      <c r="AG224" s="783" t="s">
        <v>34</v>
      </c>
    </row>
    <row r="225" spans="1:33" s="76" customFormat="1" ht="12" outlineLevel="1" x14ac:dyDescent="0.25">
      <c r="A225" s="973"/>
      <c r="B225" s="188"/>
      <c r="C225" s="189"/>
      <c r="D225" s="190"/>
      <c r="E225" s="1461" t="s">
        <v>167</v>
      </c>
      <c r="F225" s="104" t="s">
        <v>163</v>
      </c>
      <c r="G225" s="641">
        <f>H225+I225</f>
        <v>0</v>
      </c>
      <c r="H225" s="642"/>
      <c r="I225" s="643"/>
      <c r="J225" s="641">
        <f t="shared" si="1124"/>
        <v>0</v>
      </c>
      <c r="K225" s="642"/>
      <c r="L225" s="643"/>
      <c r="M225" s="641">
        <f t="shared" si="1126"/>
        <v>0</v>
      </c>
      <c r="N225" s="642"/>
      <c r="O225" s="643"/>
      <c r="P225" s="641">
        <f t="shared" si="1128"/>
        <v>0</v>
      </c>
      <c r="Q225" s="642"/>
      <c r="R225" s="643"/>
      <c r="S225" s="641">
        <f t="shared" si="1130"/>
        <v>0</v>
      </c>
      <c r="T225" s="642"/>
      <c r="U225" s="643"/>
      <c r="V225" s="462" t="s">
        <v>34</v>
      </c>
      <c r="W225" s="463" t="s">
        <v>34</v>
      </c>
      <c r="X225" s="463" t="s">
        <v>34</v>
      </c>
      <c r="Y225" s="464" t="s">
        <v>34</v>
      </c>
      <c r="Z225" s="798" t="s">
        <v>34</v>
      </c>
      <c r="AA225" s="799" t="s">
        <v>34</v>
      </c>
      <c r="AB225" s="799" t="s">
        <v>34</v>
      </c>
      <c r="AC225" s="800" t="s">
        <v>34</v>
      </c>
      <c r="AD225" s="798" t="s">
        <v>34</v>
      </c>
      <c r="AE225" s="799" t="s">
        <v>34</v>
      </c>
      <c r="AF225" s="799" t="s">
        <v>34</v>
      </c>
      <c r="AG225" s="800" t="s">
        <v>34</v>
      </c>
    </row>
    <row r="226" spans="1:33" s="76" customFormat="1" ht="12.75" outlineLevel="1" thickBot="1" x14ac:dyDescent="0.3">
      <c r="A226" s="973"/>
      <c r="B226" s="191"/>
      <c r="C226" s="192"/>
      <c r="D226" s="193"/>
      <c r="E226" s="1462" t="s">
        <v>442</v>
      </c>
      <c r="F226" s="107" t="s">
        <v>62</v>
      </c>
      <c r="G226" s="644">
        <f>IF(I226+H226&gt;0,AVERAGE(H226:I226),0)</f>
        <v>0</v>
      </c>
      <c r="H226" s="645"/>
      <c r="I226" s="646"/>
      <c r="J226" s="644">
        <f t="shared" ref="J226" si="1140">IF(L226+K226&gt;0,AVERAGE(K226:L226),0)</f>
        <v>0</v>
      </c>
      <c r="K226" s="645"/>
      <c r="L226" s="646"/>
      <c r="M226" s="644">
        <f t="shared" ref="M226" si="1141">IF(O226+N226&gt;0,AVERAGE(N226:O226),0)</f>
        <v>0</v>
      </c>
      <c r="N226" s="645"/>
      <c r="O226" s="646"/>
      <c r="P226" s="644">
        <f t="shared" ref="P226" si="1142">IF(R226+Q226&gt;0,AVERAGE(Q226:R226),0)</f>
        <v>0</v>
      </c>
      <c r="Q226" s="645"/>
      <c r="R226" s="646"/>
      <c r="S226" s="644">
        <f t="shared" ref="S226" si="1143">IF(U226+T226&gt;0,AVERAGE(T226:U226),0)</f>
        <v>0</v>
      </c>
      <c r="T226" s="645"/>
      <c r="U226" s="646"/>
      <c r="V226" s="450" t="s">
        <v>34</v>
      </c>
      <c r="W226" s="451" t="s">
        <v>34</v>
      </c>
      <c r="X226" s="451" t="s">
        <v>34</v>
      </c>
      <c r="Y226" s="452" t="s">
        <v>34</v>
      </c>
      <c r="Z226" s="784" t="s">
        <v>34</v>
      </c>
      <c r="AA226" s="785" t="s">
        <v>34</v>
      </c>
      <c r="AB226" s="785" t="s">
        <v>34</v>
      </c>
      <c r="AC226" s="786" t="s">
        <v>34</v>
      </c>
      <c r="AD226" s="784" t="s">
        <v>34</v>
      </c>
      <c r="AE226" s="785" t="s">
        <v>34</v>
      </c>
      <c r="AF226" s="785" t="s">
        <v>34</v>
      </c>
      <c r="AG226" s="786" t="s">
        <v>34</v>
      </c>
    </row>
    <row r="227" spans="1:33" s="101" customFormat="1" ht="27" outlineLevel="1" thickTop="1" thickBot="1" x14ac:dyDescent="0.3">
      <c r="A227" s="113"/>
      <c r="B227" s="194" t="s">
        <v>169</v>
      </c>
      <c r="C227" s="173">
        <v>2240</v>
      </c>
      <c r="D227" s="174" t="s">
        <v>57</v>
      </c>
      <c r="E227" s="1446" t="s">
        <v>170</v>
      </c>
      <c r="F227" s="195" t="s">
        <v>43</v>
      </c>
      <c r="G227" s="652">
        <f t="shared" ref="G227" si="1144">G228+G238+G248</f>
        <v>0</v>
      </c>
      <c r="H227" s="653">
        <f>H228+H238+H248</f>
        <v>0</v>
      </c>
      <c r="I227" s="654">
        <f t="shared" ref="I227:K227" si="1145">I228+I238+I248</f>
        <v>0</v>
      </c>
      <c r="J227" s="652">
        <f t="shared" si="1145"/>
        <v>0</v>
      </c>
      <c r="K227" s="653">
        <f t="shared" si="1145"/>
        <v>0</v>
      </c>
      <c r="L227" s="654">
        <f t="shared" ref="L227:N227" si="1146">L228+L238+L248</f>
        <v>0</v>
      </c>
      <c r="M227" s="652">
        <f t="shared" si="1146"/>
        <v>0</v>
      </c>
      <c r="N227" s="653">
        <f t="shared" si="1146"/>
        <v>0</v>
      </c>
      <c r="O227" s="654">
        <f t="shared" ref="O227:U227" si="1147">O228+O238+O248</f>
        <v>0</v>
      </c>
      <c r="P227" s="652">
        <f t="shared" si="1147"/>
        <v>0</v>
      </c>
      <c r="Q227" s="653">
        <f t="shared" si="1147"/>
        <v>0</v>
      </c>
      <c r="R227" s="654">
        <f t="shared" si="1147"/>
        <v>0</v>
      </c>
      <c r="S227" s="652">
        <f t="shared" si="1147"/>
        <v>0</v>
      </c>
      <c r="T227" s="653">
        <f t="shared" si="1147"/>
        <v>0</v>
      </c>
      <c r="U227" s="654">
        <f t="shared" si="1147"/>
        <v>0</v>
      </c>
      <c r="V227" s="456" t="s">
        <v>34</v>
      </c>
      <c r="W227" s="457" t="s">
        <v>34</v>
      </c>
      <c r="X227" s="457" t="s">
        <v>34</v>
      </c>
      <c r="Y227" s="458" t="s">
        <v>34</v>
      </c>
      <c r="Z227" s="787">
        <f t="shared" ref="Z227:Z229" si="1148">G227-J227</f>
        <v>0</v>
      </c>
      <c r="AA227" s="788">
        <f t="shared" ref="AA227:AA229" si="1149">G227-M227</f>
        <v>0</v>
      </c>
      <c r="AB227" s="788">
        <f t="shared" ref="AB227:AB229" si="1150">G227-P227</f>
        <v>0</v>
      </c>
      <c r="AC227" s="789">
        <f t="shared" ref="AC227:AC229" si="1151">G227-S227</f>
        <v>0</v>
      </c>
      <c r="AD227" s="790">
        <f t="shared" ref="AD227:AD229" si="1152">IF(G227&gt;0,ROUND((J227/G227),3),0)</f>
        <v>0</v>
      </c>
      <c r="AE227" s="791">
        <f t="shared" ref="AE227:AE229" si="1153">IF(G227&gt;0,ROUND((M227/G227),3),0)</f>
        <v>0</v>
      </c>
      <c r="AF227" s="791">
        <f t="shared" ref="AF227:AF229" si="1154">IF(G227&gt;0,ROUND((P227/G227),3),0)</f>
        <v>0</v>
      </c>
      <c r="AG227" s="792">
        <f t="shared" ref="AG227:AG229" si="1155">IF(G227&gt;0,ROUND((S227/G227),3),0)</f>
        <v>0</v>
      </c>
    </row>
    <row r="228" spans="1:33" s="122" customFormat="1" ht="15.75" outlineLevel="1" thickTop="1" x14ac:dyDescent="0.25">
      <c r="A228" s="357"/>
      <c r="B228" s="134" t="s">
        <v>171</v>
      </c>
      <c r="C228" s="171">
        <v>2240</v>
      </c>
      <c r="D228" s="172" t="s">
        <v>57</v>
      </c>
      <c r="E228" s="1448" t="s">
        <v>172</v>
      </c>
      <c r="F228" s="135" t="s">
        <v>43</v>
      </c>
      <c r="G228" s="520">
        <f>H228+I228</f>
        <v>0</v>
      </c>
      <c r="H228" s="639">
        <f>ROUND(H229+H232+H235,1)</f>
        <v>0</v>
      </c>
      <c r="I228" s="640">
        <f>ROUND(I229+I232+I235,1)</f>
        <v>0</v>
      </c>
      <c r="J228" s="520">
        <f t="shared" ref="J228:J230" si="1156">K228+L228</f>
        <v>0</v>
      </c>
      <c r="K228" s="639">
        <f t="shared" ref="K228:L228" si="1157">ROUND(K229+K232+K235,1)</f>
        <v>0</v>
      </c>
      <c r="L228" s="640">
        <f t="shared" si="1157"/>
        <v>0</v>
      </c>
      <c r="M228" s="520">
        <f t="shared" ref="M228:M230" si="1158">N228+O228</f>
        <v>0</v>
      </c>
      <c r="N228" s="639">
        <f t="shared" ref="N228" si="1159">ROUND(N229+N232+N235,1)</f>
        <v>0</v>
      </c>
      <c r="O228" s="640">
        <f t="shared" ref="O228" si="1160">ROUND(O229+O232+O235,1)</f>
        <v>0</v>
      </c>
      <c r="P228" s="520">
        <f t="shared" ref="P228:P230" si="1161">Q228+R228</f>
        <v>0</v>
      </c>
      <c r="Q228" s="639">
        <f t="shared" ref="Q228" si="1162">ROUND(Q229+Q232+Q235,1)</f>
        <v>0</v>
      </c>
      <c r="R228" s="640">
        <f t="shared" ref="R228" si="1163">ROUND(R229+R232+R235,1)</f>
        <v>0</v>
      </c>
      <c r="S228" s="520">
        <f t="shared" ref="S228:S230" si="1164">T228+U228</f>
        <v>0</v>
      </c>
      <c r="T228" s="639">
        <f t="shared" ref="T228" si="1165">ROUND(T229+T232+T235,1)</f>
        <v>0</v>
      </c>
      <c r="U228" s="640">
        <f t="shared" ref="U228" si="1166">ROUND(U229+U232+U235,1)</f>
        <v>0</v>
      </c>
      <c r="V228" s="453" t="s">
        <v>34</v>
      </c>
      <c r="W228" s="454" t="s">
        <v>34</v>
      </c>
      <c r="X228" s="454" t="s">
        <v>34</v>
      </c>
      <c r="Y228" s="455" t="s">
        <v>34</v>
      </c>
      <c r="Z228" s="760">
        <f t="shared" si="1148"/>
        <v>0</v>
      </c>
      <c r="AA228" s="639">
        <f t="shared" si="1149"/>
        <v>0</v>
      </c>
      <c r="AB228" s="639">
        <f t="shared" si="1150"/>
        <v>0</v>
      </c>
      <c r="AC228" s="761">
        <f t="shared" si="1151"/>
        <v>0</v>
      </c>
      <c r="AD228" s="762">
        <f t="shared" si="1152"/>
        <v>0</v>
      </c>
      <c r="AE228" s="763">
        <f t="shared" si="1153"/>
        <v>0</v>
      </c>
      <c r="AF228" s="763">
        <f t="shared" si="1154"/>
        <v>0</v>
      </c>
      <c r="AG228" s="764">
        <f t="shared" si="1155"/>
        <v>0</v>
      </c>
    </row>
    <row r="229" spans="1:33" s="197" customFormat="1" ht="12.75" outlineLevel="1" x14ac:dyDescent="0.25">
      <c r="A229" s="113"/>
      <c r="B229" s="188" t="s">
        <v>173</v>
      </c>
      <c r="C229" s="189">
        <v>2240</v>
      </c>
      <c r="D229" s="190" t="s">
        <v>57</v>
      </c>
      <c r="E229" s="1463" t="s">
        <v>174</v>
      </c>
      <c r="F229" s="196" t="s">
        <v>43</v>
      </c>
      <c r="G229" s="673">
        <f>H229+I229</f>
        <v>0</v>
      </c>
      <c r="H229" s="674">
        <f>ROUND(H230*H231/1000,1)</f>
        <v>0</v>
      </c>
      <c r="I229" s="675">
        <f>ROUND(I230*I231/1000,1)</f>
        <v>0</v>
      </c>
      <c r="J229" s="673">
        <f t="shared" si="1156"/>
        <v>0</v>
      </c>
      <c r="K229" s="674">
        <f t="shared" ref="K229:L229" si="1167">ROUND(K230*K231/1000,1)</f>
        <v>0</v>
      </c>
      <c r="L229" s="675">
        <f t="shared" si="1167"/>
        <v>0</v>
      </c>
      <c r="M229" s="673">
        <f t="shared" si="1158"/>
        <v>0</v>
      </c>
      <c r="N229" s="674">
        <f t="shared" ref="N229" si="1168">ROUND(N230*N231/1000,1)</f>
        <v>0</v>
      </c>
      <c r="O229" s="675">
        <f t="shared" ref="O229" si="1169">ROUND(O230*O231/1000,1)</f>
        <v>0</v>
      </c>
      <c r="P229" s="673">
        <f t="shared" si="1161"/>
        <v>0</v>
      </c>
      <c r="Q229" s="674">
        <f t="shared" ref="Q229" si="1170">ROUND(Q230*Q231/1000,1)</f>
        <v>0</v>
      </c>
      <c r="R229" s="675">
        <f t="shared" ref="R229" si="1171">ROUND(R230*R231/1000,1)</f>
        <v>0</v>
      </c>
      <c r="S229" s="673">
        <f t="shared" si="1164"/>
        <v>0</v>
      </c>
      <c r="T229" s="674">
        <f t="shared" ref="T229" si="1172">ROUND(T230*T231/1000,1)</f>
        <v>0</v>
      </c>
      <c r="U229" s="675">
        <f t="shared" ref="U229" si="1173">ROUND(U230*U231/1000,1)</f>
        <v>0</v>
      </c>
      <c r="V229" s="462" t="s">
        <v>34</v>
      </c>
      <c r="W229" s="463" t="s">
        <v>34</v>
      </c>
      <c r="X229" s="463" t="s">
        <v>34</v>
      </c>
      <c r="Y229" s="464" t="s">
        <v>34</v>
      </c>
      <c r="Z229" s="807">
        <f t="shared" si="1148"/>
        <v>0</v>
      </c>
      <c r="AA229" s="705">
        <f t="shared" si="1149"/>
        <v>0</v>
      </c>
      <c r="AB229" s="705">
        <f t="shared" si="1150"/>
        <v>0</v>
      </c>
      <c r="AC229" s="808">
        <f t="shared" si="1151"/>
        <v>0</v>
      </c>
      <c r="AD229" s="809">
        <f t="shared" si="1152"/>
        <v>0</v>
      </c>
      <c r="AE229" s="810">
        <f t="shared" si="1153"/>
        <v>0</v>
      </c>
      <c r="AF229" s="810">
        <f t="shared" si="1154"/>
        <v>0</v>
      </c>
      <c r="AG229" s="811">
        <f t="shared" si="1155"/>
        <v>0</v>
      </c>
    </row>
    <row r="230" spans="1:33" s="198" customFormat="1" ht="11.25" outlineLevel="1" x14ac:dyDescent="0.25">
      <c r="A230" s="984"/>
      <c r="B230" s="199"/>
      <c r="C230" s="200"/>
      <c r="D230" s="201" t="s">
        <v>57</v>
      </c>
      <c r="E230" s="1464" t="s">
        <v>85</v>
      </c>
      <c r="F230" s="202" t="s">
        <v>35</v>
      </c>
      <c r="G230" s="676">
        <f>H230+I230</f>
        <v>0</v>
      </c>
      <c r="H230" s="677"/>
      <c r="I230" s="678"/>
      <c r="J230" s="676">
        <f t="shared" si="1156"/>
        <v>0</v>
      </c>
      <c r="K230" s="677"/>
      <c r="L230" s="678"/>
      <c r="M230" s="676">
        <f t="shared" si="1158"/>
        <v>0</v>
      </c>
      <c r="N230" s="677"/>
      <c r="O230" s="678"/>
      <c r="P230" s="676">
        <f t="shared" si="1161"/>
        <v>0</v>
      </c>
      <c r="Q230" s="677"/>
      <c r="R230" s="678"/>
      <c r="S230" s="676">
        <f t="shared" si="1164"/>
        <v>0</v>
      </c>
      <c r="T230" s="677"/>
      <c r="U230" s="678"/>
      <c r="V230" s="471" t="s">
        <v>34</v>
      </c>
      <c r="W230" s="472" t="s">
        <v>34</v>
      </c>
      <c r="X230" s="472" t="s">
        <v>34</v>
      </c>
      <c r="Y230" s="473" t="s">
        <v>34</v>
      </c>
      <c r="Z230" s="812" t="s">
        <v>34</v>
      </c>
      <c r="AA230" s="813" t="s">
        <v>34</v>
      </c>
      <c r="AB230" s="813" t="s">
        <v>34</v>
      </c>
      <c r="AC230" s="814" t="s">
        <v>34</v>
      </c>
      <c r="AD230" s="812" t="s">
        <v>34</v>
      </c>
      <c r="AE230" s="813" t="s">
        <v>34</v>
      </c>
      <c r="AF230" s="813" t="s">
        <v>34</v>
      </c>
      <c r="AG230" s="814" t="s">
        <v>34</v>
      </c>
    </row>
    <row r="231" spans="1:33" s="198" customFormat="1" ht="11.25" outlineLevel="1" x14ac:dyDescent="0.25">
      <c r="A231" s="984"/>
      <c r="B231" s="199"/>
      <c r="C231" s="200"/>
      <c r="D231" s="201" t="s">
        <v>57</v>
      </c>
      <c r="E231" s="1464" t="s">
        <v>86</v>
      </c>
      <c r="F231" s="202" t="s">
        <v>62</v>
      </c>
      <c r="G231" s="679">
        <f>IF(G229&gt;0,ROUND((G229/G230*1000),2),0)</f>
        <v>0</v>
      </c>
      <c r="H231" s="680"/>
      <c r="I231" s="681"/>
      <c r="J231" s="679">
        <f t="shared" ref="J231" si="1174">IF(J229&gt;0,ROUND((J229/J230*1000),2),0)</f>
        <v>0</v>
      </c>
      <c r="K231" s="680"/>
      <c r="L231" s="681"/>
      <c r="M231" s="679">
        <f t="shared" ref="M231" si="1175">IF(M229&gt;0,ROUND((M229/M230*1000),2),0)</f>
        <v>0</v>
      </c>
      <c r="N231" s="680"/>
      <c r="O231" s="681"/>
      <c r="P231" s="679">
        <f t="shared" ref="P231" si="1176">IF(P229&gt;0,ROUND((P229/P230*1000),2),0)</f>
        <v>0</v>
      </c>
      <c r="Q231" s="680"/>
      <c r="R231" s="681"/>
      <c r="S231" s="679">
        <f t="shared" ref="S231" si="1177">IF(S229&gt;0,ROUND((S229/S230*1000),2),0)</f>
        <v>0</v>
      </c>
      <c r="T231" s="680"/>
      <c r="U231" s="681"/>
      <c r="V231" s="471" t="s">
        <v>34</v>
      </c>
      <c r="W231" s="472" t="s">
        <v>34</v>
      </c>
      <c r="X231" s="472" t="s">
        <v>34</v>
      </c>
      <c r="Y231" s="473" t="s">
        <v>34</v>
      </c>
      <c r="Z231" s="812" t="s">
        <v>34</v>
      </c>
      <c r="AA231" s="813" t="s">
        <v>34</v>
      </c>
      <c r="AB231" s="813" t="s">
        <v>34</v>
      </c>
      <c r="AC231" s="814" t="s">
        <v>34</v>
      </c>
      <c r="AD231" s="812" t="s">
        <v>34</v>
      </c>
      <c r="AE231" s="813" t="s">
        <v>34</v>
      </c>
      <c r="AF231" s="813" t="s">
        <v>34</v>
      </c>
      <c r="AG231" s="814" t="s">
        <v>34</v>
      </c>
    </row>
    <row r="232" spans="1:33" s="197" customFormat="1" ht="12.75" outlineLevel="1" x14ac:dyDescent="0.25">
      <c r="A232" s="113"/>
      <c r="B232" s="188" t="s">
        <v>175</v>
      </c>
      <c r="C232" s="189">
        <v>2240</v>
      </c>
      <c r="D232" s="190" t="s">
        <v>57</v>
      </c>
      <c r="E232" s="1463" t="s">
        <v>176</v>
      </c>
      <c r="F232" s="196" t="s">
        <v>43</v>
      </c>
      <c r="G232" s="673">
        <f>H232+I232</f>
        <v>0</v>
      </c>
      <c r="H232" s="674">
        <f>ROUND(H233*H234/1000,1)</f>
        <v>0</v>
      </c>
      <c r="I232" s="675">
        <f>ROUND(I233*I234/1000,1)</f>
        <v>0</v>
      </c>
      <c r="J232" s="673">
        <f t="shared" ref="J232:J233" si="1178">K232+L232</f>
        <v>0</v>
      </c>
      <c r="K232" s="674">
        <f t="shared" ref="K232:L232" si="1179">ROUND(K233*K234/1000,1)</f>
        <v>0</v>
      </c>
      <c r="L232" s="675">
        <f t="shared" si="1179"/>
        <v>0</v>
      </c>
      <c r="M232" s="673">
        <f t="shared" ref="M232:M233" si="1180">N232+O232</f>
        <v>0</v>
      </c>
      <c r="N232" s="674">
        <f t="shared" ref="N232" si="1181">ROUND(N233*N234/1000,1)</f>
        <v>0</v>
      </c>
      <c r="O232" s="675">
        <f t="shared" ref="O232" si="1182">ROUND(O233*O234/1000,1)</f>
        <v>0</v>
      </c>
      <c r="P232" s="673">
        <f t="shared" ref="P232:P233" si="1183">Q232+R232</f>
        <v>0</v>
      </c>
      <c r="Q232" s="674">
        <f t="shared" ref="Q232" si="1184">ROUND(Q233*Q234/1000,1)</f>
        <v>0</v>
      </c>
      <c r="R232" s="675">
        <f t="shared" ref="R232" si="1185">ROUND(R233*R234/1000,1)</f>
        <v>0</v>
      </c>
      <c r="S232" s="673">
        <f t="shared" ref="S232:S233" si="1186">T232+U232</f>
        <v>0</v>
      </c>
      <c r="T232" s="674">
        <f t="shared" ref="T232" si="1187">ROUND(T233*T234/1000,1)</f>
        <v>0</v>
      </c>
      <c r="U232" s="675">
        <f t="shared" ref="U232" si="1188">ROUND(U233*U234/1000,1)</f>
        <v>0</v>
      </c>
      <c r="V232" s="462" t="s">
        <v>34</v>
      </c>
      <c r="W232" s="463" t="s">
        <v>34</v>
      </c>
      <c r="X232" s="463" t="s">
        <v>34</v>
      </c>
      <c r="Y232" s="464" t="s">
        <v>34</v>
      </c>
      <c r="Z232" s="807">
        <f t="shared" ref="Z232" si="1189">G232-J232</f>
        <v>0</v>
      </c>
      <c r="AA232" s="705">
        <f t="shared" ref="AA232" si="1190">G232-M232</f>
        <v>0</v>
      </c>
      <c r="AB232" s="705">
        <f t="shared" ref="AB232" si="1191">G232-P232</f>
        <v>0</v>
      </c>
      <c r="AC232" s="808">
        <f t="shared" ref="AC232" si="1192">G232-S232</f>
        <v>0</v>
      </c>
      <c r="AD232" s="809">
        <f t="shared" ref="AD232" si="1193">IF(G232&gt;0,ROUND((J232/G232),3),0)</f>
        <v>0</v>
      </c>
      <c r="AE232" s="810">
        <f t="shared" ref="AE232" si="1194">IF(G232&gt;0,ROUND((M232/G232),3),0)</f>
        <v>0</v>
      </c>
      <c r="AF232" s="810">
        <f t="shared" ref="AF232" si="1195">IF(G232&gt;0,ROUND((P232/G232),3),0)</f>
        <v>0</v>
      </c>
      <c r="AG232" s="811">
        <f t="shared" ref="AG232" si="1196">IF(G232&gt;0,ROUND((S232/G232),3),0)</f>
        <v>0</v>
      </c>
    </row>
    <row r="233" spans="1:33" s="198" customFormat="1" ht="11.25" outlineLevel="1" x14ac:dyDescent="0.25">
      <c r="A233" s="984"/>
      <c r="B233" s="199"/>
      <c r="C233" s="200"/>
      <c r="D233" s="201" t="s">
        <v>57</v>
      </c>
      <c r="E233" s="1464" t="s">
        <v>85</v>
      </c>
      <c r="F233" s="202" t="s">
        <v>35</v>
      </c>
      <c r="G233" s="676">
        <f>H233+I233</f>
        <v>0</v>
      </c>
      <c r="H233" s="677"/>
      <c r="I233" s="678"/>
      <c r="J233" s="676">
        <f t="shared" si="1178"/>
        <v>0</v>
      </c>
      <c r="K233" s="677"/>
      <c r="L233" s="678"/>
      <c r="M233" s="676">
        <f t="shared" si="1180"/>
        <v>0</v>
      </c>
      <c r="N233" s="677"/>
      <c r="O233" s="678"/>
      <c r="P233" s="676">
        <f t="shared" si="1183"/>
        <v>0</v>
      </c>
      <c r="Q233" s="677"/>
      <c r="R233" s="678"/>
      <c r="S233" s="676">
        <f t="shared" si="1186"/>
        <v>0</v>
      </c>
      <c r="T233" s="677"/>
      <c r="U233" s="678"/>
      <c r="V233" s="471" t="s">
        <v>34</v>
      </c>
      <c r="W233" s="472" t="s">
        <v>34</v>
      </c>
      <c r="X233" s="472" t="s">
        <v>34</v>
      </c>
      <c r="Y233" s="473" t="s">
        <v>34</v>
      </c>
      <c r="Z233" s="812" t="s">
        <v>34</v>
      </c>
      <c r="AA233" s="813" t="s">
        <v>34</v>
      </c>
      <c r="AB233" s="813" t="s">
        <v>34</v>
      </c>
      <c r="AC233" s="814" t="s">
        <v>34</v>
      </c>
      <c r="AD233" s="812" t="s">
        <v>34</v>
      </c>
      <c r="AE233" s="813" t="s">
        <v>34</v>
      </c>
      <c r="AF233" s="813" t="s">
        <v>34</v>
      </c>
      <c r="AG233" s="814" t="s">
        <v>34</v>
      </c>
    </row>
    <row r="234" spans="1:33" s="198" customFormat="1" ht="11.25" outlineLevel="1" x14ac:dyDescent="0.25">
      <c r="A234" s="984"/>
      <c r="B234" s="199"/>
      <c r="C234" s="200"/>
      <c r="D234" s="201" t="s">
        <v>57</v>
      </c>
      <c r="E234" s="1464" t="s">
        <v>86</v>
      </c>
      <c r="F234" s="202" t="s">
        <v>62</v>
      </c>
      <c r="G234" s="679">
        <f>IF(G232&gt;0,ROUND((G232/G233*1000),2),0)</f>
        <v>0</v>
      </c>
      <c r="H234" s="680"/>
      <c r="I234" s="681"/>
      <c r="J234" s="679">
        <f t="shared" ref="J234" si="1197">IF(J232&gt;0,ROUND((J232/J233*1000),2),0)</f>
        <v>0</v>
      </c>
      <c r="K234" s="680"/>
      <c r="L234" s="681"/>
      <c r="M234" s="679">
        <f t="shared" ref="M234" si="1198">IF(M232&gt;0,ROUND((M232/M233*1000),2),0)</f>
        <v>0</v>
      </c>
      <c r="N234" s="680"/>
      <c r="O234" s="681"/>
      <c r="P234" s="679">
        <f t="shared" ref="P234" si="1199">IF(P232&gt;0,ROUND((P232/P233*1000),2),0)</f>
        <v>0</v>
      </c>
      <c r="Q234" s="680"/>
      <c r="R234" s="681"/>
      <c r="S234" s="679">
        <f t="shared" ref="S234" si="1200">IF(S232&gt;0,ROUND((S232/S233*1000),2),0)</f>
        <v>0</v>
      </c>
      <c r="T234" s="680"/>
      <c r="U234" s="681"/>
      <c r="V234" s="471" t="s">
        <v>34</v>
      </c>
      <c r="W234" s="472" t="s">
        <v>34</v>
      </c>
      <c r="X234" s="472" t="s">
        <v>34</v>
      </c>
      <c r="Y234" s="473" t="s">
        <v>34</v>
      </c>
      <c r="Z234" s="812" t="s">
        <v>34</v>
      </c>
      <c r="AA234" s="813" t="s">
        <v>34</v>
      </c>
      <c r="AB234" s="813" t="s">
        <v>34</v>
      </c>
      <c r="AC234" s="814" t="s">
        <v>34</v>
      </c>
      <c r="AD234" s="812" t="s">
        <v>34</v>
      </c>
      <c r="AE234" s="813" t="s">
        <v>34</v>
      </c>
      <c r="AF234" s="813" t="s">
        <v>34</v>
      </c>
      <c r="AG234" s="814" t="s">
        <v>34</v>
      </c>
    </row>
    <row r="235" spans="1:33" s="197" customFormat="1" ht="12.75" outlineLevel="1" x14ac:dyDescent="0.25">
      <c r="A235" s="113"/>
      <c r="B235" s="188" t="s">
        <v>370</v>
      </c>
      <c r="C235" s="189">
        <v>2240</v>
      </c>
      <c r="D235" s="190" t="s">
        <v>57</v>
      </c>
      <c r="E235" s="1463" t="s">
        <v>177</v>
      </c>
      <c r="F235" s="196" t="s">
        <v>43</v>
      </c>
      <c r="G235" s="673">
        <f>H235+I235</f>
        <v>0</v>
      </c>
      <c r="H235" s="674">
        <f>ROUND(H236*H237/1000,1)</f>
        <v>0</v>
      </c>
      <c r="I235" s="675">
        <f>ROUND(I236*I237/1000,1)</f>
        <v>0</v>
      </c>
      <c r="J235" s="673">
        <f t="shared" ref="J235:J236" si="1201">K235+L235</f>
        <v>0</v>
      </c>
      <c r="K235" s="674">
        <f t="shared" ref="K235:L235" si="1202">ROUND(K236*K237/1000,1)</f>
        <v>0</v>
      </c>
      <c r="L235" s="675">
        <f t="shared" si="1202"/>
        <v>0</v>
      </c>
      <c r="M235" s="673">
        <f t="shared" ref="M235:M236" si="1203">N235+O235</f>
        <v>0</v>
      </c>
      <c r="N235" s="674">
        <f t="shared" ref="N235" si="1204">ROUND(N236*N237/1000,1)</f>
        <v>0</v>
      </c>
      <c r="O235" s="675">
        <f t="shared" ref="O235" si="1205">ROUND(O236*O237/1000,1)</f>
        <v>0</v>
      </c>
      <c r="P235" s="673">
        <f t="shared" ref="P235:P236" si="1206">Q235+R235</f>
        <v>0</v>
      </c>
      <c r="Q235" s="674">
        <f t="shared" ref="Q235" si="1207">ROUND(Q236*Q237/1000,1)</f>
        <v>0</v>
      </c>
      <c r="R235" s="675">
        <f t="shared" ref="R235" si="1208">ROUND(R236*R237/1000,1)</f>
        <v>0</v>
      </c>
      <c r="S235" s="673">
        <f t="shared" ref="S235:S236" si="1209">T235+U235</f>
        <v>0</v>
      </c>
      <c r="T235" s="674">
        <f t="shared" ref="T235" si="1210">ROUND(T236*T237/1000,1)</f>
        <v>0</v>
      </c>
      <c r="U235" s="675">
        <f t="shared" ref="U235" si="1211">ROUND(U236*U237/1000,1)</f>
        <v>0</v>
      </c>
      <c r="V235" s="462" t="s">
        <v>34</v>
      </c>
      <c r="W235" s="463" t="s">
        <v>34</v>
      </c>
      <c r="X235" s="463" t="s">
        <v>34</v>
      </c>
      <c r="Y235" s="464" t="s">
        <v>34</v>
      </c>
      <c r="Z235" s="807">
        <f t="shared" ref="Z235" si="1212">G235-J235</f>
        <v>0</v>
      </c>
      <c r="AA235" s="705">
        <f t="shared" ref="AA235" si="1213">G235-M235</f>
        <v>0</v>
      </c>
      <c r="AB235" s="705">
        <f t="shared" ref="AB235" si="1214">G235-P235</f>
        <v>0</v>
      </c>
      <c r="AC235" s="808">
        <f t="shared" ref="AC235" si="1215">G235-S235</f>
        <v>0</v>
      </c>
      <c r="AD235" s="809">
        <f t="shared" ref="AD235" si="1216">IF(G235&gt;0,ROUND((J235/G235),3),0)</f>
        <v>0</v>
      </c>
      <c r="AE235" s="810">
        <f t="shared" ref="AE235" si="1217">IF(G235&gt;0,ROUND((M235/G235),3),0)</f>
        <v>0</v>
      </c>
      <c r="AF235" s="810">
        <f t="shared" ref="AF235" si="1218">IF(G235&gt;0,ROUND((P235/G235),3),0)</f>
        <v>0</v>
      </c>
      <c r="AG235" s="811">
        <f t="shared" ref="AG235" si="1219">IF(G235&gt;0,ROUND((S235/G235),3),0)</f>
        <v>0</v>
      </c>
    </row>
    <row r="236" spans="1:33" s="198" customFormat="1" ht="11.25" outlineLevel="1" x14ac:dyDescent="0.25">
      <c r="A236" s="984"/>
      <c r="B236" s="199"/>
      <c r="C236" s="200"/>
      <c r="D236" s="201" t="s">
        <v>57</v>
      </c>
      <c r="E236" s="1464" t="s">
        <v>85</v>
      </c>
      <c r="F236" s="202" t="s">
        <v>35</v>
      </c>
      <c r="G236" s="676">
        <f>H236+I236</f>
        <v>0</v>
      </c>
      <c r="H236" s="677"/>
      <c r="I236" s="678"/>
      <c r="J236" s="676">
        <f t="shared" si="1201"/>
        <v>0</v>
      </c>
      <c r="K236" s="677"/>
      <c r="L236" s="678"/>
      <c r="M236" s="676">
        <f t="shared" si="1203"/>
        <v>0</v>
      </c>
      <c r="N236" s="677"/>
      <c r="O236" s="678"/>
      <c r="P236" s="676">
        <f t="shared" si="1206"/>
        <v>0</v>
      </c>
      <c r="Q236" s="677"/>
      <c r="R236" s="678"/>
      <c r="S236" s="676">
        <f t="shared" si="1209"/>
        <v>0</v>
      </c>
      <c r="T236" s="677"/>
      <c r="U236" s="678"/>
      <c r="V236" s="471" t="s">
        <v>34</v>
      </c>
      <c r="W236" s="472" t="s">
        <v>34</v>
      </c>
      <c r="X236" s="472" t="s">
        <v>34</v>
      </c>
      <c r="Y236" s="473" t="s">
        <v>34</v>
      </c>
      <c r="Z236" s="812" t="s">
        <v>34</v>
      </c>
      <c r="AA236" s="813" t="s">
        <v>34</v>
      </c>
      <c r="AB236" s="813" t="s">
        <v>34</v>
      </c>
      <c r="AC236" s="814" t="s">
        <v>34</v>
      </c>
      <c r="AD236" s="812" t="s">
        <v>34</v>
      </c>
      <c r="AE236" s="813" t="s">
        <v>34</v>
      </c>
      <c r="AF236" s="813" t="s">
        <v>34</v>
      </c>
      <c r="AG236" s="814" t="s">
        <v>34</v>
      </c>
    </row>
    <row r="237" spans="1:33" s="198" customFormat="1" ht="11.25" outlineLevel="1" x14ac:dyDescent="0.25">
      <c r="A237" s="984"/>
      <c r="B237" s="199"/>
      <c r="C237" s="200"/>
      <c r="D237" s="201" t="s">
        <v>57</v>
      </c>
      <c r="E237" s="1464" t="s">
        <v>86</v>
      </c>
      <c r="F237" s="202" t="s">
        <v>62</v>
      </c>
      <c r="G237" s="679">
        <f>IF(G235&gt;0,ROUND((G235/G236*1000),2),0)</f>
        <v>0</v>
      </c>
      <c r="H237" s="680"/>
      <c r="I237" s="681"/>
      <c r="J237" s="679">
        <f t="shared" ref="J237" si="1220">IF(J235&gt;0,ROUND((J235/J236*1000),2),0)</f>
        <v>0</v>
      </c>
      <c r="K237" s="680"/>
      <c r="L237" s="681"/>
      <c r="M237" s="679">
        <f t="shared" ref="M237" si="1221">IF(M235&gt;0,ROUND((M235/M236*1000),2),0)</f>
        <v>0</v>
      </c>
      <c r="N237" s="680"/>
      <c r="O237" s="681"/>
      <c r="P237" s="679">
        <f t="shared" ref="P237" si="1222">IF(P235&gt;0,ROUND((P235/P236*1000),2),0)</f>
        <v>0</v>
      </c>
      <c r="Q237" s="680"/>
      <c r="R237" s="681"/>
      <c r="S237" s="679">
        <f t="shared" ref="S237" si="1223">IF(S235&gt;0,ROUND((S235/S236*1000),2),0)</f>
        <v>0</v>
      </c>
      <c r="T237" s="680"/>
      <c r="U237" s="681"/>
      <c r="V237" s="471" t="s">
        <v>34</v>
      </c>
      <c r="W237" s="472" t="s">
        <v>34</v>
      </c>
      <c r="X237" s="472" t="s">
        <v>34</v>
      </c>
      <c r="Y237" s="473" t="s">
        <v>34</v>
      </c>
      <c r="Z237" s="812" t="s">
        <v>34</v>
      </c>
      <c r="AA237" s="813" t="s">
        <v>34</v>
      </c>
      <c r="AB237" s="813" t="s">
        <v>34</v>
      </c>
      <c r="AC237" s="814" t="s">
        <v>34</v>
      </c>
      <c r="AD237" s="812" t="s">
        <v>34</v>
      </c>
      <c r="AE237" s="813" t="s">
        <v>34</v>
      </c>
      <c r="AF237" s="813" t="s">
        <v>34</v>
      </c>
      <c r="AG237" s="814" t="s">
        <v>34</v>
      </c>
    </row>
    <row r="238" spans="1:33" s="122" customFormat="1" outlineLevel="1" x14ac:dyDescent="0.25">
      <c r="A238" s="357"/>
      <c r="B238" s="134" t="s">
        <v>178</v>
      </c>
      <c r="C238" s="171">
        <v>2240</v>
      </c>
      <c r="D238" s="172" t="s">
        <v>57</v>
      </c>
      <c r="E238" s="1448" t="s">
        <v>179</v>
      </c>
      <c r="F238" s="135" t="s">
        <v>43</v>
      </c>
      <c r="G238" s="520">
        <f>H238+I238</f>
        <v>0</v>
      </c>
      <c r="H238" s="639">
        <f>ROUND(H239+H242+H245,1)</f>
        <v>0</v>
      </c>
      <c r="I238" s="640">
        <f>ROUND(I239+I242+I245,1)</f>
        <v>0</v>
      </c>
      <c r="J238" s="520">
        <f t="shared" ref="J238:J240" si="1224">K238+L238</f>
        <v>0</v>
      </c>
      <c r="K238" s="639">
        <f t="shared" ref="K238:L238" si="1225">ROUND(K239+K242+K245,1)</f>
        <v>0</v>
      </c>
      <c r="L238" s="640">
        <f t="shared" si="1225"/>
        <v>0</v>
      </c>
      <c r="M238" s="520">
        <f t="shared" ref="M238:M240" si="1226">N238+O238</f>
        <v>0</v>
      </c>
      <c r="N238" s="639">
        <f t="shared" ref="N238" si="1227">ROUND(N239+N242+N245,1)</f>
        <v>0</v>
      </c>
      <c r="O238" s="640">
        <f t="shared" ref="O238" si="1228">ROUND(O239+O242+O245,1)</f>
        <v>0</v>
      </c>
      <c r="P238" s="520">
        <f t="shared" ref="P238:P240" si="1229">Q238+R238</f>
        <v>0</v>
      </c>
      <c r="Q238" s="639">
        <f t="shared" ref="Q238" si="1230">ROUND(Q239+Q242+Q245,1)</f>
        <v>0</v>
      </c>
      <c r="R238" s="640">
        <f t="shared" ref="R238" si="1231">ROUND(R239+R242+R245,1)</f>
        <v>0</v>
      </c>
      <c r="S238" s="520">
        <f t="shared" ref="S238:S240" si="1232">T238+U238</f>
        <v>0</v>
      </c>
      <c r="T238" s="639">
        <f t="shared" ref="T238" si="1233">ROUND(T239+T242+T245,1)</f>
        <v>0</v>
      </c>
      <c r="U238" s="640">
        <f t="shared" ref="U238" si="1234">ROUND(U239+U242+U245,1)</f>
        <v>0</v>
      </c>
      <c r="V238" s="453" t="s">
        <v>34</v>
      </c>
      <c r="W238" s="454" t="s">
        <v>34</v>
      </c>
      <c r="X238" s="454" t="s">
        <v>34</v>
      </c>
      <c r="Y238" s="455" t="s">
        <v>34</v>
      </c>
      <c r="Z238" s="760">
        <f t="shared" ref="Z238:Z239" si="1235">G238-J238</f>
        <v>0</v>
      </c>
      <c r="AA238" s="639">
        <f t="shared" ref="AA238:AA239" si="1236">G238-M238</f>
        <v>0</v>
      </c>
      <c r="AB238" s="639">
        <f t="shared" ref="AB238:AB239" si="1237">G238-P238</f>
        <v>0</v>
      </c>
      <c r="AC238" s="761">
        <f t="shared" ref="AC238:AC239" si="1238">G238-S238</f>
        <v>0</v>
      </c>
      <c r="AD238" s="762">
        <f t="shared" ref="AD238:AD239" si="1239">IF(G238&gt;0,ROUND((J238/G238),3),0)</f>
        <v>0</v>
      </c>
      <c r="AE238" s="763">
        <f t="shared" ref="AE238:AE239" si="1240">IF(G238&gt;0,ROUND((M238/G238),3),0)</f>
        <v>0</v>
      </c>
      <c r="AF238" s="763">
        <f t="shared" ref="AF238:AF239" si="1241">IF(G238&gt;0,ROUND((P238/G238),3),0)</f>
        <v>0</v>
      </c>
      <c r="AG238" s="764">
        <f t="shared" ref="AG238:AG239" si="1242">IF(G238&gt;0,ROUND((S238/G238),3),0)</f>
        <v>0</v>
      </c>
    </row>
    <row r="239" spans="1:33" s="197" customFormat="1" ht="12.75" outlineLevel="1" x14ac:dyDescent="0.25">
      <c r="A239" s="113"/>
      <c r="B239" s="188" t="s">
        <v>180</v>
      </c>
      <c r="C239" s="189">
        <v>2240</v>
      </c>
      <c r="D239" s="190" t="s">
        <v>57</v>
      </c>
      <c r="E239" s="1463" t="s">
        <v>174</v>
      </c>
      <c r="F239" s="196" t="s">
        <v>43</v>
      </c>
      <c r="G239" s="673">
        <f>H239+I239</f>
        <v>0</v>
      </c>
      <c r="H239" s="674">
        <f>ROUND(H240*H241/1000,1)</f>
        <v>0</v>
      </c>
      <c r="I239" s="675">
        <f>ROUND(I240*I241/1000,1)</f>
        <v>0</v>
      </c>
      <c r="J239" s="673">
        <f t="shared" si="1224"/>
        <v>0</v>
      </c>
      <c r="K239" s="674">
        <f t="shared" ref="K239:L239" si="1243">ROUND(K240*K241/1000,1)</f>
        <v>0</v>
      </c>
      <c r="L239" s="675">
        <f t="shared" si="1243"/>
        <v>0</v>
      </c>
      <c r="M239" s="673">
        <f t="shared" si="1226"/>
        <v>0</v>
      </c>
      <c r="N239" s="674">
        <f t="shared" ref="N239" si="1244">ROUND(N240*N241/1000,1)</f>
        <v>0</v>
      </c>
      <c r="O239" s="675">
        <f t="shared" ref="O239" si="1245">ROUND(O240*O241/1000,1)</f>
        <v>0</v>
      </c>
      <c r="P239" s="673">
        <f t="shared" si="1229"/>
        <v>0</v>
      </c>
      <c r="Q239" s="674">
        <f t="shared" ref="Q239" si="1246">ROUND(Q240*Q241/1000,1)</f>
        <v>0</v>
      </c>
      <c r="R239" s="675">
        <f t="shared" ref="R239" si="1247">ROUND(R240*R241/1000,1)</f>
        <v>0</v>
      </c>
      <c r="S239" s="673">
        <f t="shared" si="1232"/>
        <v>0</v>
      </c>
      <c r="T239" s="674">
        <f t="shared" ref="T239" si="1248">ROUND(T240*T241/1000,1)</f>
        <v>0</v>
      </c>
      <c r="U239" s="675">
        <f t="shared" ref="U239" si="1249">ROUND(U240*U241/1000,1)</f>
        <v>0</v>
      </c>
      <c r="V239" s="462" t="s">
        <v>34</v>
      </c>
      <c r="W239" s="463" t="s">
        <v>34</v>
      </c>
      <c r="X239" s="463" t="s">
        <v>34</v>
      </c>
      <c r="Y239" s="464" t="s">
        <v>34</v>
      </c>
      <c r="Z239" s="807">
        <f t="shared" si="1235"/>
        <v>0</v>
      </c>
      <c r="AA239" s="705">
        <f t="shared" si="1236"/>
        <v>0</v>
      </c>
      <c r="AB239" s="705">
        <f t="shared" si="1237"/>
        <v>0</v>
      </c>
      <c r="AC239" s="808">
        <f t="shared" si="1238"/>
        <v>0</v>
      </c>
      <c r="AD239" s="809">
        <f t="shared" si="1239"/>
        <v>0</v>
      </c>
      <c r="AE239" s="810">
        <f t="shared" si="1240"/>
        <v>0</v>
      </c>
      <c r="AF239" s="810">
        <f t="shared" si="1241"/>
        <v>0</v>
      </c>
      <c r="AG239" s="811">
        <f t="shared" si="1242"/>
        <v>0</v>
      </c>
    </row>
    <row r="240" spans="1:33" s="198" customFormat="1" ht="11.25" outlineLevel="1" x14ac:dyDescent="0.25">
      <c r="A240" s="984"/>
      <c r="B240" s="199"/>
      <c r="C240" s="200"/>
      <c r="D240" s="201" t="s">
        <v>57</v>
      </c>
      <c r="E240" s="1464" t="s">
        <v>85</v>
      </c>
      <c r="F240" s="202" t="s">
        <v>35</v>
      </c>
      <c r="G240" s="676">
        <f>H240+I240</f>
        <v>0</v>
      </c>
      <c r="H240" s="677"/>
      <c r="I240" s="678"/>
      <c r="J240" s="676">
        <f t="shared" si="1224"/>
        <v>0</v>
      </c>
      <c r="K240" s="677"/>
      <c r="L240" s="678"/>
      <c r="M240" s="676">
        <f t="shared" si="1226"/>
        <v>0</v>
      </c>
      <c r="N240" s="677"/>
      <c r="O240" s="678"/>
      <c r="P240" s="676">
        <f t="shared" si="1229"/>
        <v>0</v>
      </c>
      <c r="Q240" s="677"/>
      <c r="R240" s="678"/>
      <c r="S240" s="676">
        <f t="shared" si="1232"/>
        <v>0</v>
      </c>
      <c r="T240" s="677"/>
      <c r="U240" s="678"/>
      <c r="V240" s="471" t="s">
        <v>34</v>
      </c>
      <c r="W240" s="472" t="s">
        <v>34</v>
      </c>
      <c r="X240" s="472" t="s">
        <v>34</v>
      </c>
      <c r="Y240" s="473" t="s">
        <v>34</v>
      </c>
      <c r="Z240" s="812" t="s">
        <v>34</v>
      </c>
      <c r="AA240" s="813" t="s">
        <v>34</v>
      </c>
      <c r="AB240" s="813" t="s">
        <v>34</v>
      </c>
      <c r="AC240" s="814" t="s">
        <v>34</v>
      </c>
      <c r="AD240" s="812" t="s">
        <v>34</v>
      </c>
      <c r="AE240" s="813" t="s">
        <v>34</v>
      </c>
      <c r="AF240" s="813" t="s">
        <v>34</v>
      </c>
      <c r="AG240" s="814" t="s">
        <v>34</v>
      </c>
    </row>
    <row r="241" spans="1:33" s="198" customFormat="1" ht="11.25" outlineLevel="1" x14ac:dyDescent="0.25">
      <c r="A241" s="984"/>
      <c r="B241" s="199"/>
      <c r="C241" s="200"/>
      <c r="D241" s="201" t="s">
        <v>57</v>
      </c>
      <c r="E241" s="1464" t="s">
        <v>86</v>
      </c>
      <c r="F241" s="202" t="s">
        <v>62</v>
      </c>
      <c r="G241" s="679">
        <f>IF(G239&gt;0,ROUND((G239/G240*1000),2),0)</f>
        <v>0</v>
      </c>
      <c r="H241" s="680"/>
      <c r="I241" s="681"/>
      <c r="J241" s="679">
        <f t="shared" ref="J241" si="1250">IF(J239&gt;0,ROUND((J239/J240*1000),2),0)</f>
        <v>0</v>
      </c>
      <c r="K241" s="680"/>
      <c r="L241" s="681"/>
      <c r="M241" s="679">
        <f t="shared" ref="M241" si="1251">IF(M239&gt;0,ROUND((M239/M240*1000),2),0)</f>
        <v>0</v>
      </c>
      <c r="N241" s="680"/>
      <c r="O241" s="681"/>
      <c r="P241" s="679">
        <f t="shared" ref="P241" si="1252">IF(P239&gt;0,ROUND((P239/P240*1000),2),0)</f>
        <v>0</v>
      </c>
      <c r="Q241" s="680"/>
      <c r="R241" s="681"/>
      <c r="S241" s="679">
        <f t="shared" ref="S241" si="1253">IF(S239&gt;0,ROUND((S239/S240*1000),2),0)</f>
        <v>0</v>
      </c>
      <c r="T241" s="680"/>
      <c r="U241" s="681"/>
      <c r="V241" s="471" t="s">
        <v>34</v>
      </c>
      <c r="W241" s="472" t="s">
        <v>34</v>
      </c>
      <c r="X241" s="472" t="s">
        <v>34</v>
      </c>
      <c r="Y241" s="473" t="s">
        <v>34</v>
      </c>
      <c r="Z241" s="812" t="s">
        <v>34</v>
      </c>
      <c r="AA241" s="813" t="s">
        <v>34</v>
      </c>
      <c r="AB241" s="813" t="s">
        <v>34</v>
      </c>
      <c r="AC241" s="814" t="s">
        <v>34</v>
      </c>
      <c r="AD241" s="812" t="s">
        <v>34</v>
      </c>
      <c r="AE241" s="813" t="s">
        <v>34</v>
      </c>
      <c r="AF241" s="813" t="s">
        <v>34</v>
      </c>
      <c r="AG241" s="814" t="s">
        <v>34</v>
      </c>
    </row>
    <row r="242" spans="1:33" s="197" customFormat="1" ht="12.75" outlineLevel="1" x14ac:dyDescent="0.25">
      <c r="A242" s="113"/>
      <c r="B242" s="188" t="s">
        <v>181</v>
      </c>
      <c r="C242" s="189">
        <v>2240</v>
      </c>
      <c r="D242" s="190" t="s">
        <v>57</v>
      </c>
      <c r="E242" s="1463" t="s">
        <v>176</v>
      </c>
      <c r="F242" s="196" t="s">
        <v>43</v>
      </c>
      <c r="G242" s="673">
        <f>H242+I242</f>
        <v>0</v>
      </c>
      <c r="H242" s="674">
        <f>ROUND(H243*H244/1000,1)</f>
        <v>0</v>
      </c>
      <c r="I242" s="675">
        <f>ROUND(I243*I244/1000,1)</f>
        <v>0</v>
      </c>
      <c r="J242" s="673">
        <f t="shared" ref="J242:J243" si="1254">K242+L242</f>
        <v>0</v>
      </c>
      <c r="K242" s="674">
        <f t="shared" ref="K242:L242" si="1255">ROUND(K243*K244/1000,1)</f>
        <v>0</v>
      </c>
      <c r="L242" s="675">
        <f t="shared" si="1255"/>
        <v>0</v>
      </c>
      <c r="M242" s="673">
        <f t="shared" ref="M242:M243" si="1256">N242+O242</f>
        <v>0</v>
      </c>
      <c r="N242" s="674">
        <f t="shared" ref="N242" si="1257">ROUND(N243*N244/1000,1)</f>
        <v>0</v>
      </c>
      <c r="O242" s="675">
        <f t="shared" ref="O242" si="1258">ROUND(O243*O244/1000,1)</f>
        <v>0</v>
      </c>
      <c r="P242" s="673">
        <f t="shared" ref="P242:P243" si="1259">Q242+R242</f>
        <v>0</v>
      </c>
      <c r="Q242" s="674">
        <f t="shared" ref="Q242" si="1260">ROUND(Q243*Q244/1000,1)</f>
        <v>0</v>
      </c>
      <c r="R242" s="675">
        <f t="shared" ref="R242" si="1261">ROUND(R243*R244/1000,1)</f>
        <v>0</v>
      </c>
      <c r="S242" s="673">
        <f t="shared" ref="S242:S243" si="1262">T242+U242</f>
        <v>0</v>
      </c>
      <c r="T242" s="674">
        <f t="shared" ref="T242" si="1263">ROUND(T243*T244/1000,1)</f>
        <v>0</v>
      </c>
      <c r="U242" s="675">
        <f t="shared" ref="U242" si="1264">ROUND(U243*U244/1000,1)</f>
        <v>0</v>
      </c>
      <c r="V242" s="462" t="s">
        <v>34</v>
      </c>
      <c r="W242" s="463" t="s">
        <v>34</v>
      </c>
      <c r="X242" s="463" t="s">
        <v>34</v>
      </c>
      <c r="Y242" s="464" t="s">
        <v>34</v>
      </c>
      <c r="Z242" s="807">
        <f t="shared" ref="Z242" si="1265">G242-J242</f>
        <v>0</v>
      </c>
      <c r="AA242" s="705">
        <f t="shared" ref="AA242" si="1266">G242-M242</f>
        <v>0</v>
      </c>
      <c r="AB242" s="705">
        <f t="shared" ref="AB242" si="1267">G242-P242</f>
        <v>0</v>
      </c>
      <c r="AC242" s="808">
        <f t="shared" ref="AC242" si="1268">G242-S242</f>
        <v>0</v>
      </c>
      <c r="AD242" s="809">
        <f t="shared" ref="AD242" si="1269">IF(G242&gt;0,ROUND((J242/G242),3),0)</f>
        <v>0</v>
      </c>
      <c r="AE242" s="810">
        <f t="shared" ref="AE242" si="1270">IF(G242&gt;0,ROUND((M242/G242),3),0)</f>
        <v>0</v>
      </c>
      <c r="AF242" s="810">
        <f t="shared" ref="AF242" si="1271">IF(G242&gt;0,ROUND((P242/G242),3),0)</f>
        <v>0</v>
      </c>
      <c r="AG242" s="811">
        <f t="shared" ref="AG242" si="1272">IF(G242&gt;0,ROUND((S242/G242),3),0)</f>
        <v>0</v>
      </c>
    </row>
    <row r="243" spans="1:33" s="198" customFormat="1" ht="11.25" outlineLevel="1" x14ac:dyDescent="0.25">
      <c r="A243" s="984"/>
      <c r="B243" s="199"/>
      <c r="C243" s="200"/>
      <c r="D243" s="201" t="s">
        <v>57</v>
      </c>
      <c r="E243" s="1464" t="s">
        <v>85</v>
      </c>
      <c r="F243" s="202" t="s">
        <v>35</v>
      </c>
      <c r="G243" s="676">
        <f>H243+I243</f>
        <v>0</v>
      </c>
      <c r="H243" s="677"/>
      <c r="I243" s="678"/>
      <c r="J243" s="676">
        <f t="shared" si="1254"/>
        <v>0</v>
      </c>
      <c r="K243" s="677"/>
      <c r="L243" s="678"/>
      <c r="M243" s="676">
        <f t="shared" si="1256"/>
        <v>0</v>
      </c>
      <c r="N243" s="677"/>
      <c r="O243" s="678"/>
      <c r="P243" s="676">
        <f t="shared" si="1259"/>
        <v>0</v>
      </c>
      <c r="Q243" s="677"/>
      <c r="R243" s="678"/>
      <c r="S243" s="676">
        <f t="shared" si="1262"/>
        <v>0</v>
      </c>
      <c r="T243" s="677"/>
      <c r="U243" s="678"/>
      <c r="V243" s="471" t="s">
        <v>34</v>
      </c>
      <c r="W243" s="472" t="s">
        <v>34</v>
      </c>
      <c r="X243" s="472" t="s">
        <v>34</v>
      </c>
      <c r="Y243" s="473" t="s">
        <v>34</v>
      </c>
      <c r="Z243" s="812" t="s">
        <v>34</v>
      </c>
      <c r="AA243" s="813" t="s">
        <v>34</v>
      </c>
      <c r="AB243" s="813" t="s">
        <v>34</v>
      </c>
      <c r="AC243" s="814" t="s">
        <v>34</v>
      </c>
      <c r="AD243" s="812" t="s">
        <v>34</v>
      </c>
      <c r="AE243" s="813" t="s">
        <v>34</v>
      </c>
      <c r="AF243" s="813" t="s">
        <v>34</v>
      </c>
      <c r="AG243" s="814" t="s">
        <v>34</v>
      </c>
    </row>
    <row r="244" spans="1:33" s="198" customFormat="1" ht="11.25" outlineLevel="1" x14ac:dyDescent="0.25">
      <c r="A244" s="984"/>
      <c r="B244" s="199"/>
      <c r="C244" s="200"/>
      <c r="D244" s="201" t="s">
        <v>57</v>
      </c>
      <c r="E244" s="1464" t="s">
        <v>86</v>
      </c>
      <c r="F244" s="202" t="s">
        <v>62</v>
      </c>
      <c r="G244" s="679">
        <f>IF(G242&gt;0,ROUND((G242/G243*1000),2),0)</f>
        <v>0</v>
      </c>
      <c r="H244" s="680"/>
      <c r="I244" s="681"/>
      <c r="J244" s="679">
        <f t="shared" ref="J244" si="1273">IF(J242&gt;0,ROUND((J242/J243*1000),2),0)</f>
        <v>0</v>
      </c>
      <c r="K244" s="680"/>
      <c r="L244" s="681"/>
      <c r="M244" s="679">
        <f t="shared" ref="M244" si="1274">IF(M242&gt;0,ROUND((M242/M243*1000),2),0)</f>
        <v>0</v>
      </c>
      <c r="N244" s="680"/>
      <c r="O244" s="681"/>
      <c r="P244" s="679">
        <f t="shared" ref="P244" si="1275">IF(P242&gt;0,ROUND((P242/P243*1000),2),0)</f>
        <v>0</v>
      </c>
      <c r="Q244" s="680"/>
      <c r="R244" s="681"/>
      <c r="S244" s="679">
        <f t="shared" ref="S244" si="1276">IF(S242&gt;0,ROUND((S242/S243*1000),2),0)</f>
        <v>0</v>
      </c>
      <c r="T244" s="680"/>
      <c r="U244" s="681"/>
      <c r="V244" s="471" t="s">
        <v>34</v>
      </c>
      <c r="W244" s="472" t="s">
        <v>34</v>
      </c>
      <c r="X244" s="472" t="s">
        <v>34</v>
      </c>
      <c r="Y244" s="473" t="s">
        <v>34</v>
      </c>
      <c r="Z244" s="812" t="s">
        <v>34</v>
      </c>
      <c r="AA244" s="813" t="s">
        <v>34</v>
      </c>
      <c r="AB244" s="813" t="s">
        <v>34</v>
      </c>
      <c r="AC244" s="814" t="s">
        <v>34</v>
      </c>
      <c r="AD244" s="812" t="s">
        <v>34</v>
      </c>
      <c r="AE244" s="813" t="s">
        <v>34</v>
      </c>
      <c r="AF244" s="813" t="s">
        <v>34</v>
      </c>
      <c r="AG244" s="814" t="s">
        <v>34</v>
      </c>
    </row>
    <row r="245" spans="1:33" s="197" customFormat="1" ht="12.75" outlineLevel="1" x14ac:dyDescent="0.25">
      <c r="A245" s="113"/>
      <c r="B245" s="188" t="s">
        <v>368</v>
      </c>
      <c r="C245" s="189">
        <v>2240</v>
      </c>
      <c r="D245" s="190" t="s">
        <v>57</v>
      </c>
      <c r="E245" s="1463" t="s">
        <v>177</v>
      </c>
      <c r="F245" s="196" t="s">
        <v>43</v>
      </c>
      <c r="G245" s="673">
        <f>H245+I245</f>
        <v>0</v>
      </c>
      <c r="H245" s="674">
        <f>ROUND(H246*H247/1000,1)</f>
        <v>0</v>
      </c>
      <c r="I245" s="675">
        <f>ROUND(I246*I247/1000,1)</f>
        <v>0</v>
      </c>
      <c r="J245" s="673">
        <f t="shared" ref="J245:J246" si="1277">K245+L245</f>
        <v>0</v>
      </c>
      <c r="K245" s="674">
        <f t="shared" ref="K245:L245" si="1278">ROUND(K246*K247/1000,1)</f>
        <v>0</v>
      </c>
      <c r="L245" s="675">
        <f t="shared" si="1278"/>
        <v>0</v>
      </c>
      <c r="M245" s="673">
        <f t="shared" ref="M245:M246" si="1279">N245+O245</f>
        <v>0</v>
      </c>
      <c r="N245" s="674">
        <f t="shared" ref="N245" si="1280">ROUND(N246*N247/1000,1)</f>
        <v>0</v>
      </c>
      <c r="O245" s="675">
        <f t="shared" ref="O245" si="1281">ROUND(O246*O247/1000,1)</f>
        <v>0</v>
      </c>
      <c r="P245" s="673">
        <f t="shared" ref="P245:P246" si="1282">Q245+R245</f>
        <v>0</v>
      </c>
      <c r="Q245" s="674">
        <f t="shared" ref="Q245" si="1283">ROUND(Q246*Q247/1000,1)</f>
        <v>0</v>
      </c>
      <c r="R245" s="675">
        <f t="shared" ref="R245" si="1284">ROUND(R246*R247/1000,1)</f>
        <v>0</v>
      </c>
      <c r="S245" s="673">
        <f t="shared" ref="S245:S246" si="1285">T245+U245</f>
        <v>0</v>
      </c>
      <c r="T245" s="674">
        <f t="shared" ref="T245" si="1286">ROUND(T246*T247/1000,1)</f>
        <v>0</v>
      </c>
      <c r="U245" s="675">
        <f t="shared" ref="U245" si="1287">ROUND(U246*U247/1000,1)</f>
        <v>0</v>
      </c>
      <c r="V245" s="462" t="s">
        <v>34</v>
      </c>
      <c r="W245" s="463" t="s">
        <v>34</v>
      </c>
      <c r="X245" s="463" t="s">
        <v>34</v>
      </c>
      <c r="Y245" s="464" t="s">
        <v>34</v>
      </c>
      <c r="Z245" s="807">
        <f t="shared" ref="Z245" si="1288">G245-J245</f>
        <v>0</v>
      </c>
      <c r="AA245" s="705">
        <f t="shared" ref="AA245" si="1289">G245-M245</f>
        <v>0</v>
      </c>
      <c r="AB245" s="705">
        <f t="shared" ref="AB245" si="1290">G245-P245</f>
        <v>0</v>
      </c>
      <c r="AC245" s="808">
        <f t="shared" ref="AC245" si="1291">G245-S245</f>
        <v>0</v>
      </c>
      <c r="AD245" s="809">
        <f t="shared" ref="AD245" si="1292">IF(G245&gt;0,ROUND((J245/G245),3),0)</f>
        <v>0</v>
      </c>
      <c r="AE245" s="810">
        <f t="shared" ref="AE245" si="1293">IF(G245&gt;0,ROUND((M245/G245),3),0)</f>
        <v>0</v>
      </c>
      <c r="AF245" s="810">
        <f t="shared" ref="AF245" si="1294">IF(G245&gt;0,ROUND((P245/G245),3),0)</f>
        <v>0</v>
      </c>
      <c r="AG245" s="811">
        <f t="shared" ref="AG245" si="1295">IF(G245&gt;0,ROUND((S245/G245),3),0)</f>
        <v>0</v>
      </c>
    </row>
    <row r="246" spans="1:33" s="198" customFormat="1" ht="11.25" outlineLevel="1" x14ac:dyDescent="0.25">
      <c r="A246" s="984"/>
      <c r="B246" s="199"/>
      <c r="C246" s="200"/>
      <c r="D246" s="201" t="s">
        <v>57</v>
      </c>
      <c r="E246" s="1464" t="s">
        <v>85</v>
      </c>
      <c r="F246" s="202" t="s">
        <v>35</v>
      </c>
      <c r="G246" s="676">
        <f>H246+I246</f>
        <v>0</v>
      </c>
      <c r="H246" s="677"/>
      <c r="I246" s="678"/>
      <c r="J246" s="676">
        <f t="shared" si="1277"/>
        <v>0</v>
      </c>
      <c r="K246" s="677"/>
      <c r="L246" s="678"/>
      <c r="M246" s="676">
        <f t="shared" si="1279"/>
        <v>0</v>
      </c>
      <c r="N246" s="677"/>
      <c r="O246" s="678"/>
      <c r="P246" s="676">
        <f t="shared" si="1282"/>
        <v>0</v>
      </c>
      <c r="Q246" s="677"/>
      <c r="R246" s="678"/>
      <c r="S246" s="676">
        <f t="shared" si="1285"/>
        <v>0</v>
      </c>
      <c r="T246" s="677"/>
      <c r="U246" s="678"/>
      <c r="V246" s="471" t="s">
        <v>34</v>
      </c>
      <c r="W246" s="472" t="s">
        <v>34</v>
      </c>
      <c r="X246" s="472" t="s">
        <v>34</v>
      </c>
      <c r="Y246" s="473" t="s">
        <v>34</v>
      </c>
      <c r="Z246" s="812" t="s">
        <v>34</v>
      </c>
      <c r="AA246" s="813" t="s">
        <v>34</v>
      </c>
      <c r="AB246" s="813" t="s">
        <v>34</v>
      </c>
      <c r="AC246" s="814" t="s">
        <v>34</v>
      </c>
      <c r="AD246" s="812" t="s">
        <v>34</v>
      </c>
      <c r="AE246" s="813" t="s">
        <v>34</v>
      </c>
      <c r="AF246" s="813" t="s">
        <v>34</v>
      </c>
      <c r="AG246" s="814" t="s">
        <v>34</v>
      </c>
    </row>
    <row r="247" spans="1:33" s="198" customFormat="1" ht="11.25" outlineLevel="1" x14ac:dyDescent="0.25">
      <c r="A247" s="984"/>
      <c r="B247" s="199"/>
      <c r="C247" s="200"/>
      <c r="D247" s="201" t="s">
        <v>57</v>
      </c>
      <c r="E247" s="1464" t="s">
        <v>86</v>
      </c>
      <c r="F247" s="202" t="s">
        <v>62</v>
      </c>
      <c r="G247" s="679">
        <f>IF(G245&gt;0,ROUND((G245/G246*1000),2),0)</f>
        <v>0</v>
      </c>
      <c r="H247" s="680"/>
      <c r="I247" s="681"/>
      <c r="J247" s="679">
        <f t="shared" ref="J247" si="1296">IF(J245&gt;0,ROUND((J245/J246*1000),2),0)</f>
        <v>0</v>
      </c>
      <c r="K247" s="680"/>
      <c r="L247" s="681"/>
      <c r="M247" s="679">
        <f t="shared" ref="M247" si="1297">IF(M245&gt;0,ROUND((M245/M246*1000),2),0)</f>
        <v>0</v>
      </c>
      <c r="N247" s="680"/>
      <c r="O247" s="681"/>
      <c r="P247" s="679">
        <f t="shared" ref="P247" si="1298">IF(P245&gt;0,ROUND((P245/P246*1000),2),0)</f>
        <v>0</v>
      </c>
      <c r="Q247" s="680"/>
      <c r="R247" s="681"/>
      <c r="S247" s="679">
        <f t="shared" ref="S247" si="1299">IF(S245&gt;0,ROUND((S245/S246*1000),2),0)</f>
        <v>0</v>
      </c>
      <c r="T247" s="680"/>
      <c r="U247" s="681"/>
      <c r="V247" s="471" t="s">
        <v>34</v>
      </c>
      <c r="W247" s="472" t="s">
        <v>34</v>
      </c>
      <c r="X247" s="472" t="s">
        <v>34</v>
      </c>
      <c r="Y247" s="473" t="s">
        <v>34</v>
      </c>
      <c r="Z247" s="812" t="s">
        <v>34</v>
      </c>
      <c r="AA247" s="813" t="s">
        <v>34</v>
      </c>
      <c r="AB247" s="813" t="s">
        <v>34</v>
      </c>
      <c r="AC247" s="814" t="s">
        <v>34</v>
      </c>
      <c r="AD247" s="812" t="s">
        <v>34</v>
      </c>
      <c r="AE247" s="813" t="s">
        <v>34</v>
      </c>
      <c r="AF247" s="813" t="s">
        <v>34</v>
      </c>
      <c r="AG247" s="814" t="s">
        <v>34</v>
      </c>
    </row>
    <row r="248" spans="1:33" s="122" customFormat="1" outlineLevel="1" x14ac:dyDescent="0.25">
      <c r="A248" s="357"/>
      <c r="B248" s="134" t="s">
        <v>182</v>
      </c>
      <c r="C248" s="171">
        <v>2240</v>
      </c>
      <c r="D248" s="172" t="s">
        <v>57</v>
      </c>
      <c r="E248" s="1448" t="s">
        <v>183</v>
      </c>
      <c r="F248" s="135" t="s">
        <v>43</v>
      </c>
      <c r="G248" s="520">
        <f>H248+I248</f>
        <v>0</v>
      </c>
      <c r="H248" s="639">
        <f>ROUND(H249+H252+H255,1)</f>
        <v>0</v>
      </c>
      <c r="I248" s="640">
        <f>ROUND(I249+I252+I255,1)</f>
        <v>0</v>
      </c>
      <c r="J248" s="520">
        <f t="shared" ref="J248:J250" si="1300">K248+L248</f>
        <v>0</v>
      </c>
      <c r="K248" s="639">
        <f t="shared" ref="K248:L248" si="1301">ROUND(K249+K252+K255,1)</f>
        <v>0</v>
      </c>
      <c r="L248" s="640">
        <f t="shared" si="1301"/>
        <v>0</v>
      </c>
      <c r="M248" s="520">
        <f t="shared" ref="M248:M250" si="1302">N248+O248</f>
        <v>0</v>
      </c>
      <c r="N248" s="639">
        <f t="shared" ref="N248" si="1303">ROUND(N249+N252+N255,1)</f>
        <v>0</v>
      </c>
      <c r="O248" s="640">
        <f t="shared" ref="O248" si="1304">ROUND(O249+O252+O255,1)</f>
        <v>0</v>
      </c>
      <c r="P248" s="520">
        <f t="shared" ref="P248:P250" si="1305">Q248+R248</f>
        <v>0</v>
      </c>
      <c r="Q248" s="639">
        <f t="shared" ref="Q248" si="1306">ROUND(Q249+Q252+Q255,1)</f>
        <v>0</v>
      </c>
      <c r="R248" s="640">
        <f t="shared" ref="R248" si="1307">ROUND(R249+R252+R255,1)</f>
        <v>0</v>
      </c>
      <c r="S248" s="520">
        <f t="shared" ref="S248:S250" si="1308">T248+U248</f>
        <v>0</v>
      </c>
      <c r="T248" s="639">
        <f t="shared" ref="T248" si="1309">ROUND(T249+T252+T255,1)</f>
        <v>0</v>
      </c>
      <c r="U248" s="640">
        <f t="shared" ref="U248" si="1310">ROUND(U249+U252+U255,1)</f>
        <v>0</v>
      </c>
      <c r="V248" s="453" t="s">
        <v>34</v>
      </c>
      <c r="W248" s="454" t="s">
        <v>34</v>
      </c>
      <c r="X248" s="454" t="s">
        <v>34</v>
      </c>
      <c r="Y248" s="455" t="s">
        <v>34</v>
      </c>
      <c r="Z248" s="760">
        <f t="shared" ref="Z248:Z249" si="1311">G248-J248</f>
        <v>0</v>
      </c>
      <c r="AA248" s="639">
        <f t="shared" ref="AA248:AA249" si="1312">G248-M248</f>
        <v>0</v>
      </c>
      <c r="AB248" s="639">
        <f t="shared" ref="AB248:AB249" si="1313">G248-P248</f>
        <v>0</v>
      </c>
      <c r="AC248" s="761">
        <f t="shared" ref="AC248:AC249" si="1314">G248-S248</f>
        <v>0</v>
      </c>
      <c r="AD248" s="762">
        <f t="shared" ref="AD248:AD249" si="1315">IF(G248&gt;0,ROUND((J248/G248),3),0)</f>
        <v>0</v>
      </c>
      <c r="AE248" s="763">
        <f t="shared" ref="AE248:AE249" si="1316">IF(G248&gt;0,ROUND((M248/G248),3),0)</f>
        <v>0</v>
      </c>
      <c r="AF248" s="763">
        <f t="shared" ref="AF248:AF249" si="1317">IF(G248&gt;0,ROUND((P248/G248),3),0)</f>
        <v>0</v>
      </c>
      <c r="AG248" s="764">
        <f t="shared" ref="AG248:AG249" si="1318">IF(G248&gt;0,ROUND((S248/G248),3),0)</f>
        <v>0</v>
      </c>
    </row>
    <row r="249" spans="1:33" s="197" customFormat="1" ht="12.75" outlineLevel="1" x14ac:dyDescent="0.25">
      <c r="A249" s="113"/>
      <c r="B249" s="188" t="s">
        <v>184</v>
      </c>
      <c r="C249" s="189">
        <v>2240</v>
      </c>
      <c r="D249" s="190" t="s">
        <v>57</v>
      </c>
      <c r="E249" s="1463" t="s">
        <v>174</v>
      </c>
      <c r="F249" s="196" t="s">
        <v>43</v>
      </c>
      <c r="G249" s="673">
        <f>H249+I249</f>
        <v>0</v>
      </c>
      <c r="H249" s="674">
        <f>ROUND(H250*H251/1000,1)</f>
        <v>0</v>
      </c>
      <c r="I249" s="675">
        <f>ROUND(I250*I251/1000,1)</f>
        <v>0</v>
      </c>
      <c r="J249" s="673">
        <f t="shared" si="1300"/>
        <v>0</v>
      </c>
      <c r="K249" s="674">
        <f t="shared" ref="K249:L249" si="1319">ROUND(K250*K251/1000,1)</f>
        <v>0</v>
      </c>
      <c r="L249" s="675">
        <f t="shared" si="1319"/>
        <v>0</v>
      </c>
      <c r="M249" s="673">
        <f t="shared" si="1302"/>
        <v>0</v>
      </c>
      <c r="N249" s="674">
        <f t="shared" ref="N249" si="1320">ROUND(N250*N251/1000,1)</f>
        <v>0</v>
      </c>
      <c r="O249" s="675">
        <f t="shared" ref="O249" si="1321">ROUND(O250*O251/1000,1)</f>
        <v>0</v>
      </c>
      <c r="P249" s="673">
        <f t="shared" si="1305"/>
        <v>0</v>
      </c>
      <c r="Q249" s="674">
        <f t="shared" ref="Q249" si="1322">ROUND(Q250*Q251/1000,1)</f>
        <v>0</v>
      </c>
      <c r="R249" s="675">
        <f t="shared" ref="R249" si="1323">ROUND(R250*R251/1000,1)</f>
        <v>0</v>
      </c>
      <c r="S249" s="673">
        <f t="shared" si="1308"/>
        <v>0</v>
      </c>
      <c r="T249" s="674">
        <f t="shared" ref="T249" si="1324">ROUND(T250*T251/1000,1)</f>
        <v>0</v>
      </c>
      <c r="U249" s="675">
        <f t="shared" ref="U249" si="1325">ROUND(U250*U251/1000,1)</f>
        <v>0</v>
      </c>
      <c r="V249" s="462" t="s">
        <v>34</v>
      </c>
      <c r="W249" s="463" t="s">
        <v>34</v>
      </c>
      <c r="X249" s="463" t="s">
        <v>34</v>
      </c>
      <c r="Y249" s="464" t="s">
        <v>34</v>
      </c>
      <c r="Z249" s="807">
        <f t="shared" si="1311"/>
        <v>0</v>
      </c>
      <c r="AA249" s="705">
        <f t="shared" si="1312"/>
        <v>0</v>
      </c>
      <c r="AB249" s="705">
        <f t="shared" si="1313"/>
        <v>0</v>
      </c>
      <c r="AC249" s="808">
        <f t="shared" si="1314"/>
        <v>0</v>
      </c>
      <c r="AD249" s="809">
        <f t="shared" si="1315"/>
        <v>0</v>
      </c>
      <c r="AE249" s="810">
        <f t="shared" si="1316"/>
        <v>0</v>
      </c>
      <c r="AF249" s="810">
        <f t="shared" si="1317"/>
        <v>0</v>
      </c>
      <c r="AG249" s="811">
        <f t="shared" si="1318"/>
        <v>0</v>
      </c>
    </row>
    <row r="250" spans="1:33" s="198" customFormat="1" ht="11.25" outlineLevel="1" x14ac:dyDescent="0.25">
      <c r="A250" s="984"/>
      <c r="B250" s="199"/>
      <c r="C250" s="200"/>
      <c r="D250" s="201" t="s">
        <v>57</v>
      </c>
      <c r="E250" s="1464" t="s">
        <v>85</v>
      </c>
      <c r="F250" s="202" t="s">
        <v>35</v>
      </c>
      <c r="G250" s="676">
        <f>H250+I250</f>
        <v>0</v>
      </c>
      <c r="H250" s="677"/>
      <c r="I250" s="678"/>
      <c r="J250" s="676">
        <f t="shared" si="1300"/>
        <v>0</v>
      </c>
      <c r="K250" s="677"/>
      <c r="L250" s="678"/>
      <c r="M250" s="676">
        <f t="shared" si="1302"/>
        <v>0</v>
      </c>
      <c r="N250" s="677"/>
      <c r="O250" s="678"/>
      <c r="P250" s="676">
        <f t="shared" si="1305"/>
        <v>0</v>
      </c>
      <c r="Q250" s="677"/>
      <c r="R250" s="678"/>
      <c r="S250" s="676">
        <f t="shared" si="1308"/>
        <v>0</v>
      </c>
      <c r="T250" s="677"/>
      <c r="U250" s="678"/>
      <c r="V250" s="471" t="s">
        <v>34</v>
      </c>
      <c r="W250" s="472" t="s">
        <v>34</v>
      </c>
      <c r="X250" s="472" t="s">
        <v>34</v>
      </c>
      <c r="Y250" s="473" t="s">
        <v>34</v>
      </c>
      <c r="Z250" s="812" t="s">
        <v>34</v>
      </c>
      <c r="AA250" s="813" t="s">
        <v>34</v>
      </c>
      <c r="AB250" s="813" t="s">
        <v>34</v>
      </c>
      <c r="AC250" s="814" t="s">
        <v>34</v>
      </c>
      <c r="AD250" s="812" t="s">
        <v>34</v>
      </c>
      <c r="AE250" s="813" t="s">
        <v>34</v>
      </c>
      <c r="AF250" s="813" t="s">
        <v>34</v>
      </c>
      <c r="AG250" s="814" t="s">
        <v>34</v>
      </c>
    </row>
    <row r="251" spans="1:33" s="198" customFormat="1" ht="11.25" outlineLevel="1" x14ac:dyDescent="0.25">
      <c r="A251" s="984"/>
      <c r="B251" s="199"/>
      <c r="C251" s="200"/>
      <c r="D251" s="201" t="s">
        <v>57</v>
      </c>
      <c r="E251" s="1464" t="s">
        <v>86</v>
      </c>
      <c r="F251" s="202" t="s">
        <v>62</v>
      </c>
      <c r="G251" s="679">
        <f>IF(G249&gt;0,ROUND((G249/G250*1000),2),0)</f>
        <v>0</v>
      </c>
      <c r="H251" s="680"/>
      <c r="I251" s="681"/>
      <c r="J251" s="679">
        <f t="shared" ref="J251" si="1326">IF(J249&gt;0,ROUND((J249/J250*1000),2),0)</f>
        <v>0</v>
      </c>
      <c r="K251" s="680"/>
      <c r="L251" s="681"/>
      <c r="M251" s="679">
        <f t="shared" ref="M251" si="1327">IF(M249&gt;0,ROUND((M249/M250*1000),2),0)</f>
        <v>0</v>
      </c>
      <c r="N251" s="680"/>
      <c r="O251" s="681"/>
      <c r="P251" s="679">
        <f t="shared" ref="P251" si="1328">IF(P249&gt;0,ROUND((P249/P250*1000),2),0)</f>
        <v>0</v>
      </c>
      <c r="Q251" s="680"/>
      <c r="R251" s="681"/>
      <c r="S251" s="679">
        <f t="shared" ref="S251" si="1329">IF(S249&gt;0,ROUND((S249/S250*1000),2),0)</f>
        <v>0</v>
      </c>
      <c r="T251" s="680"/>
      <c r="U251" s="681"/>
      <c r="V251" s="471" t="s">
        <v>34</v>
      </c>
      <c r="W251" s="472" t="s">
        <v>34</v>
      </c>
      <c r="X251" s="472" t="s">
        <v>34</v>
      </c>
      <c r="Y251" s="473" t="s">
        <v>34</v>
      </c>
      <c r="Z251" s="812" t="s">
        <v>34</v>
      </c>
      <c r="AA251" s="813" t="s">
        <v>34</v>
      </c>
      <c r="AB251" s="813" t="s">
        <v>34</v>
      </c>
      <c r="AC251" s="814" t="s">
        <v>34</v>
      </c>
      <c r="AD251" s="812" t="s">
        <v>34</v>
      </c>
      <c r="AE251" s="813" t="s">
        <v>34</v>
      </c>
      <c r="AF251" s="813" t="s">
        <v>34</v>
      </c>
      <c r="AG251" s="814" t="s">
        <v>34</v>
      </c>
    </row>
    <row r="252" spans="1:33" s="197" customFormat="1" ht="12.75" outlineLevel="1" x14ac:dyDescent="0.25">
      <c r="A252" s="113"/>
      <c r="B252" s="188" t="s">
        <v>185</v>
      </c>
      <c r="C252" s="189">
        <v>2240</v>
      </c>
      <c r="D252" s="190" t="s">
        <v>57</v>
      </c>
      <c r="E252" s="1463" t="s">
        <v>176</v>
      </c>
      <c r="F252" s="196" t="s">
        <v>43</v>
      </c>
      <c r="G252" s="673">
        <f>H252+I252</f>
        <v>0</v>
      </c>
      <c r="H252" s="674">
        <f>ROUND(H253*H254/1000,1)</f>
        <v>0</v>
      </c>
      <c r="I252" s="675">
        <f>ROUND(I253*I254/1000,1)</f>
        <v>0</v>
      </c>
      <c r="J252" s="673">
        <f t="shared" ref="J252:J253" si="1330">K252+L252</f>
        <v>0</v>
      </c>
      <c r="K252" s="674">
        <f t="shared" ref="K252:L252" si="1331">ROUND(K253*K254/1000,1)</f>
        <v>0</v>
      </c>
      <c r="L252" s="675">
        <f t="shared" si="1331"/>
        <v>0</v>
      </c>
      <c r="M252" s="673">
        <f t="shared" ref="M252:M253" si="1332">N252+O252</f>
        <v>0</v>
      </c>
      <c r="N252" s="674">
        <f t="shared" ref="N252" si="1333">ROUND(N253*N254/1000,1)</f>
        <v>0</v>
      </c>
      <c r="O252" s="675">
        <f t="shared" ref="O252" si="1334">ROUND(O253*O254/1000,1)</f>
        <v>0</v>
      </c>
      <c r="P252" s="673">
        <f t="shared" ref="P252:P253" si="1335">Q252+R252</f>
        <v>0</v>
      </c>
      <c r="Q252" s="674">
        <f t="shared" ref="Q252" si="1336">ROUND(Q253*Q254/1000,1)</f>
        <v>0</v>
      </c>
      <c r="R252" s="675">
        <f t="shared" ref="R252" si="1337">ROUND(R253*R254/1000,1)</f>
        <v>0</v>
      </c>
      <c r="S252" s="673">
        <f t="shared" ref="S252:S253" si="1338">T252+U252</f>
        <v>0</v>
      </c>
      <c r="T252" s="674">
        <f t="shared" ref="T252" si="1339">ROUND(T253*T254/1000,1)</f>
        <v>0</v>
      </c>
      <c r="U252" s="675">
        <f t="shared" ref="U252" si="1340">ROUND(U253*U254/1000,1)</f>
        <v>0</v>
      </c>
      <c r="V252" s="462" t="s">
        <v>34</v>
      </c>
      <c r="W252" s="463" t="s">
        <v>34</v>
      </c>
      <c r="X252" s="463" t="s">
        <v>34</v>
      </c>
      <c r="Y252" s="464" t="s">
        <v>34</v>
      </c>
      <c r="Z252" s="807">
        <f t="shared" ref="Z252" si="1341">G252-J252</f>
        <v>0</v>
      </c>
      <c r="AA252" s="705">
        <f t="shared" ref="AA252" si="1342">G252-M252</f>
        <v>0</v>
      </c>
      <c r="AB252" s="705">
        <f t="shared" ref="AB252" si="1343">G252-P252</f>
        <v>0</v>
      </c>
      <c r="AC252" s="808">
        <f t="shared" ref="AC252" si="1344">G252-S252</f>
        <v>0</v>
      </c>
      <c r="AD252" s="809">
        <f t="shared" ref="AD252" si="1345">IF(G252&gt;0,ROUND((J252/G252),3),0)</f>
        <v>0</v>
      </c>
      <c r="AE252" s="810">
        <f t="shared" ref="AE252" si="1346">IF(G252&gt;0,ROUND((M252/G252),3),0)</f>
        <v>0</v>
      </c>
      <c r="AF252" s="810">
        <f t="shared" ref="AF252" si="1347">IF(G252&gt;0,ROUND((P252/G252),3),0)</f>
        <v>0</v>
      </c>
      <c r="AG252" s="811">
        <f t="shared" ref="AG252" si="1348">IF(G252&gt;0,ROUND((S252/G252),3),0)</f>
        <v>0</v>
      </c>
    </row>
    <row r="253" spans="1:33" s="198" customFormat="1" ht="11.25" outlineLevel="1" x14ac:dyDescent="0.25">
      <c r="A253" s="984"/>
      <c r="B253" s="199"/>
      <c r="C253" s="200"/>
      <c r="D253" s="201" t="s">
        <v>57</v>
      </c>
      <c r="E253" s="1464" t="s">
        <v>85</v>
      </c>
      <c r="F253" s="202" t="s">
        <v>35</v>
      </c>
      <c r="G253" s="676">
        <f>H253+I253</f>
        <v>0</v>
      </c>
      <c r="H253" s="677"/>
      <c r="I253" s="678"/>
      <c r="J253" s="676">
        <f t="shared" si="1330"/>
        <v>0</v>
      </c>
      <c r="K253" s="677"/>
      <c r="L253" s="678"/>
      <c r="M253" s="676">
        <f t="shared" si="1332"/>
        <v>0</v>
      </c>
      <c r="N253" s="677"/>
      <c r="O253" s="678"/>
      <c r="P253" s="676">
        <f t="shared" si="1335"/>
        <v>0</v>
      </c>
      <c r="Q253" s="677"/>
      <c r="R253" s="678"/>
      <c r="S253" s="676">
        <f t="shared" si="1338"/>
        <v>0</v>
      </c>
      <c r="T253" s="677"/>
      <c r="U253" s="678"/>
      <c r="V253" s="471" t="s">
        <v>34</v>
      </c>
      <c r="W253" s="472" t="s">
        <v>34</v>
      </c>
      <c r="X253" s="472" t="s">
        <v>34</v>
      </c>
      <c r="Y253" s="473" t="s">
        <v>34</v>
      </c>
      <c r="Z253" s="812" t="s">
        <v>34</v>
      </c>
      <c r="AA253" s="813" t="s">
        <v>34</v>
      </c>
      <c r="AB253" s="813" t="s">
        <v>34</v>
      </c>
      <c r="AC253" s="814" t="s">
        <v>34</v>
      </c>
      <c r="AD253" s="812" t="s">
        <v>34</v>
      </c>
      <c r="AE253" s="813" t="s">
        <v>34</v>
      </c>
      <c r="AF253" s="813" t="s">
        <v>34</v>
      </c>
      <c r="AG253" s="814" t="s">
        <v>34</v>
      </c>
    </row>
    <row r="254" spans="1:33" s="198" customFormat="1" ht="11.25" outlineLevel="1" x14ac:dyDescent="0.25">
      <c r="A254" s="984"/>
      <c r="B254" s="199"/>
      <c r="C254" s="200"/>
      <c r="D254" s="201" t="s">
        <v>57</v>
      </c>
      <c r="E254" s="1464" t="s">
        <v>86</v>
      </c>
      <c r="F254" s="202" t="s">
        <v>62</v>
      </c>
      <c r="G254" s="679">
        <f>IF(G252&gt;0,ROUND((G252/G253*1000),2),0)</f>
        <v>0</v>
      </c>
      <c r="H254" s="680"/>
      <c r="I254" s="681"/>
      <c r="J254" s="679">
        <f t="shared" ref="J254" si="1349">IF(J252&gt;0,ROUND((J252/J253*1000),2),0)</f>
        <v>0</v>
      </c>
      <c r="K254" s="680"/>
      <c r="L254" s="681"/>
      <c r="M254" s="679">
        <f t="shared" ref="M254" si="1350">IF(M252&gt;0,ROUND((M252/M253*1000),2),0)</f>
        <v>0</v>
      </c>
      <c r="N254" s="680"/>
      <c r="O254" s="681"/>
      <c r="P254" s="679">
        <f t="shared" ref="P254" si="1351">IF(P252&gt;0,ROUND((P252/P253*1000),2),0)</f>
        <v>0</v>
      </c>
      <c r="Q254" s="680"/>
      <c r="R254" s="681"/>
      <c r="S254" s="679">
        <f t="shared" ref="S254" si="1352">IF(S252&gt;0,ROUND((S252/S253*1000),2),0)</f>
        <v>0</v>
      </c>
      <c r="T254" s="680"/>
      <c r="U254" s="681"/>
      <c r="V254" s="471" t="s">
        <v>34</v>
      </c>
      <c r="W254" s="472" t="s">
        <v>34</v>
      </c>
      <c r="X254" s="472" t="s">
        <v>34</v>
      </c>
      <c r="Y254" s="473" t="s">
        <v>34</v>
      </c>
      <c r="Z254" s="812" t="s">
        <v>34</v>
      </c>
      <c r="AA254" s="813" t="s">
        <v>34</v>
      </c>
      <c r="AB254" s="813" t="s">
        <v>34</v>
      </c>
      <c r="AC254" s="814" t="s">
        <v>34</v>
      </c>
      <c r="AD254" s="812" t="s">
        <v>34</v>
      </c>
      <c r="AE254" s="813" t="s">
        <v>34</v>
      </c>
      <c r="AF254" s="813" t="s">
        <v>34</v>
      </c>
      <c r="AG254" s="814" t="s">
        <v>34</v>
      </c>
    </row>
    <row r="255" spans="1:33" s="197" customFormat="1" ht="12.75" outlineLevel="1" x14ac:dyDescent="0.25">
      <c r="A255" s="113"/>
      <c r="B255" s="188" t="s">
        <v>369</v>
      </c>
      <c r="C255" s="189">
        <v>2240</v>
      </c>
      <c r="D255" s="190" t="s">
        <v>57</v>
      </c>
      <c r="E255" s="1463" t="s">
        <v>177</v>
      </c>
      <c r="F255" s="196" t="s">
        <v>43</v>
      </c>
      <c r="G255" s="673">
        <f>H255+I255</f>
        <v>0</v>
      </c>
      <c r="H255" s="674">
        <f>ROUND(H256*H257/1000,1)</f>
        <v>0</v>
      </c>
      <c r="I255" s="675">
        <f>ROUND(I256*I257/1000,1)</f>
        <v>0</v>
      </c>
      <c r="J255" s="673">
        <f t="shared" ref="J255:J256" si="1353">K255+L255</f>
        <v>0</v>
      </c>
      <c r="K255" s="674">
        <f t="shared" ref="K255:L255" si="1354">ROUND(K256*K257/1000,1)</f>
        <v>0</v>
      </c>
      <c r="L255" s="675">
        <f t="shared" si="1354"/>
        <v>0</v>
      </c>
      <c r="M255" s="673">
        <f t="shared" ref="M255:M256" si="1355">N255+O255</f>
        <v>0</v>
      </c>
      <c r="N255" s="674">
        <f t="shared" ref="N255" si="1356">ROUND(N256*N257/1000,1)</f>
        <v>0</v>
      </c>
      <c r="O255" s="675">
        <f t="shared" ref="O255" si="1357">ROUND(O256*O257/1000,1)</f>
        <v>0</v>
      </c>
      <c r="P255" s="673">
        <f t="shared" ref="P255:P256" si="1358">Q255+R255</f>
        <v>0</v>
      </c>
      <c r="Q255" s="674">
        <f t="shared" ref="Q255" si="1359">ROUND(Q256*Q257/1000,1)</f>
        <v>0</v>
      </c>
      <c r="R255" s="675">
        <f t="shared" ref="R255" si="1360">ROUND(R256*R257/1000,1)</f>
        <v>0</v>
      </c>
      <c r="S255" s="673">
        <f t="shared" ref="S255:S256" si="1361">T255+U255</f>
        <v>0</v>
      </c>
      <c r="T255" s="674">
        <f t="shared" ref="T255" si="1362">ROUND(T256*T257/1000,1)</f>
        <v>0</v>
      </c>
      <c r="U255" s="675">
        <f t="shared" ref="U255" si="1363">ROUND(U256*U257/1000,1)</f>
        <v>0</v>
      </c>
      <c r="V255" s="462" t="s">
        <v>34</v>
      </c>
      <c r="W255" s="463" t="s">
        <v>34</v>
      </c>
      <c r="X255" s="463" t="s">
        <v>34</v>
      </c>
      <c r="Y255" s="464" t="s">
        <v>34</v>
      </c>
      <c r="Z255" s="807">
        <f t="shared" ref="Z255" si="1364">G255-J255</f>
        <v>0</v>
      </c>
      <c r="AA255" s="705">
        <f t="shared" ref="AA255" si="1365">G255-M255</f>
        <v>0</v>
      </c>
      <c r="AB255" s="705">
        <f t="shared" ref="AB255" si="1366">G255-P255</f>
        <v>0</v>
      </c>
      <c r="AC255" s="808">
        <f t="shared" ref="AC255" si="1367">G255-S255</f>
        <v>0</v>
      </c>
      <c r="AD255" s="809">
        <f t="shared" ref="AD255" si="1368">IF(G255&gt;0,ROUND((J255/G255),3),0)</f>
        <v>0</v>
      </c>
      <c r="AE255" s="810">
        <f t="shared" ref="AE255" si="1369">IF(G255&gt;0,ROUND((M255/G255),3),0)</f>
        <v>0</v>
      </c>
      <c r="AF255" s="810">
        <f t="shared" ref="AF255" si="1370">IF(G255&gt;0,ROUND((P255/G255),3),0)</f>
        <v>0</v>
      </c>
      <c r="AG255" s="811">
        <f t="shared" ref="AG255" si="1371">IF(G255&gt;0,ROUND((S255/G255),3),0)</f>
        <v>0</v>
      </c>
    </row>
    <row r="256" spans="1:33" s="198" customFormat="1" ht="11.25" outlineLevel="1" x14ac:dyDescent="0.25">
      <c r="A256" s="984"/>
      <c r="B256" s="199"/>
      <c r="C256" s="200"/>
      <c r="D256" s="201" t="s">
        <v>57</v>
      </c>
      <c r="E256" s="1465" t="s">
        <v>85</v>
      </c>
      <c r="F256" s="202" t="s">
        <v>35</v>
      </c>
      <c r="G256" s="676">
        <f>H256+I256</f>
        <v>0</v>
      </c>
      <c r="H256" s="677"/>
      <c r="I256" s="678"/>
      <c r="J256" s="676">
        <f t="shared" si="1353"/>
        <v>0</v>
      </c>
      <c r="K256" s="677"/>
      <c r="L256" s="678"/>
      <c r="M256" s="676">
        <f t="shared" si="1355"/>
        <v>0</v>
      </c>
      <c r="N256" s="677"/>
      <c r="O256" s="678"/>
      <c r="P256" s="676">
        <f t="shared" si="1358"/>
        <v>0</v>
      </c>
      <c r="Q256" s="677"/>
      <c r="R256" s="678"/>
      <c r="S256" s="676">
        <f t="shared" si="1361"/>
        <v>0</v>
      </c>
      <c r="T256" s="677"/>
      <c r="U256" s="678"/>
      <c r="V256" s="471" t="s">
        <v>34</v>
      </c>
      <c r="W256" s="472" t="s">
        <v>34</v>
      </c>
      <c r="X256" s="472" t="s">
        <v>34</v>
      </c>
      <c r="Y256" s="473" t="s">
        <v>34</v>
      </c>
      <c r="Z256" s="812" t="s">
        <v>34</v>
      </c>
      <c r="AA256" s="813" t="s">
        <v>34</v>
      </c>
      <c r="AB256" s="813" t="s">
        <v>34</v>
      </c>
      <c r="AC256" s="814" t="s">
        <v>34</v>
      </c>
      <c r="AD256" s="812" t="s">
        <v>34</v>
      </c>
      <c r="AE256" s="813" t="s">
        <v>34</v>
      </c>
      <c r="AF256" s="813" t="s">
        <v>34</v>
      </c>
      <c r="AG256" s="814" t="s">
        <v>34</v>
      </c>
    </row>
    <row r="257" spans="1:33" s="198" customFormat="1" ht="12" outlineLevel="1" thickBot="1" x14ac:dyDescent="0.3">
      <c r="A257" s="984"/>
      <c r="B257" s="499"/>
      <c r="C257" s="500"/>
      <c r="D257" s="501" t="s">
        <v>57</v>
      </c>
      <c r="E257" s="1466" t="s">
        <v>86</v>
      </c>
      <c r="F257" s="413" t="s">
        <v>62</v>
      </c>
      <c r="G257" s="682">
        <f>IF(G255&gt;0,ROUND((G255/G256*1000),2),0)</f>
        <v>0</v>
      </c>
      <c r="H257" s="683"/>
      <c r="I257" s="684"/>
      <c r="J257" s="682">
        <f t="shared" ref="J257" si="1372">IF(J255&gt;0,ROUND((J255/J256*1000),2),0)</f>
        <v>0</v>
      </c>
      <c r="K257" s="683"/>
      <c r="L257" s="684"/>
      <c r="M257" s="682">
        <f t="shared" ref="M257" si="1373">IF(M255&gt;0,ROUND((M255/M256*1000),2),0)</f>
        <v>0</v>
      </c>
      <c r="N257" s="683"/>
      <c r="O257" s="684"/>
      <c r="P257" s="682">
        <f t="shared" ref="P257" si="1374">IF(P255&gt;0,ROUND((P255/P256*1000),2),0)</f>
        <v>0</v>
      </c>
      <c r="Q257" s="683"/>
      <c r="R257" s="684"/>
      <c r="S257" s="682">
        <f t="shared" ref="S257" si="1375">IF(S255&gt;0,ROUND((S255/S256*1000),2),0)</f>
        <v>0</v>
      </c>
      <c r="T257" s="683"/>
      <c r="U257" s="684"/>
      <c r="V257" s="474" t="s">
        <v>34</v>
      </c>
      <c r="W257" s="475" t="s">
        <v>34</v>
      </c>
      <c r="X257" s="475" t="s">
        <v>34</v>
      </c>
      <c r="Y257" s="476" t="s">
        <v>34</v>
      </c>
      <c r="Z257" s="815" t="s">
        <v>34</v>
      </c>
      <c r="AA257" s="816" t="s">
        <v>34</v>
      </c>
      <c r="AB257" s="816" t="s">
        <v>34</v>
      </c>
      <c r="AC257" s="817" t="s">
        <v>34</v>
      </c>
      <c r="AD257" s="815" t="s">
        <v>34</v>
      </c>
      <c r="AE257" s="816" t="s">
        <v>34</v>
      </c>
      <c r="AF257" s="816" t="s">
        <v>34</v>
      </c>
      <c r="AG257" s="817" t="s">
        <v>34</v>
      </c>
    </row>
    <row r="258" spans="1:33" s="19" customFormat="1" ht="16.5" outlineLevel="1" thickTop="1" x14ac:dyDescent="0.25">
      <c r="A258" s="109"/>
      <c r="B258" s="203" t="s">
        <v>186</v>
      </c>
      <c r="C258" s="204">
        <v>2240</v>
      </c>
      <c r="D258" s="205" t="s">
        <v>57</v>
      </c>
      <c r="E258" s="1467" t="s">
        <v>187</v>
      </c>
      <c r="F258" s="99" t="s">
        <v>43</v>
      </c>
      <c r="G258" s="520">
        <f>H258+I258</f>
        <v>0</v>
      </c>
      <c r="H258" s="639">
        <f>ROUND(H259*H260*H261/1000,1)</f>
        <v>0</v>
      </c>
      <c r="I258" s="640">
        <f>ROUND(I259*I260*I261/1000,1)</f>
        <v>0</v>
      </c>
      <c r="J258" s="520">
        <f t="shared" ref="J258:J260" si="1376">K258+L258</f>
        <v>0</v>
      </c>
      <c r="K258" s="639">
        <f t="shared" ref="K258:L258" si="1377">ROUND(K259*K260*K261/1000,1)</f>
        <v>0</v>
      </c>
      <c r="L258" s="640">
        <f t="shared" si="1377"/>
        <v>0</v>
      </c>
      <c r="M258" s="520">
        <f t="shared" ref="M258:M260" si="1378">N258+O258</f>
        <v>0</v>
      </c>
      <c r="N258" s="639">
        <f t="shared" ref="N258" si="1379">ROUND(N259*N260*N261/1000,1)</f>
        <v>0</v>
      </c>
      <c r="O258" s="640">
        <f t="shared" ref="O258" si="1380">ROUND(O259*O260*O261/1000,1)</f>
        <v>0</v>
      </c>
      <c r="P258" s="520">
        <f t="shared" ref="P258:P260" si="1381">Q258+R258</f>
        <v>0</v>
      </c>
      <c r="Q258" s="639">
        <f t="shared" ref="Q258" si="1382">ROUND(Q259*Q260*Q261/1000,1)</f>
        <v>0</v>
      </c>
      <c r="R258" s="640">
        <f t="shared" ref="R258" si="1383">ROUND(R259*R260*R261/1000,1)</f>
        <v>0</v>
      </c>
      <c r="S258" s="520">
        <f t="shared" ref="S258:S260" si="1384">T258+U258</f>
        <v>0</v>
      </c>
      <c r="T258" s="639">
        <f t="shared" ref="T258" si="1385">ROUND(T259*T260*T261/1000,1)</f>
        <v>0</v>
      </c>
      <c r="U258" s="640">
        <f t="shared" ref="U258" si="1386">ROUND(U259*U260*U261/1000,1)</f>
        <v>0</v>
      </c>
      <c r="V258" s="453" t="s">
        <v>34</v>
      </c>
      <c r="W258" s="454" t="s">
        <v>34</v>
      </c>
      <c r="X258" s="454" t="s">
        <v>34</v>
      </c>
      <c r="Y258" s="455" t="s">
        <v>34</v>
      </c>
      <c r="Z258" s="760">
        <f t="shared" ref="Z258" si="1387">G258-J258</f>
        <v>0</v>
      </c>
      <c r="AA258" s="639">
        <f t="shared" ref="AA258" si="1388">G258-M258</f>
        <v>0</v>
      </c>
      <c r="AB258" s="639">
        <f t="shared" ref="AB258" si="1389">G258-P258</f>
        <v>0</v>
      </c>
      <c r="AC258" s="761">
        <f t="shared" ref="AC258" si="1390">G258-S258</f>
        <v>0</v>
      </c>
      <c r="AD258" s="762">
        <f t="shared" ref="AD258" si="1391">IF(G258&gt;0,ROUND((J258/G258),3),0)</f>
        <v>0</v>
      </c>
      <c r="AE258" s="763">
        <f t="shared" ref="AE258" si="1392">IF(G258&gt;0,ROUND((M258/G258),3),0)</f>
        <v>0</v>
      </c>
      <c r="AF258" s="763">
        <f t="shared" ref="AF258" si="1393">IF(G258&gt;0,ROUND((P258/G258),3),0)</f>
        <v>0</v>
      </c>
      <c r="AG258" s="764">
        <f t="shared" ref="AG258" si="1394">IF(G258&gt;0,ROUND((S258/G258),3),0)</f>
        <v>0</v>
      </c>
    </row>
    <row r="259" spans="1:33" s="114" customFormat="1" ht="12" outlineLevel="1" x14ac:dyDescent="0.25">
      <c r="A259" s="973"/>
      <c r="B259" s="103"/>
      <c r="C259" s="185"/>
      <c r="D259" s="190" t="s">
        <v>57</v>
      </c>
      <c r="E259" s="1437" t="s">
        <v>188</v>
      </c>
      <c r="F259" s="104" t="s">
        <v>60</v>
      </c>
      <c r="G259" s="641">
        <f>H259+I259</f>
        <v>0</v>
      </c>
      <c r="H259" s="642"/>
      <c r="I259" s="643"/>
      <c r="J259" s="641">
        <f t="shared" si="1376"/>
        <v>0</v>
      </c>
      <c r="K259" s="642"/>
      <c r="L259" s="643"/>
      <c r="M259" s="641">
        <f t="shared" si="1378"/>
        <v>0</v>
      </c>
      <c r="N259" s="642"/>
      <c r="O259" s="643"/>
      <c r="P259" s="641">
        <f t="shared" si="1381"/>
        <v>0</v>
      </c>
      <c r="Q259" s="642"/>
      <c r="R259" s="643"/>
      <c r="S259" s="641">
        <f t="shared" si="1384"/>
        <v>0</v>
      </c>
      <c r="T259" s="642"/>
      <c r="U259" s="643"/>
      <c r="V259" s="447" t="s">
        <v>34</v>
      </c>
      <c r="W259" s="448" t="s">
        <v>34</v>
      </c>
      <c r="X259" s="448" t="s">
        <v>34</v>
      </c>
      <c r="Y259" s="449" t="s">
        <v>34</v>
      </c>
      <c r="Z259" s="781" t="s">
        <v>34</v>
      </c>
      <c r="AA259" s="782" t="s">
        <v>34</v>
      </c>
      <c r="AB259" s="782" t="s">
        <v>34</v>
      </c>
      <c r="AC259" s="783" t="s">
        <v>34</v>
      </c>
      <c r="AD259" s="781" t="s">
        <v>34</v>
      </c>
      <c r="AE259" s="782" t="s">
        <v>34</v>
      </c>
      <c r="AF259" s="782" t="s">
        <v>34</v>
      </c>
      <c r="AG259" s="783" t="s">
        <v>34</v>
      </c>
    </row>
    <row r="260" spans="1:33" s="114" customFormat="1" ht="12" outlineLevel="1" x14ac:dyDescent="0.25">
      <c r="A260" s="973"/>
      <c r="B260" s="206"/>
      <c r="C260" s="207"/>
      <c r="D260" s="190" t="s">
        <v>57</v>
      </c>
      <c r="E260" s="1437" t="s">
        <v>189</v>
      </c>
      <c r="F260" s="104" t="s">
        <v>163</v>
      </c>
      <c r="G260" s="641">
        <f>H260+I260</f>
        <v>0</v>
      </c>
      <c r="H260" s="642"/>
      <c r="I260" s="643"/>
      <c r="J260" s="641">
        <f t="shared" si="1376"/>
        <v>0</v>
      </c>
      <c r="K260" s="642"/>
      <c r="L260" s="643"/>
      <c r="M260" s="641">
        <f t="shared" si="1378"/>
        <v>0</v>
      </c>
      <c r="N260" s="642"/>
      <c r="O260" s="643"/>
      <c r="P260" s="641">
        <f t="shared" si="1381"/>
        <v>0</v>
      </c>
      <c r="Q260" s="642"/>
      <c r="R260" s="643"/>
      <c r="S260" s="641">
        <f t="shared" si="1384"/>
        <v>0</v>
      </c>
      <c r="T260" s="642"/>
      <c r="U260" s="643"/>
      <c r="V260" s="462" t="s">
        <v>34</v>
      </c>
      <c r="W260" s="463" t="s">
        <v>34</v>
      </c>
      <c r="X260" s="463" t="s">
        <v>34</v>
      </c>
      <c r="Y260" s="464" t="s">
        <v>34</v>
      </c>
      <c r="Z260" s="798" t="s">
        <v>34</v>
      </c>
      <c r="AA260" s="799" t="s">
        <v>34</v>
      </c>
      <c r="AB260" s="799" t="s">
        <v>34</v>
      </c>
      <c r="AC260" s="800" t="s">
        <v>34</v>
      </c>
      <c r="AD260" s="798" t="s">
        <v>34</v>
      </c>
      <c r="AE260" s="799" t="s">
        <v>34</v>
      </c>
      <c r="AF260" s="799" t="s">
        <v>34</v>
      </c>
      <c r="AG260" s="800" t="s">
        <v>34</v>
      </c>
    </row>
    <row r="261" spans="1:33" s="114" customFormat="1" ht="12.75" outlineLevel="1" thickBot="1" x14ac:dyDescent="0.3">
      <c r="A261" s="973"/>
      <c r="B261" s="106"/>
      <c r="C261" s="208"/>
      <c r="D261" s="209" t="s">
        <v>57</v>
      </c>
      <c r="E261" s="1438" t="s">
        <v>190</v>
      </c>
      <c r="F261" s="107" t="s">
        <v>62</v>
      </c>
      <c r="G261" s="644">
        <f>IF(G258&gt;0,ROUND((G258/G259/G260*1000),5),0)</f>
        <v>0</v>
      </c>
      <c r="H261" s="645"/>
      <c r="I261" s="646"/>
      <c r="J261" s="644">
        <f t="shared" ref="J261" si="1395">IF(J258&gt;0,ROUND((J258/J259/J260*1000),5),0)</f>
        <v>0</v>
      </c>
      <c r="K261" s="645"/>
      <c r="L261" s="646"/>
      <c r="M261" s="644">
        <f t="shared" ref="M261" si="1396">IF(M258&gt;0,ROUND((M258/M259/M260*1000),5),0)</f>
        <v>0</v>
      </c>
      <c r="N261" s="645"/>
      <c r="O261" s="646"/>
      <c r="P261" s="644">
        <f t="shared" ref="P261" si="1397">IF(P258&gt;0,ROUND((P258/P259/P260*1000),5),0)</f>
        <v>0</v>
      </c>
      <c r="Q261" s="645"/>
      <c r="R261" s="646"/>
      <c r="S261" s="644">
        <f t="shared" ref="S261" si="1398">IF(S258&gt;0,ROUND((S258/S259/S260*1000),5),0)</f>
        <v>0</v>
      </c>
      <c r="T261" s="645"/>
      <c r="U261" s="646"/>
      <c r="V261" s="450" t="s">
        <v>34</v>
      </c>
      <c r="W261" s="451" t="s">
        <v>34</v>
      </c>
      <c r="X261" s="451" t="s">
        <v>34</v>
      </c>
      <c r="Y261" s="452" t="s">
        <v>34</v>
      </c>
      <c r="Z261" s="784" t="s">
        <v>34</v>
      </c>
      <c r="AA261" s="785" t="s">
        <v>34</v>
      </c>
      <c r="AB261" s="785" t="s">
        <v>34</v>
      </c>
      <c r="AC261" s="786" t="s">
        <v>34</v>
      </c>
      <c r="AD261" s="784" t="s">
        <v>34</v>
      </c>
      <c r="AE261" s="785" t="s">
        <v>34</v>
      </c>
      <c r="AF261" s="785" t="s">
        <v>34</v>
      </c>
      <c r="AG261" s="786" t="s">
        <v>34</v>
      </c>
    </row>
    <row r="262" spans="1:33" s="19" customFormat="1" ht="27" outlineLevel="1" thickTop="1" thickBot="1" x14ac:dyDescent="0.3">
      <c r="A262" s="109"/>
      <c r="B262" s="210" t="s">
        <v>191</v>
      </c>
      <c r="C262" s="165">
        <v>2240</v>
      </c>
      <c r="D262" s="211" t="s">
        <v>57</v>
      </c>
      <c r="E262" s="1468" t="s">
        <v>192</v>
      </c>
      <c r="F262" s="212" t="s">
        <v>43</v>
      </c>
      <c r="G262" s="582">
        <f t="shared" ref="G262:G265" si="1399">H262+I262</f>
        <v>0</v>
      </c>
      <c r="H262" s="647"/>
      <c r="I262" s="648"/>
      <c r="J262" s="582">
        <f t="shared" ref="J262:J267" si="1400">K262+L262</f>
        <v>0</v>
      </c>
      <c r="K262" s="647"/>
      <c r="L262" s="648"/>
      <c r="M262" s="582">
        <f t="shared" ref="M262:M267" si="1401">N262+O262</f>
        <v>0</v>
      </c>
      <c r="N262" s="647"/>
      <c r="O262" s="648"/>
      <c r="P262" s="582">
        <f t="shared" ref="P262:P267" si="1402">Q262+R262</f>
        <v>0</v>
      </c>
      <c r="Q262" s="647"/>
      <c r="R262" s="648"/>
      <c r="S262" s="582">
        <f t="shared" ref="S262:S267" si="1403">T262+U262</f>
        <v>0</v>
      </c>
      <c r="T262" s="647"/>
      <c r="U262" s="648"/>
      <c r="V262" s="456" t="s">
        <v>34</v>
      </c>
      <c r="W262" s="457" t="s">
        <v>34</v>
      </c>
      <c r="X262" s="457" t="s">
        <v>34</v>
      </c>
      <c r="Y262" s="458" t="s">
        <v>34</v>
      </c>
      <c r="Z262" s="787">
        <f t="shared" ref="Z262:Z266" si="1404">G262-J262</f>
        <v>0</v>
      </c>
      <c r="AA262" s="788">
        <f t="shared" ref="AA262:AA266" si="1405">G262-M262</f>
        <v>0</v>
      </c>
      <c r="AB262" s="788">
        <f t="shared" ref="AB262:AB266" si="1406">G262-P262</f>
        <v>0</v>
      </c>
      <c r="AC262" s="789">
        <f t="shared" ref="AC262:AC266" si="1407">G262-S262</f>
        <v>0</v>
      </c>
      <c r="AD262" s="790">
        <f t="shared" ref="AD262:AD266" si="1408">IF(G262&gt;0,ROUND((J262/G262),3),0)</f>
        <v>0</v>
      </c>
      <c r="AE262" s="791">
        <f t="shared" ref="AE262:AE266" si="1409">IF(G262&gt;0,ROUND((M262/G262),3),0)</f>
        <v>0</v>
      </c>
      <c r="AF262" s="791">
        <f t="shared" ref="AF262:AF266" si="1410">IF(G262&gt;0,ROUND((P262/G262),3),0)</f>
        <v>0</v>
      </c>
      <c r="AG262" s="792">
        <f t="shared" ref="AG262:AG266" si="1411">IF(G262&gt;0,ROUND((S262/G262),3),0)</f>
        <v>0</v>
      </c>
    </row>
    <row r="263" spans="1:33" s="19" customFormat="1" ht="27" outlineLevel="1" thickTop="1" thickBot="1" x14ac:dyDescent="0.3">
      <c r="A263" s="109"/>
      <c r="B263" s="210" t="s">
        <v>193</v>
      </c>
      <c r="C263" s="165">
        <v>2240</v>
      </c>
      <c r="D263" s="211" t="s">
        <v>57</v>
      </c>
      <c r="E263" s="1468" t="s">
        <v>194</v>
      </c>
      <c r="F263" s="212" t="s">
        <v>43</v>
      </c>
      <c r="G263" s="582">
        <f t="shared" si="1399"/>
        <v>2.4849899999999998</v>
      </c>
      <c r="H263" s="647"/>
      <c r="I263" s="648">
        <v>2.4849899999999998</v>
      </c>
      <c r="J263" s="582">
        <f t="shared" si="1400"/>
        <v>0</v>
      </c>
      <c r="K263" s="647"/>
      <c r="L263" s="648"/>
      <c r="M263" s="582">
        <f t="shared" si="1401"/>
        <v>2.4849899999999998</v>
      </c>
      <c r="N263" s="647"/>
      <c r="O263" s="648">
        <v>2.4849899999999998</v>
      </c>
      <c r="P263" s="582">
        <f t="shared" si="1402"/>
        <v>2.4849899999999998</v>
      </c>
      <c r="Q263" s="647"/>
      <c r="R263" s="648">
        <v>2.4849899999999998</v>
      </c>
      <c r="S263" s="582">
        <f t="shared" si="1403"/>
        <v>2.4849899999999998</v>
      </c>
      <c r="T263" s="647"/>
      <c r="U263" s="648">
        <v>2.4849899999999998</v>
      </c>
      <c r="V263" s="459" t="s">
        <v>34</v>
      </c>
      <c r="W263" s="460" t="s">
        <v>34</v>
      </c>
      <c r="X263" s="460" t="s">
        <v>34</v>
      </c>
      <c r="Y263" s="461" t="s">
        <v>34</v>
      </c>
      <c r="Z263" s="793">
        <f t="shared" si="1404"/>
        <v>2.4849899999999998</v>
      </c>
      <c r="AA263" s="671">
        <f t="shared" si="1405"/>
        <v>0</v>
      </c>
      <c r="AB263" s="671">
        <f t="shared" si="1406"/>
        <v>0</v>
      </c>
      <c r="AC263" s="794">
        <f t="shared" si="1407"/>
        <v>0</v>
      </c>
      <c r="AD263" s="795">
        <f t="shared" si="1408"/>
        <v>0</v>
      </c>
      <c r="AE263" s="796">
        <f t="shared" si="1409"/>
        <v>1</v>
      </c>
      <c r="AF263" s="796">
        <f t="shared" si="1410"/>
        <v>1</v>
      </c>
      <c r="AG263" s="797">
        <f t="shared" si="1411"/>
        <v>1</v>
      </c>
    </row>
    <row r="264" spans="1:33" s="19" customFormat="1" ht="17.25" outlineLevel="1" thickTop="1" thickBot="1" x14ac:dyDescent="0.3">
      <c r="A264" s="109"/>
      <c r="B264" s="210" t="s">
        <v>491</v>
      </c>
      <c r="C264" s="165">
        <v>2240</v>
      </c>
      <c r="D264" s="211" t="s">
        <v>195</v>
      </c>
      <c r="E264" s="1468" t="s">
        <v>403</v>
      </c>
      <c r="F264" s="212" t="s">
        <v>43</v>
      </c>
      <c r="G264" s="582">
        <f t="shared" si="1399"/>
        <v>27.418389999999999</v>
      </c>
      <c r="H264" s="647"/>
      <c r="I264" s="648">
        <v>27.418389999999999</v>
      </c>
      <c r="J264" s="582">
        <f t="shared" si="1400"/>
        <v>0</v>
      </c>
      <c r="K264" s="647"/>
      <c r="L264" s="648"/>
      <c r="M264" s="582">
        <f t="shared" si="1401"/>
        <v>0</v>
      </c>
      <c r="N264" s="647"/>
      <c r="O264" s="648"/>
      <c r="P264" s="582">
        <f t="shared" si="1402"/>
        <v>0</v>
      </c>
      <c r="Q264" s="647"/>
      <c r="R264" s="648"/>
      <c r="S264" s="582">
        <f t="shared" si="1403"/>
        <v>25.81457</v>
      </c>
      <c r="T264" s="647"/>
      <c r="U264" s="648">
        <v>25.81457</v>
      </c>
      <c r="V264" s="459" t="s">
        <v>34</v>
      </c>
      <c r="W264" s="460" t="s">
        <v>34</v>
      </c>
      <c r="X264" s="460" t="s">
        <v>34</v>
      </c>
      <c r="Y264" s="461" t="s">
        <v>34</v>
      </c>
      <c r="Z264" s="793">
        <f t="shared" si="1404"/>
        <v>27.418389999999999</v>
      </c>
      <c r="AA264" s="671">
        <f t="shared" si="1405"/>
        <v>27.418389999999999</v>
      </c>
      <c r="AB264" s="671">
        <f t="shared" si="1406"/>
        <v>27.418389999999999</v>
      </c>
      <c r="AC264" s="794">
        <f t="shared" si="1407"/>
        <v>1.6038199999999989</v>
      </c>
      <c r="AD264" s="795">
        <f t="shared" si="1408"/>
        <v>0</v>
      </c>
      <c r="AE264" s="796">
        <f t="shared" si="1409"/>
        <v>0</v>
      </c>
      <c r="AF264" s="796">
        <f t="shared" si="1410"/>
        <v>0</v>
      </c>
      <c r="AG264" s="797">
        <f t="shared" si="1411"/>
        <v>0.94199999999999995</v>
      </c>
    </row>
    <row r="265" spans="1:33" s="19" customFormat="1" ht="17.25" outlineLevel="1" thickTop="1" thickBot="1" x14ac:dyDescent="0.3">
      <c r="A265" s="109"/>
      <c r="B265" s="210" t="s">
        <v>422</v>
      </c>
      <c r="C265" s="165">
        <v>2240</v>
      </c>
      <c r="D265" s="211" t="s">
        <v>195</v>
      </c>
      <c r="E265" s="1468" t="s">
        <v>404</v>
      </c>
      <c r="F265" s="212" t="s">
        <v>43</v>
      </c>
      <c r="G265" s="582">
        <f t="shared" si="1399"/>
        <v>0.61821000000000004</v>
      </c>
      <c r="H265" s="647"/>
      <c r="I265" s="648">
        <v>0.61821000000000004</v>
      </c>
      <c r="J265" s="582">
        <f t="shared" si="1400"/>
        <v>0</v>
      </c>
      <c r="K265" s="647"/>
      <c r="L265" s="648"/>
      <c r="M265" s="582">
        <f t="shared" si="1401"/>
        <v>0.61821000000000004</v>
      </c>
      <c r="N265" s="647"/>
      <c r="O265" s="648">
        <v>0.61821000000000004</v>
      </c>
      <c r="P265" s="582">
        <f t="shared" si="1402"/>
        <v>0.61821000000000004</v>
      </c>
      <c r="Q265" s="647"/>
      <c r="R265" s="648">
        <v>0.61821000000000004</v>
      </c>
      <c r="S265" s="582">
        <f t="shared" si="1403"/>
        <v>0.61821000000000004</v>
      </c>
      <c r="T265" s="647"/>
      <c r="U265" s="648">
        <v>0.61821000000000004</v>
      </c>
      <c r="V265" s="459" t="s">
        <v>34</v>
      </c>
      <c r="W265" s="460" t="s">
        <v>34</v>
      </c>
      <c r="X265" s="460" t="s">
        <v>34</v>
      </c>
      <c r="Y265" s="461" t="s">
        <v>34</v>
      </c>
      <c r="Z265" s="793">
        <f t="shared" si="1404"/>
        <v>0.61821000000000004</v>
      </c>
      <c r="AA265" s="671">
        <f t="shared" si="1405"/>
        <v>0</v>
      </c>
      <c r="AB265" s="671">
        <f t="shared" si="1406"/>
        <v>0</v>
      </c>
      <c r="AC265" s="794">
        <f t="shared" si="1407"/>
        <v>0</v>
      </c>
      <c r="AD265" s="795">
        <f t="shared" si="1408"/>
        <v>0</v>
      </c>
      <c r="AE265" s="796">
        <f t="shared" si="1409"/>
        <v>1</v>
      </c>
      <c r="AF265" s="796">
        <f t="shared" si="1410"/>
        <v>1</v>
      </c>
      <c r="AG265" s="797">
        <f t="shared" si="1411"/>
        <v>1</v>
      </c>
    </row>
    <row r="266" spans="1:33" s="19" customFormat="1" ht="16.5" outlineLevel="1" thickTop="1" x14ac:dyDescent="0.25">
      <c r="A266" s="109"/>
      <c r="B266" s="553" t="s">
        <v>492</v>
      </c>
      <c r="C266" s="204">
        <v>2240</v>
      </c>
      <c r="D266" s="205" t="s">
        <v>92</v>
      </c>
      <c r="E266" s="1467" t="s">
        <v>196</v>
      </c>
      <c r="F266" s="99" t="s">
        <v>43</v>
      </c>
      <c r="G266" s="520">
        <f>H266+I266</f>
        <v>0</v>
      </c>
      <c r="H266" s="639">
        <f>ROUND(H267*H268/1000,1)</f>
        <v>0</v>
      </c>
      <c r="I266" s="640">
        <f>ROUND(I267*I268/1000,1)</f>
        <v>0</v>
      </c>
      <c r="J266" s="520">
        <f t="shared" si="1400"/>
        <v>0</v>
      </c>
      <c r="K266" s="639">
        <f t="shared" ref="K266:L266" si="1412">ROUND(K267*K268/1000,1)</f>
        <v>0</v>
      </c>
      <c r="L266" s="640">
        <f t="shared" si="1412"/>
        <v>0</v>
      </c>
      <c r="M266" s="520">
        <f t="shared" si="1401"/>
        <v>0</v>
      </c>
      <c r="N266" s="639">
        <f t="shared" ref="N266" si="1413">ROUND(N267*N268/1000,1)</f>
        <v>0</v>
      </c>
      <c r="O266" s="640">
        <f t="shared" ref="O266" si="1414">ROUND(O267*O268/1000,1)</f>
        <v>0</v>
      </c>
      <c r="P266" s="520">
        <f t="shared" si="1402"/>
        <v>0</v>
      </c>
      <c r="Q266" s="639">
        <f t="shared" ref="Q266" si="1415">ROUND(Q267*Q268/1000,1)</f>
        <v>0</v>
      </c>
      <c r="R266" s="640">
        <f t="shared" ref="R266" si="1416">ROUND(R267*R268/1000,1)</f>
        <v>0</v>
      </c>
      <c r="S266" s="520">
        <f t="shared" si="1403"/>
        <v>0</v>
      </c>
      <c r="T266" s="639">
        <f t="shared" ref="T266" si="1417">ROUND(T267*T268/1000,1)</f>
        <v>0</v>
      </c>
      <c r="U266" s="640">
        <f t="shared" ref="U266" si="1418">ROUND(U267*U268/1000,1)</f>
        <v>0</v>
      </c>
      <c r="V266" s="453" t="s">
        <v>34</v>
      </c>
      <c r="W266" s="454" t="s">
        <v>34</v>
      </c>
      <c r="X266" s="454" t="s">
        <v>34</v>
      </c>
      <c r="Y266" s="455" t="s">
        <v>34</v>
      </c>
      <c r="Z266" s="760">
        <f t="shared" si="1404"/>
        <v>0</v>
      </c>
      <c r="AA266" s="639">
        <f t="shared" si="1405"/>
        <v>0</v>
      </c>
      <c r="AB266" s="639">
        <f t="shared" si="1406"/>
        <v>0</v>
      </c>
      <c r="AC266" s="761">
        <f t="shared" si="1407"/>
        <v>0</v>
      </c>
      <c r="AD266" s="762">
        <f t="shared" si="1408"/>
        <v>0</v>
      </c>
      <c r="AE266" s="763">
        <f t="shared" si="1409"/>
        <v>0</v>
      </c>
      <c r="AF266" s="763">
        <f t="shared" si="1410"/>
        <v>0</v>
      </c>
      <c r="AG266" s="764">
        <f t="shared" si="1411"/>
        <v>0</v>
      </c>
    </row>
    <row r="267" spans="1:33" s="114" customFormat="1" ht="12" outlineLevel="1" x14ac:dyDescent="0.25">
      <c r="A267" s="973"/>
      <c r="B267" s="103"/>
      <c r="C267" s="185"/>
      <c r="D267" s="190" t="s">
        <v>92</v>
      </c>
      <c r="E267" s="1437" t="s">
        <v>197</v>
      </c>
      <c r="F267" s="104" t="s">
        <v>37</v>
      </c>
      <c r="G267" s="641">
        <f>H267+I267</f>
        <v>1570.31</v>
      </c>
      <c r="H267" s="642"/>
      <c r="I267" s="643">
        <v>1570.31</v>
      </c>
      <c r="J267" s="641">
        <f t="shared" si="1400"/>
        <v>0</v>
      </c>
      <c r="K267" s="642"/>
      <c r="L267" s="643"/>
      <c r="M267" s="641">
        <f t="shared" si="1401"/>
        <v>0</v>
      </c>
      <c r="N267" s="642"/>
      <c r="O267" s="643"/>
      <c r="P267" s="641">
        <f t="shared" si="1402"/>
        <v>1570.31</v>
      </c>
      <c r="Q267" s="642"/>
      <c r="R267" s="643">
        <v>1570.31</v>
      </c>
      <c r="S267" s="641">
        <f t="shared" si="1403"/>
        <v>1570.31</v>
      </c>
      <c r="T267" s="642"/>
      <c r="U267" s="643">
        <v>1570.31</v>
      </c>
      <c r="V267" s="447" t="s">
        <v>34</v>
      </c>
      <c r="W267" s="448" t="s">
        <v>34</v>
      </c>
      <c r="X267" s="448" t="s">
        <v>34</v>
      </c>
      <c r="Y267" s="449" t="s">
        <v>34</v>
      </c>
      <c r="Z267" s="781" t="s">
        <v>34</v>
      </c>
      <c r="AA267" s="782" t="s">
        <v>34</v>
      </c>
      <c r="AB267" s="782" t="s">
        <v>34</v>
      </c>
      <c r="AC267" s="783" t="s">
        <v>34</v>
      </c>
      <c r="AD267" s="781" t="s">
        <v>34</v>
      </c>
      <c r="AE267" s="782" t="s">
        <v>34</v>
      </c>
      <c r="AF267" s="782" t="s">
        <v>34</v>
      </c>
      <c r="AG267" s="783" t="s">
        <v>34</v>
      </c>
    </row>
    <row r="268" spans="1:33" s="114" customFormat="1" ht="12.75" outlineLevel="1" thickBot="1" x14ac:dyDescent="0.3">
      <c r="A268" s="973"/>
      <c r="B268" s="106"/>
      <c r="C268" s="208"/>
      <c r="D268" s="209" t="s">
        <v>92</v>
      </c>
      <c r="E268" s="1438" t="s">
        <v>198</v>
      </c>
      <c r="F268" s="107" t="s">
        <v>62</v>
      </c>
      <c r="G268" s="644">
        <f>IF(G266&gt;0,ROUND((G266/G267*1000),2),0)</f>
        <v>0</v>
      </c>
      <c r="H268" s="645"/>
      <c r="I268" s="646">
        <v>6.3681693399999996E-4</v>
      </c>
      <c r="J268" s="644">
        <f t="shared" ref="J268" si="1419">IF(J266&gt;0,ROUND((J266/J267*1000),2),0)</f>
        <v>0</v>
      </c>
      <c r="K268" s="645"/>
      <c r="L268" s="646"/>
      <c r="M268" s="644">
        <f t="shared" ref="M268" si="1420">IF(M266&gt;0,ROUND((M266/M267*1000),2),0)</f>
        <v>0</v>
      </c>
      <c r="N268" s="645"/>
      <c r="O268" s="646"/>
      <c r="P268" s="644">
        <f t="shared" ref="P268" si="1421">IF(P266&gt;0,ROUND((P266/P267*1000),2),0)</f>
        <v>0</v>
      </c>
      <c r="Q268" s="645"/>
      <c r="R268" s="646">
        <v>6.3681693399999996E-4</v>
      </c>
      <c r="S268" s="644">
        <f t="shared" ref="S268" si="1422">IF(S266&gt;0,ROUND((S266/S267*1000),2),0)</f>
        <v>0</v>
      </c>
      <c r="T268" s="645"/>
      <c r="U268" s="646">
        <v>6.3681693399999996E-4</v>
      </c>
      <c r="V268" s="450" t="s">
        <v>34</v>
      </c>
      <c r="W268" s="451" t="s">
        <v>34</v>
      </c>
      <c r="X268" s="451" t="s">
        <v>34</v>
      </c>
      <c r="Y268" s="452" t="s">
        <v>34</v>
      </c>
      <c r="Z268" s="784" t="s">
        <v>34</v>
      </c>
      <c r="AA268" s="785" t="s">
        <v>34</v>
      </c>
      <c r="AB268" s="785" t="s">
        <v>34</v>
      </c>
      <c r="AC268" s="786" t="s">
        <v>34</v>
      </c>
      <c r="AD268" s="784" t="s">
        <v>34</v>
      </c>
      <c r="AE268" s="785" t="s">
        <v>34</v>
      </c>
      <c r="AF268" s="785" t="s">
        <v>34</v>
      </c>
      <c r="AG268" s="786" t="s">
        <v>34</v>
      </c>
    </row>
    <row r="269" spans="1:33" s="19" customFormat="1" ht="39" outlineLevel="1" thickTop="1" x14ac:dyDescent="0.25">
      <c r="A269" s="109"/>
      <c r="B269" s="203" t="s">
        <v>493</v>
      </c>
      <c r="C269" s="204">
        <v>2240</v>
      </c>
      <c r="D269" s="205" t="s">
        <v>98</v>
      </c>
      <c r="E269" s="1467" t="s">
        <v>406</v>
      </c>
      <c r="F269" s="99" t="s">
        <v>43</v>
      </c>
      <c r="G269" s="520">
        <f>H269+I269</f>
        <v>0</v>
      </c>
      <c r="H269" s="639">
        <f>ROUND(H270*H271/1000,1)</f>
        <v>0</v>
      </c>
      <c r="I269" s="640">
        <f>ROUND(I270*I271/1000,1)</f>
        <v>0</v>
      </c>
      <c r="J269" s="520">
        <f t="shared" ref="J269:J270" si="1423">K269+L269</f>
        <v>0</v>
      </c>
      <c r="K269" s="639">
        <f t="shared" ref="K269:L269" si="1424">ROUND(K270*K271/1000,1)</f>
        <v>0</v>
      </c>
      <c r="L269" s="640">
        <f t="shared" si="1424"/>
        <v>0</v>
      </c>
      <c r="M269" s="520">
        <f t="shared" ref="M269:M270" si="1425">N269+O269</f>
        <v>0</v>
      </c>
      <c r="N269" s="639">
        <f t="shared" ref="N269" si="1426">ROUND(N270*N271/1000,1)</f>
        <v>0</v>
      </c>
      <c r="O269" s="640">
        <f t="shared" ref="O269" si="1427">ROUND(O270*O271/1000,1)</f>
        <v>0</v>
      </c>
      <c r="P269" s="520">
        <f t="shared" ref="P269:P270" si="1428">Q269+R269</f>
        <v>0</v>
      </c>
      <c r="Q269" s="639">
        <f t="shared" ref="Q269" si="1429">ROUND(Q270*Q271/1000,1)</f>
        <v>0</v>
      </c>
      <c r="R269" s="640">
        <f t="shared" ref="R269" si="1430">ROUND(R270*R271/1000,1)</f>
        <v>0</v>
      </c>
      <c r="S269" s="520">
        <f t="shared" ref="S269:S270" si="1431">T269+U269</f>
        <v>0</v>
      </c>
      <c r="T269" s="639">
        <f t="shared" ref="T269" si="1432">ROUND(T270*T271/1000,1)</f>
        <v>0</v>
      </c>
      <c r="U269" s="640">
        <f t="shared" ref="U269" si="1433">ROUND(U270*U271/1000,1)</f>
        <v>0</v>
      </c>
      <c r="V269" s="453" t="s">
        <v>34</v>
      </c>
      <c r="W269" s="454" t="s">
        <v>34</v>
      </c>
      <c r="X269" s="454" t="s">
        <v>34</v>
      </c>
      <c r="Y269" s="455" t="s">
        <v>34</v>
      </c>
      <c r="Z269" s="760">
        <f t="shared" ref="Z269" si="1434">G269-J269</f>
        <v>0</v>
      </c>
      <c r="AA269" s="639">
        <f t="shared" ref="AA269" si="1435">G269-M269</f>
        <v>0</v>
      </c>
      <c r="AB269" s="639">
        <f t="shared" ref="AB269" si="1436">G269-P269</f>
        <v>0</v>
      </c>
      <c r="AC269" s="761">
        <f t="shared" ref="AC269" si="1437">G269-S269</f>
        <v>0</v>
      </c>
      <c r="AD269" s="762">
        <f t="shared" ref="AD269" si="1438">IF(G269&gt;0,ROUND((J269/G269),3),0)</f>
        <v>0</v>
      </c>
      <c r="AE269" s="763">
        <f t="shared" ref="AE269" si="1439">IF(G269&gt;0,ROUND((M269/G269),3),0)</f>
        <v>0</v>
      </c>
      <c r="AF269" s="763">
        <f t="shared" ref="AF269" si="1440">IF(G269&gt;0,ROUND((P269/G269),3),0)</f>
        <v>0</v>
      </c>
      <c r="AG269" s="764">
        <f t="shared" ref="AG269" si="1441">IF(G269&gt;0,ROUND((S269/G269),3),0)</f>
        <v>0</v>
      </c>
    </row>
    <row r="270" spans="1:33" s="114" customFormat="1" ht="12" outlineLevel="1" x14ac:dyDescent="0.25">
      <c r="A270" s="973"/>
      <c r="B270" s="103"/>
      <c r="C270" s="185"/>
      <c r="D270" s="190" t="s">
        <v>98</v>
      </c>
      <c r="E270" s="1437" t="s">
        <v>85</v>
      </c>
      <c r="F270" s="104" t="s">
        <v>60</v>
      </c>
      <c r="G270" s="641">
        <f>H270+I270</f>
        <v>0</v>
      </c>
      <c r="H270" s="642"/>
      <c r="I270" s="643"/>
      <c r="J270" s="641">
        <f t="shared" si="1423"/>
        <v>0</v>
      </c>
      <c r="K270" s="642"/>
      <c r="L270" s="643"/>
      <c r="M270" s="641">
        <f t="shared" si="1425"/>
        <v>0</v>
      </c>
      <c r="N270" s="642"/>
      <c r="O270" s="643"/>
      <c r="P270" s="641">
        <f t="shared" si="1428"/>
        <v>0</v>
      </c>
      <c r="Q270" s="642"/>
      <c r="R270" s="643"/>
      <c r="S270" s="641">
        <f t="shared" si="1431"/>
        <v>0</v>
      </c>
      <c r="T270" s="642"/>
      <c r="U270" s="643"/>
      <c r="V270" s="447" t="s">
        <v>34</v>
      </c>
      <c r="W270" s="448" t="s">
        <v>34</v>
      </c>
      <c r="X270" s="448" t="s">
        <v>34</v>
      </c>
      <c r="Y270" s="449" t="s">
        <v>34</v>
      </c>
      <c r="Z270" s="781" t="s">
        <v>34</v>
      </c>
      <c r="AA270" s="782" t="s">
        <v>34</v>
      </c>
      <c r="AB270" s="782" t="s">
        <v>34</v>
      </c>
      <c r="AC270" s="783" t="s">
        <v>34</v>
      </c>
      <c r="AD270" s="781" t="s">
        <v>34</v>
      </c>
      <c r="AE270" s="782" t="s">
        <v>34</v>
      </c>
      <c r="AF270" s="782" t="s">
        <v>34</v>
      </c>
      <c r="AG270" s="783" t="s">
        <v>34</v>
      </c>
    </row>
    <row r="271" spans="1:33" s="114" customFormat="1" ht="12.75" outlineLevel="1" thickBot="1" x14ac:dyDescent="0.3">
      <c r="A271" s="973"/>
      <c r="B271" s="106"/>
      <c r="C271" s="208"/>
      <c r="D271" s="209" t="s">
        <v>98</v>
      </c>
      <c r="E271" s="1438" t="s">
        <v>199</v>
      </c>
      <c r="F271" s="107" t="s">
        <v>62</v>
      </c>
      <c r="G271" s="644">
        <f>IF(G269&gt;0,ROUND((G269/G270*1000),2),0)</f>
        <v>0</v>
      </c>
      <c r="H271" s="645"/>
      <c r="I271" s="646"/>
      <c r="J271" s="644">
        <f t="shared" ref="J271" si="1442">IF(J269&gt;0,ROUND((J269/J270*1000),2),0)</f>
        <v>0</v>
      </c>
      <c r="K271" s="645"/>
      <c r="L271" s="646"/>
      <c r="M271" s="644">
        <f t="shared" ref="M271" si="1443">IF(M269&gt;0,ROUND((M269/M270*1000),2),0)</f>
        <v>0</v>
      </c>
      <c r="N271" s="645"/>
      <c r="O271" s="646"/>
      <c r="P271" s="644">
        <f t="shared" ref="P271" si="1444">IF(P269&gt;0,ROUND((P269/P270*1000),2),0)</f>
        <v>0</v>
      </c>
      <c r="Q271" s="645"/>
      <c r="R271" s="646"/>
      <c r="S271" s="644">
        <f t="shared" ref="S271" si="1445">IF(S269&gt;0,ROUND((S269/S270*1000),2),0)</f>
        <v>0</v>
      </c>
      <c r="T271" s="645"/>
      <c r="U271" s="646"/>
      <c r="V271" s="450" t="s">
        <v>34</v>
      </c>
      <c r="W271" s="451" t="s">
        <v>34</v>
      </c>
      <c r="X271" s="451" t="s">
        <v>34</v>
      </c>
      <c r="Y271" s="452" t="s">
        <v>34</v>
      </c>
      <c r="Z271" s="784" t="s">
        <v>34</v>
      </c>
      <c r="AA271" s="785" t="s">
        <v>34</v>
      </c>
      <c r="AB271" s="785" t="s">
        <v>34</v>
      </c>
      <c r="AC271" s="786" t="s">
        <v>34</v>
      </c>
      <c r="AD271" s="784" t="s">
        <v>34</v>
      </c>
      <c r="AE271" s="785" t="s">
        <v>34</v>
      </c>
      <c r="AF271" s="785" t="s">
        <v>34</v>
      </c>
      <c r="AG271" s="786" t="s">
        <v>34</v>
      </c>
    </row>
    <row r="272" spans="1:33" s="19" customFormat="1" ht="16.5" outlineLevel="1" thickTop="1" x14ac:dyDescent="0.25">
      <c r="A272" s="109"/>
      <c r="B272" s="203" t="s">
        <v>405</v>
      </c>
      <c r="C272" s="204">
        <v>2240</v>
      </c>
      <c r="D272" s="205" t="s">
        <v>126</v>
      </c>
      <c r="E272" s="1467" t="s">
        <v>200</v>
      </c>
      <c r="F272" s="99" t="s">
        <v>43</v>
      </c>
      <c r="G272" s="520">
        <f>H272+I272</f>
        <v>56</v>
      </c>
      <c r="H272" s="639">
        <f>ROUND(H273*H274/1000,1)</f>
        <v>0</v>
      </c>
      <c r="I272" s="640">
        <f>ROUND(I273*I274/1000,1)</f>
        <v>56</v>
      </c>
      <c r="J272" s="520">
        <f t="shared" ref="J272:J273" si="1446">K272+L272</f>
        <v>0</v>
      </c>
      <c r="K272" s="639">
        <f t="shared" ref="K272:L272" si="1447">ROUND(K273*K274/1000,1)</f>
        <v>0</v>
      </c>
      <c r="L272" s="640">
        <f t="shared" si="1447"/>
        <v>0</v>
      </c>
      <c r="M272" s="520">
        <f t="shared" ref="M272:M273" si="1448">N272+O272</f>
        <v>0</v>
      </c>
      <c r="N272" s="639">
        <f t="shared" ref="N272" si="1449">ROUND(N273*N274/1000,1)</f>
        <v>0</v>
      </c>
      <c r="O272" s="640">
        <f t="shared" ref="O272" si="1450">ROUND(O273*O274/1000,1)</f>
        <v>0</v>
      </c>
      <c r="P272" s="520">
        <f t="shared" ref="P272:P273" si="1451">Q272+R272</f>
        <v>21.4</v>
      </c>
      <c r="Q272" s="639">
        <f t="shared" ref="Q272" si="1452">ROUND(Q273*Q274/1000,1)</f>
        <v>0</v>
      </c>
      <c r="R272" s="640">
        <f t="shared" ref="R272" si="1453">ROUND(R273*R274/1000,1)</f>
        <v>21.4</v>
      </c>
      <c r="S272" s="520">
        <f t="shared" ref="S272:S273" si="1454">T272+U272</f>
        <v>46.8</v>
      </c>
      <c r="T272" s="639">
        <f t="shared" ref="T272" si="1455">ROUND(T273*T274/1000,1)</f>
        <v>0</v>
      </c>
      <c r="U272" s="640">
        <f t="shared" ref="U272" si="1456">ROUND(U273*U274/1000,1)</f>
        <v>46.8</v>
      </c>
      <c r="V272" s="477" t="s">
        <v>34</v>
      </c>
      <c r="W272" s="478" t="s">
        <v>34</v>
      </c>
      <c r="X272" s="478" t="s">
        <v>34</v>
      </c>
      <c r="Y272" s="479" t="s">
        <v>34</v>
      </c>
      <c r="Z272" s="818">
        <f t="shared" ref="Z272" si="1457">G272-J272</f>
        <v>56</v>
      </c>
      <c r="AA272" s="819">
        <f t="shared" ref="AA272" si="1458">G272-M272</f>
        <v>56</v>
      </c>
      <c r="AB272" s="819">
        <f t="shared" ref="AB272" si="1459">G272-P272</f>
        <v>34.6</v>
      </c>
      <c r="AC272" s="820">
        <f t="shared" ref="AC272" si="1460">G272-S272</f>
        <v>9.2000000000000028</v>
      </c>
      <c r="AD272" s="821">
        <f t="shared" ref="AD272" si="1461">IF(G272&gt;0,ROUND((J272/G272),3),0)</f>
        <v>0</v>
      </c>
      <c r="AE272" s="822">
        <f t="shared" ref="AE272" si="1462">IF(G272&gt;0,ROUND((M272/G272),3),0)</f>
        <v>0</v>
      </c>
      <c r="AF272" s="822">
        <f t="shared" ref="AF272" si="1463">IF(G272&gt;0,ROUND((P272/G272),3),0)</f>
        <v>0.38200000000000001</v>
      </c>
      <c r="AG272" s="823">
        <f t="shared" ref="AG272" si="1464">IF(G272&gt;0,ROUND((S272/G272),3),0)</f>
        <v>0.83599999999999997</v>
      </c>
    </row>
    <row r="273" spans="1:34" s="114" customFormat="1" ht="12" outlineLevel="1" x14ac:dyDescent="0.25">
      <c r="A273" s="973"/>
      <c r="B273" s="103"/>
      <c r="C273" s="185"/>
      <c r="D273" s="190" t="s">
        <v>126</v>
      </c>
      <c r="E273" s="1437" t="s">
        <v>201</v>
      </c>
      <c r="F273" s="104" t="s">
        <v>60</v>
      </c>
      <c r="G273" s="641">
        <f>H273+I273</f>
        <v>4</v>
      </c>
      <c r="H273" s="642"/>
      <c r="I273" s="643">
        <v>4</v>
      </c>
      <c r="J273" s="641">
        <f t="shared" si="1446"/>
        <v>0</v>
      </c>
      <c r="K273" s="642"/>
      <c r="L273" s="643"/>
      <c r="M273" s="641">
        <f t="shared" si="1448"/>
        <v>0</v>
      </c>
      <c r="N273" s="642"/>
      <c r="O273" s="643"/>
      <c r="P273" s="641">
        <f t="shared" si="1451"/>
        <v>1</v>
      </c>
      <c r="Q273" s="642"/>
      <c r="R273" s="643">
        <v>1</v>
      </c>
      <c r="S273" s="641">
        <f t="shared" si="1454"/>
        <v>3</v>
      </c>
      <c r="T273" s="642"/>
      <c r="U273" s="643">
        <v>3</v>
      </c>
      <c r="V273" s="447" t="s">
        <v>34</v>
      </c>
      <c r="W273" s="448" t="s">
        <v>34</v>
      </c>
      <c r="X273" s="448" t="s">
        <v>34</v>
      </c>
      <c r="Y273" s="449" t="s">
        <v>34</v>
      </c>
      <c r="Z273" s="781" t="s">
        <v>34</v>
      </c>
      <c r="AA273" s="782" t="s">
        <v>34</v>
      </c>
      <c r="AB273" s="782" t="s">
        <v>34</v>
      </c>
      <c r="AC273" s="783" t="s">
        <v>34</v>
      </c>
      <c r="AD273" s="781" t="s">
        <v>34</v>
      </c>
      <c r="AE273" s="782" t="s">
        <v>34</v>
      </c>
      <c r="AF273" s="782" t="s">
        <v>34</v>
      </c>
      <c r="AG273" s="783" t="s">
        <v>34</v>
      </c>
    </row>
    <row r="274" spans="1:34" s="114" customFormat="1" ht="12.75" outlineLevel="1" thickBot="1" x14ac:dyDescent="0.3">
      <c r="A274" s="973"/>
      <c r="B274" s="106"/>
      <c r="C274" s="208"/>
      <c r="D274" s="209" t="s">
        <v>126</v>
      </c>
      <c r="E274" s="1438" t="s">
        <v>202</v>
      </c>
      <c r="F274" s="107" t="s">
        <v>62</v>
      </c>
      <c r="G274" s="644">
        <f>IF(G272&gt;0,ROUND((G272/G273*1000),2),0)</f>
        <v>14000</v>
      </c>
      <c r="H274" s="645"/>
      <c r="I274" s="646">
        <v>13992.5</v>
      </c>
      <c r="J274" s="644">
        <f t="shared" ref="J274" si="1465">IF(J272&gt;0,ROUND((J272/J273*1000),2),0)</f>
        <v>0</v>
      </c>
      <c r="K274" s="645"/>
      <c r="L274" s="646"/>
      <c r="M274" s="644">
        <f t="shared" ref="M274" si="1466">IF(M272&gt;0,ROUND((M272/M273*1000),2),0)</f>
        <v>0</v>
      </c>
      <c r="N274" s="645"/>
      <c r="O274" s="646"/>
      <c r="P274" s="644">
        <f t="shared" ref="P274" si="1467">IF(P272&gt;0,ROUND((P272/P273*1000),2),0)</f>
        <v>21400</v>
      </c>
      <c r="Q274" s="645"/>
      <c r="R274" s="646">
        <v>21370</v>
      </c>
      <c r="S274" s="644">
        <f t="shared" ref="S274" si="1468">IF(S272&gt;0,ROUND((S272/S273*1000),2),0)</f>
        <v>15600</v>
      </c>
      <c r="T274" s="645"/>
      <c r="U274" s="646">
        <v>15590</v>
      </c>
      <c r="V274" s="450" t="s">
        <v>34</v>
      </c>
      <c r="W274" s="451" t="s">
        <v>34</v>
      </c>
      <c r="X274" s="451" t="s">
        <v>34</v>
      </c>
      <c r="Y274" s="452" t="s">
        <v>34</v>
      </c>
      <c r="Z274" s="784" t="s">
        <v>34</v>
      </c>
      <c r="AA274" s="785" t="s">
        <v>34</v>
      </c>
      <c r="AB274" s="785" t="s">
        <v>34</v>
      </c>
      <c r="AC274" s="786" t="s">
        <v>34</v>
      </c>
      <c r="AD274" s="784" t="s">
        <v>34</v>
      </c>
      <c r="AE274" s="785" t="s">
        <v>34</v>
      </c>
      <c r="AF274" s="785" t="s">
        <v>34</v>
      </c>
      <c r="AG274" s="786" t="s">
        <v>34</v>
      </c>
    </row>
    <row r="275" spans="1:34" s="122" customFormat="1" ht="17.25" outlineLevel="1" thickTop="1" thickBot="1" x14ac:dyDescent="0.3">
      <c r="A275" s="109"/>
      <c r="B275" s="213" t="s">
        <v>494</v>
      </c>
      <c r="C275" s="165">
        <v>2240</v>
      </c>
      <c r="D275" s="166" t="s">
        <v>126</v>
      </c>
      <c r="E275" s="1447" t="s">
        <v>203</v>
      </c>
      <c r="F275" s="214" t="s">
        <v>43</v>
      </c>
      <c r="G275" s="652">
        <f>G276+G277+G278</f>
        <v>0</v>
      </c>
      <c r="H275" s="653">
        <f t="shared" ref="H275:J275" si="1469">H276+H277+H278</f>
        <v>0</v>
      </c>
      <c r="I275" s="654">
        <f t="shared" si="1469"/>
        <v>0</v>
      </c>
      <c r="J275" s="652">
        <f t="shared" si="1469"/>
        <v>0</v>
      </c>
      <c r="K275" s="653">
        <f t="shared" ref="K275:M275" si="1470">K276+K277+K278</f>
        <v>0</v>
      </c>
      <c r="L275" s="654">
        <f t="shared" si="1470"/>
        <v>0</v>
      </c>
      <c r="M275" s="652">
        <f t="shared" si="1470"/>
        <v>0</v>
      </c>
      <c r="N275" s="653">
        <f t="shared" ref="N275:U275" si="1471">N276+N277+N278</f>
        <v>0</v>
      </c>
      <c r="O275" s="654">
        <f t="shared" si="1471"/>
        <v>0</v>
      </c>
      <c r="P275" s="652">
        <f t="shared" si="1471"/>
        <v>0</v>
      </c>
      <c r="Q275" s="653">
        <f t="shared" si="1471"/>
        <v>0</v>
      </c>
      <c r="R275" s="654">
        <f t="shared" si="1471"/>
        <v>0</v>
      </c>
      <c r="S275" s="652">
        <f t="shared" si="1471"/>
        <v>0</v>
      </c>
      <c r="T275" s="653">
        <f t="shared" si="1471"/>
        <v>0</v>
      </c>
      <c r="U275" s="654">
        <f t="shared" si="1471"/>
        <v>0</v>
      </c>
      <c r="V275" s="477" t="s">
        <v>34</v>
      </c>
      <c r="W275" s="478" t="s">
        <v>34</v>
      </c>
      <c r="X275" s="478" t="s">
        <v>34</v>
      </c>
      <c r="Y275" s="479" t="s">
        <v>34</v>
      </c>
      <c r="Z275" s="818">
        <f t="shared" ref="Z275:Z279" si="1472">G275-J275</f>
        <v>0</v>
      </c>
      <c r="AA275" s="819">
        <f t="shared" ref="AA275:AA279" si="1473">G275-M275</f>
        <v>0</v>
      </c>
      <c r="AB275" s="819">
        <f t="shared" ref="AB275:AB279" si="1474">G275-P275</f>
        <v>0</v>
      </c>
      <c r="AC275" s="820">
        <f t="shared" ref="AC275:AC279" si="1475">G275-S275</f>
        <v>0</v>
      </c>
      <c r="AD275" s="821">
        <f t="shared" ref="AD275:AD279" si="1476">IF(G275&gt;0,ROUND((J275/G275),3),0)</f>
        <v>0</v>
      </c>
      <c r="AE275" s="822">
        <f t="shared" ref="AE275:AE279" si="1477">IF(G275&gt;0,ROUND((M275/G275),3),0)</f>
        <v>0</v>
      </c>
      <c r="AF275" s="822">
        <f t="shared" ref="AF275:AF279" si="1478">IF(G275&gt;0,ROUND((P275/G275),3),0)</f>
        <v>0</v>
      </c>
      <c r="AG275" s="823">
        <f t="shared" ref="AG275:AG279" si="1479">IF(G275&gt;0,ROUND((S275/G275),3),0)</f>
        <v>0</v>
      </c>
    </row>
    <row r="276" spans="1:34" s="122" customFormat="1" ht="15.75" outlineLevel="1" thickTop="1" x14ac:dyDescent="0.25">
      <c r="A276" s="357"/>
      <c r="B276" s="215" t="s">
        <v>495</v>
      </c>
      <c r="C276" s="168">
        <v>2240</v>
      </c>
      <c r="D276" s="169" t="s">
        <v>126</v>
      </c>
      <c r="E276" s="1469" t="s">
        <v>204</v>
      </c>
      <c r="F276" s="216" t="s">
        <v>43</v>
      </c>
      <c r="G276" s="663">
        <f>H276+I276</f>
        <v>0</v>
      </c>
      <c r="H276" s="664"/>
      <c r="I276" s="665"/>
      <c r="J276" s="663">
        <f t="shared" ref="J276:J280" si="1480">K276+L276</f>
        <v>0</v>
      </c>
      <c r="K276" s="664"/>
      <c r="L276" s="665"/>
      <c r="M276" s="663">
        <f t="shared" ref="M276:M280" si="1481">N276+O276</f>
        <v>0</v>
      </c>
      <c r="N276" s="664"/>
      <c r="O276" s="665"/>
      <c r="P276" s="663">
        <f t="shared" ref="P276:P280" si="1482">Q276+R276</f>
        <v>0</v>
      </c>
      <c r="Q276" s="664"/>
      <c r="R276" s="665"/>
      <c r="S276" s="663">
        <f t="shared" ref="S276:S280" si="1483">T276+U276</f>
        <v>0</v>
      </c>
      <c r="T276" s="664"/>
      <c r="U276" s="665"/>
      <c r="V276" s="477" t="s">
        <v>34</v>
      </c>
      <c r="W276" s="478" t="s">
        <v>34</v>
      </c>
      <c r="X276" s="478" t="s">
        <v>34</v>
      </c>
      <c r="Y276" s="479" t="s">
        <v>34</v>
      </c>
      <c r="Z276" s="824">
        <f t="shared" si="1472"/>
        <v>0</v>
      </c>
      <c r="AA276" s="825">
        <f t="shared" si="1473"/>
        <v>0</v>
      </c>
      <c r="AB276" s="825">
        <f t="shared" si="1474"/>
        <v>0</v>
      </c>
      <c r="AC276" s="826">
        <f t="shared" si="1475"/>
        <v>0</v>
      </c>
      <c r="AD276" s="827">
        <f t="shared" si="1476"/>
        <v>0</v>
      </c>
      <c r="AE276" s="828">
        <f t="shared" si="1477"/>
        <v>0</v>
      </c>
      <c r="AF276" s="828">
        <f t="shared" si="1478"/>
        <v>0</v>
      </c>
      <c r="AG276" s="829">
        <f t="shared" si="1479"/>
        <v>0</v>
      </c>
    </row>
    <row r="277" spans="1:34" s="122" customFormat="1" ht="25.5" outlineLevel="1" x14ac:dyDescent="0.25">
      <c r="A277" s="357"/>
      <c r="B277" s="110" t="s">
        <v>496</v>
      </c>
      <c r="C277" s="171">
        <v>2240</v>
      </c>
      <c r="D277" s="172" t="s">
        <v>126</v>
      </c>
      <c r="E277" s="1448" t="s">
        <v>205</v>
      </c>
      <c r="F277" s="135" t="s">
        <v>43</v>
      </c>
      <c r="G277" s="517">
        <f>H277+I277</f>
        <v>0</v>
      </c>
      <c r="H277" s="518"/>
      <c r="I277" s="519"/>
      <c r="J277" s="517">
        <f t="shared" si="1480"/>
        <v>0</v>
      </c>
      <c r="K277" s="518"/>
      <c r="L277" s="519"/>
      <c r="M277" s="517">
        <f t="shared" si="1481"/>
        <v>0</v>
      </c>
      <c r="N277" s="518"/>
      <c r="O277" s="519"/>
      <c r="P277" s="517">
        <f t="shared" si="1482"/>
        <v>0</v>
      </c>
      <c r="Q277" s="518"/>
      <c r="R277" s="519"/>
      <c r="S277" s="517">
        <f t="shared" si="1483"/>
        <v>0</v>
      </c>
      <c r="T277" s="518"/>
      <c r="U277" s="519"/>
      <c r="V277" s="468" t="s">
        <v>34</v>
      </c>
      <c r="W277" s="469" t="s">
        <v>34</v>
      </c>
      <c r="X277" s="469" t="s">
        <v>34</v>
      </c>
      <c r="Y277" s="470" t="s">
        <v>34</v>
      </c>
      <c r="Z277" s="765">
        <f t="shared" si="1472"/>
        <v>0</v>
      </c>
      <c r="AA277" s="658">
        <f t="shared" si="1473"/>
        <v>0</v>
      </c>
      <c r="AB277" s="658">
        <f t="shared" si="1474"/>
        <v>0</v>
      </c>
      <c r="AC277" s="801">
        <f t="shared" si="1475"/>
        <v>0</v>
      </c>
      <c r="AD277" s="802">
        <f t="shared" si="1476"/>
        <v>0</v>
      </c>
      <c r="AE277" s="803">
        <f t="shared" si="1477"/>
        <v>0</v>
      </c>
      <c r="AF277" s="803">
        <f t="shared" si="1478"/>
        <v>0</v>
      </c>
      <c r="AG277" s="804">
        <f t="shared" si="1479"/>
        <v>0</v>
      </c>
    </row>
    <row r="278" spans="1:34" s="122" customFormat="1" ht="39" outlineLevel="1" thickBot="1" x14ac:dyDescent="0.3">
      <c r="A278" s="357"/>
      <c r="B278" s="217" t="s">
        <v>497</v>
      </c>
      <c r="C278" s="173">
        <v>2240</v>
      </c>
      <c r="D278" s="174" t="s">
        <v>126</v>
      </c>
      <c r="E278" s="1470" t="s">
        <v>581</v>
      </c>
      <c r="F278" s="124" t="s">
        <v>43</v>
      </c>
      <c r="G278" s="666">
        <f>H278+I278</f>
        <v>0</v>
      </c>
      <c r="H278" s="667"/>
      <c r="I278" s="668"/>
      <c r="J278" s="666">
        <f t="shared" si="1480"/>
        <v>0</v>
      </c>
      <c r="K278" s="667"/>
      <c r="L278" s="668"/>
      <c r="M278" s="666">
        <f t="shared" si="1481"/>
        <v>0</v>
      </c>
      <c r="N278" s="667"/>
      <c r="O278" s="668"/>
      <c r="P278" s="666">
        <f t="shared" si="1482"/>
        <v>0</v>
      </c>
      <c r="Q278" s="667"/>
      <c r="R278" s="668"/>
      <c r="S278" s="666">
        <f t="shared" si="1483"/>
        <v>0</v>
      </c>
      <c r="T278" s="667"/>
      <c r="U278" s="668"/>
      <c r="V278" s="453" t="s">
        <v>34</v>
      </c>
      <c r="W278" s="454" t="s">
        <v>34</v>
      </c>
      <c r="X278" s="454" t="s">
        <v>34</v>
      </c>
      <c r="Y278" s="455" t="s">
        <v>34</v>
      </c>
      <c r="Z278" s="760">
        <f t="shared" si="1472"/>
        <v>0</v>
      </c>
      <c r="AA278" s="639">
        <f t="shared" si="1473"/>
        <v>0</v>
      </c>
      <c r="AB278" s="639">
        <f t="shared" si="1474"/>
        <v>0</v>
      </c>
      <c r="AC278" s="761">
        <f t="shared" si="1475"/>
        <v>0</v>
      </c>
      <c r="AD278" s="762">
        <f t="shared" si="1476"/>
        <v>0</v>
      </c>
      <c r="AE278" s="763">
        <f t="shared" si="1477"/>
        <v>0</v>
      </c>
      <c r="AF278" s="763">
        <f t="shared" si="1478"/>
        <v>0</v>
      </c>
      <c r="AG278" s="764">
        <f t="shared" si="1479"/>
        <v>0</v>
      </c>
    </row>
    <row r="279" spans="1:34" s="122" customFormat="1" ht="16.5" outlineLevel="1" thickTop="1" x14ac:dyDescent="0.25">
      <c r="A279" s="109"/>
      <c r="B279" s="110" t="s">
        <v>210</v>
      </c>
      <c r="C279" s="179">
        <v>2240</v>
      </c>
      <c r="D279" s="183" t="s">
        <v>206</v>
      </c>
      <c r="E279" s="1441" t="s">
        <v>207</v>
      </c>
      <c r="F279" s="121" t="s">
        <v>43</v>
      </c>
      <c r="G279" s="520">
        <f>H279+I279</f>
        <v>483.4</v>
      </c>
      <c r="H279" s="639">
        <f>ROUND(H280*H281/1000,1)</f>
        <v>0</v>
      </c>
      <c r="I279" s="640">
        <f>ROUND(I280*I281/1000,1)</f>
        <v>483.4</v>
      </c>
      <c r="J279" s="520">
        <f t="shared" si="1480"/>
        <v>0</v>
      </c>
      <c r="K279" s="639">
        <f t="shared" ref="K279:L279" si="1484">ROUND(K280*K281/1000,1)</f>
        <v>0</v>
      </c>
      <c r="L279" s="640">
        <f t="shared" si="1484"/>
        <v>0</v>
      </c>
      <c r="M279" s="520">
        <f t="shared" si="1481"/>
        <v>174.7</v>
      </c>
      <c r="N279" s="639">
        <f t="shared" ref="N279" si="1485">ROUND(N280*N281/1000,1)</f>
        <v>0</v>
      </c>
      <c r="O279" s="640">
        <f t="shared" ref="O279" si="1486">ROUND(O280*O281/1000,1)</f>
        <v>174.7</v>
      </c>
      <c r="P279" s="520">
        <f t="shared" si="1482"/>
        <v>174.7</v>
      </c>
      <c r="Q279" s="639">
        <f t="shared" ref="Q279" si="1487">ROUND(Q280*Q281/1000,1)</f>
        <v>0</v>
      </c>
      <c r="R279" s="640">
        <f t="shared" ref="R279" si="1488">ROUND(R280*R281/1000,1)</f>
        <v>174.7</v>
      </c>
      <c r="S279" s="520">
        <f t="shared" si="1483"/>
        <v>483.4</v>
      </c>
      <c r="T279" s="639">
        <f t="shared" ref="T279" si="1489">ROUND(T280*T281/1000,1)</f>
        <v>0</v>
      </c>
      <c r="U279" s="640">
        <f t="shared" ref="U279" si="1490">ROUND(U280*U281/1000,1)</f>
        <v>483.4</v>
      </c>
      <c r="V279" s="477" t="s">
        <v>34</v>
      </c>
      <c r="W279" s="478" t="s">
        <v>34</v>
      </c>
      <c r="X279" s="478" t="s">
        <v>34</v>
      </c>
      <c r="Y279" s="479" t="s">
        <v>34</v>
      </c>
      <c r="Z279" s="818">
        <f t="shared" si="1472"/>
        <v>483.4</v>
      </c>
      <c r="AA279" s="819">
        <f t="shared" si="1473"/>
        <v>308.7</v>
      </c>
      <c r="AB279" s="819">
        <f t="shared" si="1474"/>
        <v>308.7</v>
      </c>
      <c r="AC279" s="820">
        <f t="shared" si="1475"/>
        <v>0</v>
      </c>
      <c r="AD279" s="821">
        <f t="shared" si="1476"/>
        <v>0</v>
      </c>
      <c r="AE279" s="822">
        <f t="shared" si="1477"/>
        <v>0.36099999999999999</v>
      </c>
      <c r="AF279" s="822">
        <f t="shared" si="1478"/>
        <v>0.36099999999999999</v>
      </c>
      <c r="AG279" s="823">
        <f t="shared" si="1479"/>
        <v>1</v>
      </c>
    </row>
    <row r="280" spans="1:34" s="114" customFormat="1" ht="12" outlineLevel="1" x14ac:dyDescent="0.25">
      <c r="A280" s="973"/>
      <c r="B280" s="103"/>
      <c r="C280" s="185"/>
      <c r="D280" s="190" t="s">
        <v>206</v>
      </c>
      <c r="E280" s="1439" t="s">
        <v>208</v>
      </c>
      <c r="F280" s="117" t="s">
        <v>60</v>
      </c>
      <c r="G280" s="641">
        <f>H280+I280</f>
        <v>13124.083627399999</v>
      </c>
      <c r="H280" s="642"/>
      <c r="I280" s="1760">
        <v>13124.083627399999</v>
      </c>
      <c r="J280" s="641">
        <f t="shared" si="1480"/>
        <v>0</v>
      </c>
      <c r="K280" s="642"/>
      <c r="L280" s="643"/>
      <c r="M280" s="641">
        <f t="shared" si="1481"/>
        <v>4744</v>
      </c>
      <c r="N280" s="642"/>
      <c r="O280" s="643">
        <v>4744</v>
      </c>
      <c r="P280" s="641">
        <f t="shared" si="1482"/>
        <v>4744</v>
      </c>
      <c r="Q280" s="642"/>
      <c r="R280" s="643">
        <v>4744</v>
      </c>
      <c r="S280" s="641">
        <f t="shared" si="1483"/>
        <v>13124.083627399999</v>
      </c>
      <c r="T280" s="642"/>
      <c r="U280" s="643">
        <v>13124.083627399999</v>
      </c>
      <c r="V280" s="447" t="s">
        <v>34</v>
      </c>
      <c r="W280" s="448" t="s">
        <v>34</v>
      </c>
      <c r="X280" s="448" t="s">
        <v>34</v>
      </c>
      <c r="Y280" s="449" t="s">
        <v>34</v>
      </c>
      <c r="Z280" s="781" t="s">
        <v>34</v>
      </c>
      <c r="AA280" s="782" t="s">
        <v>34</v>
      </c>
      <c r="AB280" s="782" t="s">
        <v>34</v>
      </c>
      <c r="AC280" s="783" t="s">
        <v>34</v>
      </c>
      <c r="AD280" s="781" t="s">
        <v>34</v>
      </c>
      <c r="AE280" s="782" t="s">
        <v>34</v>
      </c>
      <c r="AF280" s="782" t="s">
        <v>34</v>
      </c>
      <c r="AG280" s="783" t="s">
        <v>34</v>
      </c>
    </row>
    <row r="281" spans="1:34" s="114" customFormat="1" ht="12.75" outlineLevel="1" thickBot="1" x14ac:dyDescent="0.3">
      <c r="A281" s="973"/>
      <c r="B281" s="106"/>
      <c r="C281" s="208"/>
      <c r="D281" s="209" t="s">
        <v>206</v>
      </c>
      <c r="E281" s="1440" t="s">
        <v>209</v>
      </c>
      <c r="F281" s="119" t="s">
        <v>62</v>
      </c>
      <c r="G281" s="644">
        <f>IF(G279&gt;0,ROUND((G279/G280*1000),2),0)</f>
        <v>36.83</v>
      </c>
      <c r="H281" s="645"/>
      <c r="I281" s="646">
        <v>36.83</v>
      </c>
      <c r="J281" s="644">
        <f t="shared" ref="J281" si="1491">IF(J279&gt;0,ROUND((J279/J280*1000),2),0)</f>
        <v>0</v>
      </c>
      <c r="K281" s="645"/>
      <c r="L281" s="646"/>
      <c r="M281" s="644">
        <f t="shared" ref="M281" si="1492">IF(M279&gt;0,ROUND((M279/M280*1000),2),0)</f>
        <v>36.83</v>
      </c>
      <c r="N281" s="645"/>
      <c r="O281" s="646">
        <v>36.825463743599997</v>
      </c>
      <c r="P281" s="644">
        <f t="shared" ref="P281" si="1493">IF(P279&gt;0,ROUND((P279/P280*1000),2),0)</f>
        <v>36.83</v>
      </c>
      <c r="Q281" s="645"/>
      <c r="R281" s="646">
        <v>36.825463743599997</v>
      </c>
      <c r="S281" s="644">
        <f t="shared" ref="S281" si="1494">IF(S279&gt;0,ROUND((S279/S280*1000),2),0)</f>
        <v>36.83</v>
      </c>
      <c r="T281" s="645"/>
      <c r="U281" s="646">
        <v>36.83</v>
      </c>
      <c r="V281" s="450" t="s">
        <v>34</v>
      </c>
      <c r="W281" s="451" t="s">
        <v>34</v>
      </c>
      <c r="X281" s="451" t="s">
        <v>34</v>
      </c>
      <c r="Y281" s="452" t="s">
        <v>34</v>
      </c>
      <c r="Z281" s="784" t="s">
        <v>34</v>
      </c>
      <c r="AA281" s="785" t="s">
        <v>34</v>
      </c>
      <c r="AB281" s="785" t="s">
        <v>34</v>
      </c>
      <c r="AC281" s="786" t="s">
        <v>34</v>
      </c>
      <c r="AD281" s="784" t="s">
        <v>34</v>
      </c>
      <c r="AE281" s="785" t="s">
        <v>34</v>
      </c>
      <c r="AF281" s="785" t="s">
        <v>34</v>
      </c>
      <c r="AG281" s="786" t="s">
        <v>34</v>
      </c>
    </row>
    <row r="282" spans="1:34" s="122" customFormat="1" ht="16.5" outlineLevel="1" thickTop="1" x14ac:dyDescent="0.25">
      <c r="A282" s="109"/>
      <c r="B282" s="110" t="s">
        <v>213</v>
      </c>
      <c r="C282" s="179">
        <v>2240</v>
      </c>
      <c r="D282" s="183" t="s">
        <v>211</v>
      </c>
      <c r="E282" s="1441" t="s">
        <v>212</v>
      </c>
      <c r="F282" s="121" t="s">
        <v>43</v>
      </c>
      <c r="G282" s="520">
        <f>H282+I282</f>
        <v>36.6</v>
      </c>
      <c r="H282" s="639">
        <f>ROUND(H283*H284/1000,1)</f>
        <v>0</v>
      </c>
      <c r="I282" s="640">
        <f>ROUND(I283*I284/1000,1)</f>
        <v>36.6</v>
      </c>
      <c r="J282" s="520">
        <f t="shared" ref="J282:J283" si="1495">K282+L282</f>
        <v>0</v>
      </c>
      <c r="K282" s="639">
        <f t="shared" ref="K282:L282" si="1496">ROUND(K283*K284/1000,1)</f>
        <v>0</v>
      </c>
      <c r="L282" s="640">
        <f t="shared" si="1496"/>
        <v>0</v>
      </c>
      <c r="M282" s="520">
        <f t="shared" ref="M282:M283" si="1497">N282+O282</f>
        <v>0</v>
      </c>
      <c r="N282" s="639">
        <f t="shared" ref="N282" si="1498">ROUND(N283*N284/1000,1)</f>
        <v>0</v>
      </c>
      <c r="O282" s="640">
        <f t="shared" ref="O282" si="1499">ROUND(O283*O284/1000,1)</f>
        <v>0</v>
      </c>
      <c r="P282" s="520">
        <f t="shared" ref="P282:P283" si="1500">Q282+R282</f>
        <v>0</v>
      </c>
      <c r="Q282" s="639">
        <f t="shared" ref="Q282" si="1501">ROUND(Q283*Q284/1000,1)</f>
        <v>0</v>
      </c>
      <c r="R282" s="640">
        <f t="shared" ref="R282" si="1502">ROUND(R283*R284/1000,1)</f>
        <v>0</v>
      </c>
      <c r="S282" s="520">
        <f t="shared" ref="S282:S283" si="1503">T282+U282</f>
        <v>36.6</v>
      </c>
      <c r="T282" s="639">
        <f t="shared" ref="T282" si="1504">ROUND(T283*T284/1000,1)</f>
        <v>0</v>
      </c>
      <c r="U282" s="640">
        <f t="shared" ref="U282" si="1505">ROUND(U283*U284/1000,1)</f>
        <v>36.6</v>
      </c>
      <c r="V282" s="477" t="s">
        <v>34</v>
      </c>
      <c r="W282" s="478" t="s">
        <v>34</v>
      </c>
      <c r="X282" s="478" t="s">
        <v>34</v>
      </c>
      <c r="Y282" s="479" t="s">
        <v>34</v>
      </c>
      <c r="Z282" s="818">
        <f t="shared" ref="Z282" si="1506">G282-J282</f>
        <v>36.6</v>
      </c>
      <c r="AA282" s="819">
        <f t="shared" ref="AA282" si="1507">G282-M282</f>
        <v>36.6</v>
      </c>
      <c r="AB282" s="819">
        <f t="shared" ref="AB282" si="1508">G282-P282</f>
        <v>36.6</v>
      </c>
      <c r="AC282" s="820">
        <f t="shared" ref="AC282" si="1509">G282-S282</f>
        <v>0</v>
      </c>
      <c r="AD282" s="821">
        <f t="shared" ref="AD282" si="1510">IF(G282&gt;0,ROUND((J282/G282),3),0)</f>
        <v>0</v>
      </c>
      <c r="AE282" s="822">
        <f t="shared" ref="AE282" si="1511">IF(G282&gt;0,ROUND((M282/G282),3),0)</f>
        <v>0</v>
      </c>
      <c r="AF282" s="822">
        <f t="shared" ref="AF282" si="1512">IF(G282&gt;0,ROUND((P282/G282),3),0)</f>
        <v>0</v>
      </c>
      <c r="AG282" s="823">
        <f t="shared" ref="AG282" si="1513">IF(G282&gt;0,ROUND((S282/G282),3),0)</f>
        <v>1</v>
      </c>
    </row>
    <row r="283" spans="1:34" s="114" customFormat="1" ht="12" outlineLevel="1" x14ac:dyDescent="0.25">
      <c r="A283" s="973"/>
      <c r="B283" s="103"/>
      <c r="C283" s="185"/>
      <c r="D283" s="190" t="s">
        <v>211</v>
      </c>
      <c r="E283" s="1444" t="s">
        <v>85</v>
      </c>
      <c r="F283" s="117" t="s">
        <v>35</v>
      </c>
      <c r="G283" s="641">
        <f>H283+I283</f>
        <v>133</v>
      </c>
      <c r="H283" s="642"/>
      <c r="I283" s="643">
        <v>133</v>
      </c>
      <c r="J283" s="641">
        <f t="shared" si="1495"/>
        <v>0</v>
      </c>
      <c r="K283" s="642"/>
      <c r="L283" s="643"/>
      <c r="M283" s="641">
        <f t="shared" si="1497"/>
        <v>0</v>
      </c>
      <c r="N283" s="642"/>
      <c r="O283" s="643"/>
      <c r="P283" s="641">
        <f t="shared" si="1500"/>
        <v>0</v>
      </c>
      <c r="Q283" s="642"/>
      <c r="R283" s="643"/>
      <c r="S283" s="641">
        <f t="shared" si="1503"/>
        <v>133</v>
      </c>
      <c r="T283" s="642"/>
      <c r="U283" s="643">
        <v>133</v>
      </c>
      <c r="V283" s="447" t="s">
        <v>34</v>
      </c>
      <c r="W283" s="448" t="s">
        <v>34</v>
      </c>
      <c r="X283" s="448" t="s">
        <v>34</v>
      </c>
      <c r="Y283" s="449" t="s">
        <v>34</v>
      </c>
      <c r="Z283" s="781" t="s">
        <v>34</v>
      </c>
      <c r="AA283" s="782" t="s">
        <v>34</v>
      </c>
      <c r="AB283" s="782" t="s">
        <v>34</v>
      </c>
      <c r="AC283" s="783" t="s">
        <v>34</v>
      </c>
      <c r="AD283" s="781" t="s">
        <v>34</v>
      </c>
      <c r="AE283" s="782" t="s">
        <v>34</v>
      </c>
      <c r="AF283" s="782" t="s">
        <v>34</v>
      </c>
      <c r="AG283" s="783" t="s">
        <v>34</v>
      </c>
    </row>
    <row r="284" spans="1:34" s="114" customFormat="1" ht="12.75" outlineLevel="1" thickBot="1" x14ac:dyDescent="0.3">
      <c r="A284" s="973"/>
      <c r="B284" s="106"/>
      <c r="C284" s="208"/>
      <c r="D284" s="209" t="s">
        <v>211</v>
      </c>
      <c r="E284" s="1445" t="s">
        <v>86</v>
      </c>
      <c r="F284" s="119" t="s">
        <v>62</v>
      </c>
      <c r="G284" s="644">
        <f>IF(G282&gt;0,ROUND((G282/G283*1000),2),0)</f>
        <v>275.19</v>
      </c>
      <c r="H284" s="645"/>
      <c r="I284" s="646">
        <v>274.90285714200002</v>
      </c>
      <c r="J284" s="644">
        <f t="shared" ref="J284" si="1514">IF(J282&gt;0,ROUND((J282/J283*1000),2),0)</f>
        <v>0</v>
      </c>
      <c r="K284" s="645"/>
      <c r="L284" s="646"/>
      <c r="M284" s="644">
        <f t="shared" ref="M284" si="1515">IF(M282&gt;0,ROUND((M282/M283*1000),2),0)</f>
        <v>0</v>
      </c>
      <c r="N284" s="645"/>
      <c r="O284" s="646"/>
      <c r="P284" s="644">
        <f t="shared" ref="P284" si="1516">IF(P282&gt;0,ROUND((P282/P283*1000),2),0)</f>
        <v>0</v>
      </c>
      <c r="Q284" s="645"/>
      <c r="R284" s="646"/>
      <c r="S284" s="644">
        <f t="shared" ref="S284" si="1517">IF(S282&gt;0,ROUND((S282/S283*1000),2),0)</f>
        <v>275.19</v>
      </c>
      <c r="T284" s="645"/>
      <c r="U284" s="646">
        <v>274.90285714200002</v>
      </c>
      <c r="V284" s="450" t="s">
        <v>34</v>
      </c>
      <c r="W284" s="451" t="s">
        <v>34</v>
      </c>
      <c r="X284" s="451" t="s">
        <v>34</v>
      </c>
      <c r="Y284" s="452" t="s">
        <v>34</v>
      </c>
      <c r="Z284" s="784" t="s">
        <v>34</v>
      </c>
      <c r="AA284" s="785" t="s">
        <v>34</v>
      </c>
      <c r="AB284" s="785" t="s">
        <v>34</v>
      </c>
      <c r="AC284" s="786" t="s">
        <v>34</v>
      </c>
      <c r="AD284" s="784" t="s">
        <v>34</v>
      </c>
      <c r="AE284" s="785" t="s">
        <v>34</v>
      </c>
      <c r="AF284" s="785" t="s">
        <v>34</v>
      </c>
      <c r="AG284" s="786" t="s">
        <v>34</v>
      </c>
    </row>
    <row r="285" spans="1:34" s="122" customFormat="1" ht="16.5" outlineLevel="1" thickTop="1" x14ac:dyDescent="0.25">
      <c r="A285" s="109"/>
      <c r="B285" s="110" t="s">
        <v>217</v>
      </c>
      <c r="C285" s="179">
        <v>2240</v>
      </c>
      <c r="D285" s="183" t="s">
        <v>146</v>
      </c>
      <c r="E285" s="1441" t="s">
        <v>214</v>
      </c>
      <c r="F285" s="121" t="s">
        <v>43</v>
      </c>
      <c r="G285" s="520">
        <f>H285+I285</f>
        <v>46.9</v>
      </c>
      <c r="H285" s="639">
        <f>ROUND(H286*H287/1000,1)</f>
        <v>0</v>
      </c>
      <c r="I285" s="640">
        <f>ROUND(I286*I287/1000,1)</f>
        <v>46.9</v>
      </c>
      <c r="J285" s="520">
        <f t="shared" ref="J285:J286" si="1518">K285+L285</f>
        <v>0</v>
      </c>
      <c r="K285" s="639">
        <f t="shared" ref="K285:L285" si="1519">ROUND(K286*K287/1000,1)</f>
        <v>0</v>
      </c>
      <c r="L285" s="640">
        <f t="shared" si="1519"/>
        <v>0</v>
      </c>
      <c r="M285" s="520">
        <f t="shared" ref="M285:M286" si="1520">N285+O285</f>
        <v>20</v>
      </c>
      <c r="N285" s="639">
        <f t="shared" ref="N285" si="1521">ROUND(N286*N287/1000,1)</f>
        <v>0</v>
      </c>
      <c r="O285" s="640">
        <f t="shared" ref="O285" si="1522">ROUND(O286*O287/1000,1)</f>
        <v>20</v>
      </c>
      <c r="P285" s="520">
        <f t="shared" ref="P285:P286" si="1523">Q285+R285</f>
        <v>46.9</v>
      </c>
      <c r="Q285" s="639">
        <f t="shared" ref="Q285" si="1524">ROUND(Q286*Q287/1000,1)</f>
        <v>0</v>
      </c>
      <c r="R285" s="640">
        <f t="shared" ref="R285" si="1525">ROUND(R286*R287/1000,1)</f>
        <v>46.9</v>
      </c>
      <c r="S285" s="520">
        <f t="shared" ref="S285:S286" si="1526">T285+U285</f>
        <v>46.9</v>
      </c>
      <c r="T285" s="639">
        <f t="shared" ref="T285" si="1527">ROUND(T286*T287/1000,1)</f>
        <v>0</v>
      </c>
      <c r="U285" s="640">
        <f t="shared" ref="U285" si="1528">ROUND(U286*U287/1000,1)</f>
        <v>46.9</v>
      </c>
      <c r="V285" s="477" t="s">
        <v>34</v>
      </c>
      <c r="W285" s="478" t="s">
        <v>34</v>
      </c>
      <c r="X285" s="478" t="s">
        <v>34</v>
      </c>
      <c r="Y285" s="479" t="s">
        <v>34</v>
      </c>
      <c r="Z285" s="818">
        <f t="shared" ref="Z285" si="1529">G285-J285</f>
        <v>46.9</v>
      </c>
      <c r="AA285" s="819">
        <f t="shared" ref="AA285" si="1530">G285-M285</f>
        <v>26.9</v>
      </c>
      <c r="AB285" s="819">
        <f t="shared" ref="AB285" si="1531">G285-P285</f>
        <v>0</v>
      </c>
      <c r="AC285" s="820">
        <f t="shared" ref="AC285" si="1532">G285-S285</f>
        <v>0</v>
      </c>
      <c r="AD285" s="821">
        <f t="shared" ref="AD285" si="1533">IF(G285&gt;0,ROUND((J285/G285),3),0)</f>
        <v>0</v>
      </c>
      <c r="AE285" s="822">
        <f t="shared" ref="AE285" si="1534">IF(G285&gt;0,ROUND((M285/G285),3),0)</f>
        <v>0.42599999999999999</v>
      </c>
      <c r="AF285" s="822">
        <f t="shared" ref="AF285" si="1535">IF(G285&gt;0,ROUND((P285/G285),3),0)</f>
        <v>1</v>
      </c>
      <c r="AG285" s="823">
        <f t="shared" ref="AG285" si="1536">IF(G285&gt;0,ROUND((S285/G285),3),0)</f>
        <v>1</v>
      </c>
    </row>
    <row r="286" spans="1:34" s="114" customFormat="1" ht="12" outlineLevel="1" x14ac:dyDescent="0.25">
      <c r="A286" s="973"/>
      <c r="B286" s="103"/>
      <c r="C286" s="185"/>
      <c r="D286" s="190" t="s">
        <v>146</v>
      </c>
      <c r="E286" s="1439" t="s">
        <v>215</v>
      </c>
      <c r="F286" s="117" t="s">
        <v>60</v>
      </c>
      <c r="G286" s="641">
        <f>H286+I286</f>
        <v>510</v>
      </c>
      <c r="H286" s="642"/>
      <c r="I286" s="643">
        <v>510</v>
      </c>
      <c r="J286" s="641">
        <f t="shared" si="1518"/>
        <v>0</v>
      </c>
      <c r="K286" s="642"/>
      <c r="L286" s="643"/>
      <c r="M286" s="641">
        <f t="shared" si="1520"/>
        <v>254</v>
      </c>
      <c r="N286" s="642"/>
      <c r="O286" s="643">
        <v>254</v>
      </c>
      <c r="P286" s="641">
        <f t="shared" si="1523"/>
        <v>565</v>
      </c>
      <c r="Q286" s="642"/>
      <c r="R286" s="643">
        <v>565</v>
      </c>
      <c r="S286" s="641">
        <f t="shared" si="1526"/>
        <v>565</v>
      </c>
      <c r="T286" s="642"/>
      <c r="U286" s="643">
        <v>565</v>
      </c>
      <c r="V286" s="447" t="s">
        <v>34</v>
      </c>
      <c r="W286" s="448" t="s">
        <v>34</v>
      </c>
      <c r="X286" s="448" t="s">
        <v>34</v>
      </c>
      <c r="Y286" s="449" t="s">
        <v>34</v>
      </c>
      <c r="Z286" s="781" t="s">
        <v>34</v>
      </c>
      <c r="AA286" s="782" t="s">
        <v>34</v>
      </c>
      <c r="AB286" s="782" t="s">
        <v>34</v>
      </c>
      <c r="AC286" s="783" t="s">
        <v>34</v>
      </c>
      <c r="AD286" s="781" t="s">
        <v>34</v>
      </c>
      <c r="AE286" s="782" t="s">
        <v>34</v>
      </c>
      <c r="AF286" s="782" t="s">
        <v>34</v>
      </c>
      <c r="AG286" s="783" t="s">
        <v>34</v>
      </c>
    </row>
    <row r="287" spans="1:34" s="114" customFormat="1" ht="12.75" outlineLevel="1" thickBot="1" x14ac:dyDescent="0.3">
      <c r="A287" s="973"/>
      <c r="B287" s="106"/>
      <c r="C287" s="208"/>
      <c r="D287" s="209" t="s">
        <v>146</v>
      </c>
      <c r="E287" s="1440" t="s">
        <v>216</v>
      </c>
      <c r="F287" s="119" t="s">
        <v>62</v>
      </c>
      <c r="G287" s="644">
        <f>IF(G285&gt;0,ROUND((G285/G286*1000),2),0)</f>
        <v>91.96</v>
      </c>
      <c r="H287" s="645"/>
      <c r="I287" s="1761">
        <v>91.93</v>
      </c>
      <c r="J287" s="644">
        <f t="shared" ref="J287" si="1537">IF(J285&gt;0,ROUND((J285/J286*1000),2),0)</f>
        <v>0</v>
      </c>
      <c r="K287" s="645"/>
      <c r="L287" s="646"/>
      <c r="M287" s="644">
        <f t="shared" ref="M287" si="1538">IF(M285&gt;0,ROUND((M285/M286*1000),2),0)</f>
        <v>78.739999999999995</v>
      </c>
      <c r="N287" s="645"/>
      <c r="O287" s="646">
        <v>78.858267716499995</v>
      </c>
      <c r="P287" s="644">
        <f t="shared" ref="P287" si="1539">IF(P285&gt;0,ROUND((P285/P286*1000),2),0)</f>
        <v>83.01</v>
      </c>
      <c r="Q287" s="645"/>
      <c r="R287" s="646">
        <v>83.0088495575</v>
      </c>
      <c r="S287" s="644">
        <f t="shared" ref="S287" si="1540">IF(S285&gt;0,ROUND((S285/S286*1000),2),0)</f>
        <v>83.01</v>
      </c>
      <c r="T287" s="645"/>
      <c r="U287" s="646">
        <v>83.0088495575</v>
      </c>
      <c r="V287" s="450" t="s">
        <v>34</v>
      </c>
      <c r="W287" s="451" t="s">
        <v>34</v>
      </c>
      <c r="X287" s="451" t="s">
        <v>34</v>
      </c>
      <c r="Y287" s="452" t="s">
        <v>34</v>
      </c>
      <c r="Z287" s="784" t="s">
        <v>34</v>
      </c>
      <c r="AA287" s="785" t="s">
        <v>34</v>
      </c>
      <c r="AB287" s="785" t="s">
        <v>34</v>
      </c>
      <c r="AC287" s="786" t="s">
        <v>34</v>
      </c>
      <c r="AD287" s="784" t="s">
        <v>34</v>
      </c>
      <c r="AE287" s="785" t="s">
        <v>34</v>
      </c>
      <c r="AF287" s="785" t="s">
        <v>34</v>
      </c>
      <c r="AG287" s="786" t="s">
        <v>34</v>
      </c>
    </row>
    <row r="288" spans="1:34" s="114" customFormat="1" ht="16.5" outlineLevel="1" thickTop="1" x14ac:dyDescent="0.25">
      <c r="A288" s="109"/>
      <c r="B288" s="110" t="s">
        <v>407</v>
      </c>
      <c r="C288" s="179">
        <v>2240</v>
      </c>
      <c r="D288" s="183" t="s">
        <v>146</v>
      </c>
      <c r="E288" s="1436" t="s">
        <v>408</v>
      </c>
      <c r="F288" s="279" t="s">
        <v>43</v>
      </c>
      <c r="G288" s="520">
        <f>H288+I288</f>
        <v>2</v>
      </c>
      <c r="H288" s="639">
        <f>ROUND(H289*H290/1000,1)</f>
        <v>0</v>
      </c>
      <c r="I288" s="640">
        <f>ROUND(I289*I290/1000,1)</f>
        <v>2</v>
      </c>
      <c r="J288" s="520">
        <f t="shared" ref="J288:J289" si="1541">K288+L288</f>
        <v>0</v>
      </c>
      <c r="K288" s="639">
        <f t="shared" ref="K288:L288" si="1542">ROUND(K289*K290/1000,1)</f>
        <v>0</v>
      </c>
      <c r="L288" s="640">
        <f t="shared" si="1542"/>
        <v>0</v>
      </c>
      <c r="M288" s="520">
        <f t="shared" ref="M288:M289" si="1543">N288+O288</f>
        <v>0</v>
      </c>
      <c r="N288" s="639">
        <f t="shared" ref="N288" si="1544">ROUND(N289*N290/1000,1)</f>
        <v>0</v>
      </c>
      <c r="O288" s="640">
        <f t="shared" ref="O288" si="1545">ROUND(O289*O290/1000,1)</f>
        <v>0</v>
      </c>
      <c r="P288" s="520">
        <f t="shared" ref="P288:P289" si="1546">Q288+R288</f>
        <v>0</v>
      </c>
      <c r="Q288" s="639">
        <f t="shared" ref="Q288" si="1547">ROUND(Q289*Q290/1000,1)</f>
        <v>0</v>
      </c>
      <c r="R288" s="640">
        <f t="shared" ref="R288" si="1548">ROUND(R289*R290/1000,1)</f>
        <v>0</v>
      </c>
      <c r="S288" s="520">
        <f t="shared" ref="S288:S289" si="1549">T288+U288</f>
        <v>2</v>
      </c>
      <c r="T288" s="639">
        <f t="shared" ref="T288" si="1550">ROUND(T289*T290/1000,1)</f>
        <v>0</v>
      </c>
      <c r="U288" s="640">
        <f t="shared" ref="U288" si="1551">ROUND(U289*U290/1000,1)</f>
        <v>2</v>
      </c>
      <c r="V288" s="477" t="s">
        <v>34</v>
      </c>
      <c r="W288" s="478" t="s">
        <v>34</v>
      </c>
      <c r="X288" s="478" t="s">
        <v>34</v>
      </c>
      <c r="Y288" s="479" t="s">
        <v>34</v>
      </c>
      <c r="Z288" s="818">
        <f t="shared" ref="Z288" si="1552">G288-J288</f>
        <v>2</v>
      </c>
      <c r="AA288" s="819">
        <f t="shared" ref="AA288" si="1553">G288-M288</f>
        <v>2</v>
      </c>
      <c r="AB288" s="819">
        <f t="shared" ref="AB288" si="1554">G288-P288</f>
        <v>2</v>
      </c>
      <c r="AC288" s="820">
        <f t="shared" ref="AC288" si="1555">G288-S288</f>
        <v>0</v>
      </c>
      <c r="AD288" s="821">
        <f t="shared" ref="AD288" si="1556">IF(G288&gt;0,ROUND((J288/G288),3),0)</f>
        <v>0</v>
      </c>
      <c r="AE288" s="822">
        <f t="shared" ref="AE288" si="1557">IF(G288&gt;0,ROUND((M288/G288),3),0)</f>
        <v>0</v>
      </c>
      <c r="AF288" s="822">
        <f t="shared" ref="AF288" si="1558">IF(G288&gt;0,ROUND((P288/G288),3),0)</f>
        <v>0</v>
      </c>
      <c r="AG288" s="823">
        <f t="shared" ref="AG288" si="1559">IF(G288&gt;0,ROUND((S288/G288),3),0)</f>
        <v>1</v>
      </c>
      <c r="AH288" s="122"/>
    </row>
    <row r="289" spans="1:33" s="114" customFormat="1" ht="12" outlineLevel="1" x14ac:dyDescent="0.25">
      <c r="A289" s="973"/>
      <c r="B289" s="103"/>
      <c r="C289" s="185"/>
      <c r="D289" s="190" t="s">
        <v>146</v>
      </c>
      <c r="E289" s="1437" t="s">
        <v>215</v>
      </c>
      <c r="F289" s="411" t="s">
        <v>60</v>
      </c>
      <c r="G289" s="641">
        <f>H289+I289</f>
        <v>38</v>
      </c>
      <c r="H289" s="642"/>
      <c r="I289" s="643">
        <v>38</v>
      </c>
      <c r="J289" s="641">
        <f t="shared" si="1541"/>
        <v>0</v>
      </c>
      <c r="K289" s="642"/>
      <c r="L289" s="643"/>
      <c r="M289" s="641">
        <f t="shared" si="1543"/>
        <v>0</v>
      </c>
      <c r="N289" s="642"/>
      <c r="O289" s="643"/>
      <c r="P289" s="641">
        <f t="shared" si="1546"/>
        <v>0</v>
      </c>
      <c r="Q289" s="642"/>
      <c r="R289" s="643"/>
      <c r="S289" s="641">
        <f t="shared" si="1549"/>
        <v>38</v>
      </c>
      <c r="T289" s="642"/>
      <c r="U289" s="643">
        <v>38</v>
      </c>
      <c r="V289" s="447" t="s">
        <v>34</v>
      </c>
      <c r="W289" s="448" t="s">
        <v>34</v>
      </c>
      <c r="X289" s="448" t="s">
        <v>34</v>
      </c>
      <c r="Y289" s="449" t="s">
        <v>34</v>
      </c>
      <c r="Z289" s="781" t="s">
        <v>34</v>
      </c>
      <c r="AA289" s="782" t="s">
        <v>34</v>
      </c>
      <c r="AB289" s="782" t="s">
        <v>34</v>
      </c>
      <c r="AC289" s="783" t="s">
        <v>34</v>
      </c>
      <c r="AD289" s="781" t="s">
        <v>34</v>
      </c>
      <c r="AE289" s="782" t="s">
        <v>34</v>
      </c>
      <c r="AF289" s="782" t="s">
        <v>34</v>
      </c>
      <c r="AG289" s="783" t="s">
        <v>34</v>
      </c>
    </row>
    <row r="290" spans="1:33" s="114" customFormat="1" ht="12.75" outlineLevel="1" thickBot="1" x14ac:dyDescent="0.3">
      <c r="A290" s="973"/>
      <c r="B290" s="106"/>
      <c r="C290" s="208"/>
      <c r="D290" s="209" t="s">
        <v>146</v>
      </c>
      <c r="E290" s="1438" t="s">
        <v>216</v>
      </c>
      <c r="F290" s="412" t="s">
        <v>62</v>
      </c>
      <c r="G290" s="644">
        <f>IF(G288&gt;0,ROUND((G288/G289*1000),2),0)</f>
        <v>52.63</v>
      </c>
      <c r="H290" s="645"/>
      <c r="I290" s="1761">
        <v>53.263157894700001</v>
      </c>
      <c r="J290" s="644">
        <f t="shared" ref="J290" si="1560">IF(J288&gt;0,ROUND((J288/J289*1000),2),0)</f>
        <v>0</v>
      </c>
      <c r="K290" s="645"/>
      <c r="L290" s="646"/>
      <c r="M290" s="644">
        <f t="shared" ref="M290" si="1561">IF(M288&gt;0,ROUND((M288/M289*1000),2),0)</f>
        <v>0</v>
      </c>
      <c r="N290" s="645"/>
      <c r="O290" s="646"/>
      <c r="P290" s="644">
        <f t="shared" ref="P290" si="1562">IF(P288&gt;0,ROUND((P288/P289*1000),2),0)</f>
        <v>0</v>
      </c>
      <c r="Q290" s="645"/>
      <c r="R290" s="646"/>
      <c r="S290" s="644">
        <f t="shared" ref="S290" si="1563">IF(S288&gt;0,ROUND((S288/S289*1000),2),0)</f>
        <v>52.63</v>
      </c>
      <c r="T290" s="645"/>
      <c r="U290" s="646">
        <v>53.263157894700001</v>
      </c>
      <c r="V290" s="450" t="s">
        <v>34</v>
      </c>
      <c r="W290" s="451" t="s">
        <v>34</v>
      </c>
      <c r="X290" s="451" t="s">
        <v>34</v>
      </c>
      <c r="Y290" s="452" t="s">
        <v>34</v>
      </c>
      <c r="Z290" s="784" t="s">
        <v>34</v>
      </c>
      <c r="AA290" s="785" t="s">
        <v>34</v>
      </c>
      <c r="AB290" s="785" t="s">
        <v>34</v>
      </c>
      <c r="AC290" s="786" t="s">
        <v>34</v>
      </c>
      <c r="AD290" s="784" t="s">
        <v>34</v>
      </c>
      <c r="AE290" s="785" t="s">
        <v>34</v>
      </c>
      <c r="AF290" s="785" t="s">
        <v>34</v>
      </c>
      <c r="AG290" s="786" t="s">
        <v>34</v>
      </c>
    </row>
    <row r="291" spans="1:33" s="122" customFormat="1" ht="17.25" outlineLevel="1" thickTop="1" thickBot="1" x14ac:dyDescent="0.3">
      <c r="A291" s="109"/>
      <c r="B291" s="213" t="s">
        <v>221</v>
      </c>
      <c r="C291" s="165">
        <v>2240</v>
      </c>
      <c r="D291" s="166" t="s">
        <v>218</v>
      </c>
      <c r="E291" s="1460" t="s">
        <v>219</v>
      </c>
      <c r="F291" s="167" t="s">
        <v>43</v>
      </c>
      <c r="G291" s="649">
        <f t="shared" ref="G291:G296" si="1564">H291+I291</f>
        <v>0</v>
      </c>
      <c r="H291" s="650"/>
      <c r="I291" s="651"/>
      <c r="J291" s="649">
        <f t="shared" ref="J291:J296" si="1565">K291+L291</f>
        <v>0</v>
      </c>
      <c r="K291" s="650"/>
      <c r="L291" s="651"/>
      <c r="M291" s="649">
        <f t="shared" ref="M291:M296" si="1566">N291+O291</f>
        <v>0</v>
      </c>
      <c r="N291" s="650"/>
      <c r="O291" s="651"/>
      <c r="P291" s="649">
        <f t="shared" ref="P291:P296" si="1567">Q291+R291</f>
        <v>0</v>
      </c>
      <c r="Q291" s="650"/>
      <c r="R291" s="651"/>
      <c r="S291" s="649">
        <f t="shared" ref="S291:S296" si="1568">T291+U291</f>
        <v>0</v>
      </c>
      <c r="T291" s="650"/>
      <c r="U291" s="651"/>
      <c r="V291" s="477" t="s">
        <v>34</v>
      </c>
      <c r="W291" s="478" t="s">
        <v>34</v>
      </c>
      <c r="X291" s="478" t="s">
        <v>34</v>
      </c>
      <c r="Y291" s="479" t="s">
        <v>34</v>
      </c>
      <c r="Z291" s="818">
        <f t="shared" ref="Z291:Z294" si="1569">G291-J291</f>
        <v>0</v>
      </c>
      <c r="AA291" s="819">
        <f t="shared" ref="AA291:AA294" si="1570">G291-M291</f>
        <v>0</v>
      </c>
      <c r="AB291" s="819">
        <f t="shared" ref="AB291:AB294" si="1571">G291-P291</f>
        <v>0</v>
      </c>
      <c r="AC291" s="820">
        <f t="shared" ref="AC291:AC294" si="1572">G291-S291</f>
        <v>0</v>
      </c>
      <c r="AD291" s="821">
        <f t="shared" ref="AD291:AD294" si="1573">IF(G291&gt;0,ROUND((J291/G291),3),0)</f>
        <v>0</v>
      </c>
      <c r="AE291" s="822">
        <f t="shared" ref="AE291:AE294" si="1574">IF(G291&gt;0,ROUND((M291/G291),3),0)</f>
        <v>0</v>
      </c>
      <c r="AF291" s="822">
        <f t="shared" ref="AF291:AF294" si="1575">IF(G291&gt;0,ROUND((P291/G291),3),0)</f>
        <v>0</v>
      </c>
      <c r="AG291" s="823">
        <f t="shared" ref="AG291:AG294" si="1576">IF(G291&gt;0,ROUND((S291/G291),3),0)</f>
        <v>0</v>
      </c>
    </row>
    <row r="292" spans="1:33" s="19" customFormat="1" ht="27" outlineLevel="1" thickTop="1" thickBot="1" x14ac:dyDescent="0.3">
      <c r="A292" s="109"/>
      <c r="B292" s="210" t="s">
        <v>498</v>
      </c>
      <c r="C292" s="165">
        <v>2240</v>
      </c>
      <c r="D292" s="211" t="s">
        <v>220</v>
      </c>
      <c r="E292" s="1468" t="s">
        <v>508</v>
      </c>
      <c r="F292" s="212" t="s">
        <v>43</v>
      </c>
      <c r="G292" s="582">
        <f t="shared" si="1564"/>
        <v>0</v>
      </c>
      <c r="H292" s="647"/>
      <c r="I292" s="648"/>
      <c r="J292" s="582">
        <f t="shared" si="1565"/>
        <v>0</v>
      </c>
      <c r="K292" s="647"/>
      <c r="L292" s="648"/>
      <c r="M292" s="582">
        <f t="shared" si="1566"/>
        <v>0</v>
      </c>
      <c r="N292" s="647"/>
      <c r="O292" s="648"/>
      <c r="P292" s="582">
        <f t="shared" si="1567"/>
        <v>0</v>
      </c>
      <c r="Q292" s="647"/>
      <c r="R292" s="648"/>
      <c r="S292" s="582">
        <f t="shared" si="1568"/>
        <v>0</v>
      </c>
      <c r="T292" s="647"/>
      <c r="U292" s="648"/>
      <c r="V292" s="477" t="s">
        <v>34</v>
      </c>
      <c r="W292" s="478" t="s">
        <v>34</v>
      </c>
      <c r="X292" s="478" t="s">
        <v>34</v>
      </c>
      <c r="Y292" s="479" t="s">
        <v>34</v>
      </c>
      <c r="Z292" s="818">
        <f t="shared" si="1569"/>
        <v>0</v>
      </c>
      <c r="AA292" s="819">
        <f t="shared" si="1570"/>
        <v>0</v>
      </c>
      <c r="AB292" s="819">
        <f t="shared" si="1571"/>
        <v>0</v>
      </c>
      <c r="AC292" s="820">
        <f t="shared" si="1572"/>
        <v>0</v>
      </c>
      <c r="AD292" s="821">
        <f t="shared" si="1573"/>
        <v>0</v>
      </c>
      <c r="AE292" s="822">
        <f t="shared" si="1574"/>
        <v>0</v>
      </c>
      <c r="AF292" s="822">
        <f t="shared" si="1575"/>
        <v>0</v>
      </c>
      <c r="AG292" s="823">
        <f t="shared" si="1576"/>
        <v>0</v>
      </c>
    </row>
    <row r="293" spans="1:33" s="122" customFormat="1" ht="39" outlineLevel="1" thickTop="1" thickBot="1" x14ac:dyDescent="0.3">
      <c r="A293" s="109"/>
      <c r="B293" s="213" t="s">
        <v>499</v>
      </c>
      <c r="C293" s="165">
        <v>2240</v>
      </c>
      <c r="D293" s="166" t="s">
        <v>222</v>
      </c>
      <c r="E293" s="1447" t="s">
        <v>223</v>
      </c>
      <c r="F293" s="214" t="s">
        <v>43</v>
      </c>
      <c r="G293" s="649">
        <f t="shared" si="1564"/>
        <v>0</v>
      </c>
      <c r="H293" s="671">
        <f>H294+H298+H302+H307+H314+H321</f>
        <v>0</v>
      </c>
      <c r="I293" s="672">
        <f>I294+I298+I302+I307+I314+I321</f>
        <v>0</v>
      </c>
      <c r="J293" s="649">
        <f t="shared" si="1565"/>
        <v>0</v>
      </c>
      <c r="K293" s="671">
        <f t="shared" ref="K293:L293" si="1577">K294+K298+K302+K307+K314+K321</f>
        <v>0</v>
      </c>
      <c r="L293" s="672">
        <f t="shared" si="1577"/>
        <v>0</v>
      </c>
      <c r="M293" s="649">
        <f t="shared" si="1566"/>
        <v>0</v>
      </c>
      <c r="N293" s="671">
        <f t="shared" ref="N293" si="1578">N294+N298+N302+N307+N314+N321</f>
        <v>0</v>
      </c>
      <c r="O293" s="672">
        <f t="shared" ref="O293" si="1579">O294+O298+O302+O307+O314+O321</f>
        <v>0</v>
      </c>
      <c r="P293" s="649">
        <f t="shared" si="1567"/>
        <v>0</v>
      </c>
      <c r="Q293" s="671">
        <f t="shared" ref="Q293" si="1580">Q294+Q298+Q302+Q307+Q314+Q321</f>
        <v>0</v>
      </c>
      <c r="R293" s="672">
        <f t="shared" ref="R293" si="1581">R294+R298+R302+R307+R314+R321</f>
        <v>0</v>
      </c>
      <c r="S293" s="649">
        <f t="shared" si="1568"/>
        <v>0</v>
      </c>
      <c r="T293" s="671">
        <f t="shared" ref="T293" si="1582">T294+T298+T302+T307+T314+T321</f>
        <v>0</v>
      </c>
      <c r="U293" s="672">
        <f t="shared" ref="U293" si="1583">U294+U298+U302+U307+U314+U321</f>
        <v>0</v>
      </c>
      <c r="V293" s="459" t="s">
        <v>34</v>
      </c>
      <c r="W293" s="460" t="s">
        <v>34</v>
      </c>
      <c r="X293" s="460" t="s">
        <v>34</v>
      </c>
      <c r="Y293" s="461" t="s">
        <v>34</v>
      </c>
      <c r="Z293" s="793">
        <f t="shared" si="1569"/>
        <v>0</v>
      </c>
      <c r="AA293" s="671">
        <f t="shared" si="1570"/>
        <v>0</v>
      </c>
      <c r="AB293" s="671">
        <f t="shared" si="1571"/>
        <v>0</v>
      </c>
      <c r="AC293" s="794">
        <f t="shared" si="1572"/>
        <v>0</v>
      </c>
      <c r="AD293" s="795">
        <f t="shared" si="1573"/>
        <v>0</v>
      </c>
      <c r="AE293" s="796">
        <f t="shared" si="1574"/>
        <v>0</v>
      </c>
      <c r="AF293" s="796">
        <f t="shared" si="1575"/>
        <v>0</v>
      </c>
      <c r="AG293" s="797">
        <f t="shared" si="1576"/>
        <v>0</v>
      </c>
    </row>
    <row r="294" spans="1:33" s="122" customFormat="1" ht="15.75" outlineLevel="1" thickTop="1" x14ac:dyDescent="0.25">
      <c r="A294" s="357"/>
      <c r="B294" s="134" t="s">
        <v>500</v>
      </c>
      <c r="C294" s="179">
        <v>2240</v>
      </c>
      <c r="D294" s="183" t="s">
        <v>222</v>
      </c>
      <c r="E294" s="1453" t="s">
        <v>224</v>
      </c>
      <c r="F294" s="99" t="s">
        <v>43</v>
      </c>
      <c r="G294" s="520">
        <f t="shared" si="1564"/>
        <v>0</v>
      </c>
      <c r="H294" s="639">
        <f>ROUND(H296*H297/1000,1)</f>
        <v>0</v>
      </c>
      <c r="I294" s="640">
        <f>ROUND(I296*I297/1000,1)</f>
        <v>0</v>
      </c>
      <c r="J294" s="520">
        <f t="shared" si="1565"/>
        <v>0</v>
      </c>
      <c r="K294" s="639">
        <f t="shared" ref="K294:L294" si="1584">ROUND(K296*K297/1000,1)</f>
        <v>0</v>
      </c>
      <c r="L294" s="640">
        <f t="shared" si="1584"/>
        <v>0</v>
      </c>
      <c r="M294" s="520">
        <f t="shared" si="1566"/>
        <v>0</v>
      </c>
      <c r="N294" s="639">
        <f t="shared" ref="N294:O294" si="1585">ROUND(N296*N297/1000,1)</f>
        <v>0</v>
      </c>
      <c r="O294" s="640">
        <f t="shared" si="1585"/>
        <v>0</v>
      </c>
      <c r="P294" s="520">
        <f t="shared" si="1567"/>
        <v>0</v>
      </c>
      <c r="Q294" s="639">
        <f t="shared" ref="Q294:R294" si="1586">ROUND(Q296*Q297/1000,1)</f>
        <v>0</v>
      </c>
      <c r="R294" s="640">
        <f t="shared" si="1586"/>
        <v>0</v>
      </c>
      <c r="S294" s="520">
        <f t="shared" si="1568"/>
        <v>0</v>
      </c>
      <c r="T294" s="639">
        <f t="shared" ref="T294:U294" si="1587">ROUND(T296*T297/1000,1)</f>
        <v>0</v>
      </c>
      <c r="U294" s="640">
        <f t="shared" si="1587"/>
        <v>0</v>
      </c>
      <c r="V294" s="453" t="s">
        <v>34</v>
      </c>
      <c r="W294" s="454" t="s">
        <v>34</v>
      </c>
      <c r="X294" s="454" t="s">
        <v>34</v>
      </c>
      <c r="Y294" s="455" t="s">
        <v>34</v>
      </c>
      <c r="Z294" s="760">
        <f t="shared" si="1569"/>
        <v>0</v>
      </c>
      <c r="AA294" s="639">
        <f t="shared" si="1570"/>
        <v>0</v>
      </c>
      <c r="AB294" s="639">
        <f t="shared" si="1571"/>
        <v>0</v>
      </c>
      <c r="AC294" s="761">
        <f t="shared" si="1572"/>
        <v>0</v>
      </c>
      <c r="AD294" s="762">
        <f t="shared" si="1573"/>
        <v>0</v>
      </c>
      <c r="AE294" s="763">
        <f t="shared" si="1574"/>
        <v>0</v>
      </c>
      <c r="AF294" s="763">
        <f t="shared" si="1575"/>
        <v>0</v>
      </c>
      <c r="AG294" s="764">
        <f t="shared" si="1576"/>
        <v>0</v>
      </c>
    </row>
    <row r="295" spans="1:33" s="122" customFormat="1" ht="12.75" outlineLevel="1" x14ac:dyDescent="0.25">
      <c r="A295" s="113"/>
      <c r="B295" s="103"/>
      <c r="C295" s="185"/>
      <c r="D295" s="186"/>
      <c r="E295" s="1437" t="s">
        <v>225</v>
      </c>
      <c r="F295" s="104" t="s">
        <v>35</v>
      </c>
      <c r="G295" s="641">
        <f t="shared" si="1564"/>
        <v>0</v>
      </c>
      <c r="H295" s="642"/>
      <c r="I295" s="643"/>
      <c r="J295" s="641">
        <f t="shared" si="1565"/>
        <v>0</v>
      </c>
      <c r="K295" s="642"/>
      <c r="L295" s="643"/>
      <c r="M295" s="641">
        <f t="shared" si="1566"/>
        <v>0</v>
      </c>
      <c r="N295" s="642"/>
      <c r="O295" s="643"/>
      <c r="P295" s="641">
        <f t="shared" si="1567"/>
        <v>0</v>
      </c>
      <c r="Q295" s="642"/>
      <c r="R295" s="643"/>
      <c r="S295" s="641">
        <f t="shared" si="1568"/>
        <v>0</v>
      </c>
      <c r="T295" s="642"/>
      <c r="U295" s="643"/>
      <c r="V295" s="447" t="s">
        <v>34</v>
      </c>
      <c r="W295" s="448" t="s">
        <v>34</v>
      </c>
      <c r="X295" s="448" t="s">
        <v>34</v>
      </c>
      <c r="Y295" s="449" t="s">
        <v>34</v>
      </c>
      <c r="Z295" s="781" t="s">
        <v>34</v>
      </c>
      <c r="AA295" s="782" t="s">
        <v>34</v>
      </c>
      <c r="AB295" s="782" t="s">
        <v>34</v>
      </c>
      <c r="AC295" s="783" t="s">
        <v>34</v>
      </c>
      <c r="AD295" s="781" t="s">
        <v>34</v>
      </c>
      <c r="AE295" s="782" t="s">
        <v>34</v>
      </c>
      <c r="AF295" s="782" t="s">
        <v>34</v>
      </c>
      <c r="AG295" s="783" t="s">
        <v>34</v>
      </c>
    </row>
    <row r="296" spans="1:33" s="122" customFormat="1" ht="12.75" outlineLevel="1" x14ac:dyDescent="0.25">
      <c r="A296" s="113"/>
      <c r="B296" s="103"/>
      <c r="C296" s="185"/>
      <c r="D296" s="186"/>
      <c r="E296" s="1437" t="s">
        <v>226</v>
      </c>
      <c r="F296" s="104" t="s">
        <v>163</v>
      </c>
      <c r="G296" s="641">
        <f t="shared" si="1564"/>
        <v>0</v>
      </c>
      <c r="H296" s="642"/>
      <c r="I296" s="643"/>
      <c r="J296" s="641">
        <f t="shared" si="1565"/>
        <v>0</v>
      </c>
      <c r="K296" s="642"/>
      <c r="L296" s="643"/>
      <c r="M296" s="641">
        <f t="shared" si="1566"/>
        <v>0</v>
      </c>
      <c r="N296" s="642"/>
      <c r="O296" s="643"/>
      <c r="P296" s="641">
        <f t="shared" si="1567"/>
        <v>0</v>
      </c>
      <c r="Q296" s="642"/>
      <c r="R296" s="643"/>
      <c r="S296" s="641">
        <f t="shared" si="1568"/>
        <v>0</v>
      </c>
      <c r="T296" s="642"/>
      <c r="U296" s="643"/>
      <c r="V296" s="462" t="s">
        <v>34</v>
      </c>
      <c r="W296" s="463" t="s">
        <v>34</v>
      </c>
      <c r="X296" s="463" t="s">
        <v>34</v>
      </c>
      <c r="Y296" s="464" t="s">
        <v>34</v>
      </c>
      <c r="Z296" s="798" t="s">
        <v>34</v>
      </c>
      <c r="AA296" s="799" t="s">
        <v>34</v>
      </c>
      <c r="AB296" s="799" t="s">
        <v>34</v>
      </c>
      <c r="AC296" s="800" t="s">
        <v>34</v>
      </c>
      <c r="AD296" s="798" t="s">
        <v>34</v>
      </c>
      <c r="AE296" s="799" t="s">
        <v>34</v>
      </c>
      <c r="AF296" s="799" t="s">
        <v>34</v>
      </c>
      <c r="AG296" s="800" t="s">
        <v>34</v>
      </c>
    </row>
    <row r="297" spans="1:33" s="122" customFormat="1" ht="24" outlineLevel="1" x14ac:dyDescent="0.25">
      <c r="A297" s="113"/>
      <c r="B297" s="103"/>
      <c r="C297" s="185"/>
      <c r="D297" s="186"/>
      <c r="E297" s="1437" t="s">
        <v>227</v>
      </c>
      <c r="F297" s="104" t="s">
        <v>62</v>
      </c>
      <c r="G297" s="660">
        <f>IF(I297+H297&gt;0,AVERAGE(H297:I297),0)</f>
        <v>0</v>
      </c>
      <c r="H297" s="661"/>
      <c r="I297" s="662"/>
      <c r="J297" s="660">
        <f t="shared" ref="J297" si="1588">IF(L297+K297&gt;0,AVERAGE(K297:L297),0)</f>
        <v>0</v>
      </c>
      <c r="K297" s="661"/>
      <c r="L297" s="662"/>
      <c r="M297" s="660">
        <f t="shared" ref="M297" si="1589">IF(O297+N297&gt;0,AVERAGE(N297:O297),0)</f>
        <v>0</v>
      </c>
      <c r="N297" s="661"/>
      <c r="O297" s="662"/>
      <c r="P297" s="660">
        <f t="shared" ref="P297" si="1590">IF(R297+Q297&gt;0,AVERAGE(Q297:R297),0)</f>
        <v>0</v>
      </c>
      <c r="Q297" s="661"/>
      <c r="R297" s="662"/>
      <c r="S297" s="660">
        <f t="shared" ref="S297" si="1591">IF(U297+T297&gt;0,AVERAGE(T297:U297),0)</f>
        <v>0</v>
      </c>
      <c r="T297" s="661"/>
      <c r="U297" s="662"/>
      <c r="V297" s="447" t="s">
        <v>34</v>
      </c>
      <c r="W297" s="448" t="s">
        <v>34</v>
      </c>
      <c r="X297" s="448" t="s">
        <v>34</v>
      </c>
      <c r="Y297" s="449" t="s">
        <v>34</v>
      </c>
      <c r="Z297" s="781" t="s">
        <v>34</v>
      </c>
      <c r="AA297" s="782" t="s">
        <v>34</v>
      </c>
      <c r="AB297" s="782" t="s">
        <v>34</v>
      </c>
      <c r="AC297" s="783" t="s">
        <v>34</v>
      </c>
      <c r="AD297" s="781" t="s">
        <v>34</v>
      </c>
      <c r="AE297" s="782" t="s">
        <v>34</v>
      </c>
      <c r="AF297" s="782" t="s">
        <v>34</v>
      </c>
      <c r="AG297" s="783" t="s">
        <v>34</v>
      </c>
    </row>
    <row r="298" spans="1:33" s="122" customFormat="1" outlineLevel="1" x14ac:dyDescent="0.25">
      <c r="A298" s="357"/>
      <c r="B298" s="134" t="s">
        <v>501</v>
      </c>
      <c r="C298" s="179">
        <v>2240</v>
      </c>
      <c r="D298" s="183" t="s">
        <v>222</v>
      </c>
      <c r="E298" s="1453" t="s">
        <v>228</v>
      </c>
      <c r="F298" s="99" t="s">
        <v>43</v>
      </c>
      <c r="G298" s="520">
        <f>H298+I298</f>
        <v>0</v>
      </c>
      <c r="H298" s="639">
        <f t="shared" ref="H298:I298" si="1592">ROUND(H300*H301/1000,1)</f>
        <v>0</v>
      </c>
      <c r="I298" s="640">
        <f t="shared" si="1592"/>
        <v>0</v>
      </c>
      <c r="J298" s="520">
        <f t="shared" ref="J298:J300" si="1593">K298+L298</f>
        <v>0</v>
      </c>
      <c r="K298" s="639">
        <f t="shared" ref="K298:L298" si="1594">ROUND(K300*K301/1000,1)</f>
        <v>0</v>
      </c>
      <c r="L298" s="640">
        <f t="shared" si="1594"/>
        <v>0</v>
      </c>
      <c r="M298" s="520">
        <f t="shared" ref="M298:M300" si="1595">N298+O298</f>
        <v>0</v>
      </c>
      <c r="N298" s="639">
        <f t="shared" ref="N298:O298" si="1596">ROUND(N300*N301/1000,1)</f>
        <v>0</v>
      </c>
      <c r="O298" s="640">
        <f t="shared" si="1596"/>
        <v>0</v>
      </c>
      <c r="P298" s="520">
        <f t="shared" ref="P298:P300" si="1597">Q298+R298</f>
        <v>0</v>
      </c>
      <c r="Q298" s="639">
        <f t="shared" ref="Q298:R298" si="1598">ROUND(Q300*Q301/1000,1)</f>
        <v>0</v>
      </c>
      <c r="R298" s="640">
        <f t="shared" si="1598"/>
        <v>0</v>
      </c>
      <c r="S298" s="520">
        <f t="shared" ref="S298:S300" si="1599">T298+U298</f>
        <v>0</v>
      </c>
      <c r="T298" s="639">
        <f t="shared" ref="T298:U298" si="1600">ROUND(T300*T301/1000,1)</f>
        <v>0</v>
      </c>
      <c r="U298" s="640">
        <f t="shared" si="1600"/>
        <v>0</v>
      </c>
      <c r="V298" s="465" t="s">
        <v>34</v>
      </c>
      <c r="W298" s="466" t="s">
        <v>34</v>
      </c>
      <c r="X298" s="466" t="s">
        <v>34</v>
      </c>
      <c r="Y298" s="467" t="s">
        <v>34</v>
      </c>
      <c r="Z298" s="765">
        <f t="shared" ref="Z298" si="1601">G298-J298</f>
        <v>0</v>
      </c>
      <c r="AA298" s="658">
        <f t="shared" ref="AA298" si="1602">G298-M298</f>
        <v>0</v>
      </c>
      <c r="AB298" s="658">
        <f t="shared" ref="AB298" si="1603">G298-P298</f>
        <v>0</v>
      </c>
      <c r="AC298" s="801">
        <f t="shared" ref="AC298" si="1604">G298-S298</f>
        <v>0</v>
      </c>
      <c r="AD298" s="802">
        <f t="shared" ref="AD298" si="1605">IF(G298&gt;0,ROUND((J298/G298),3),0)</f>
        <v>0</v>
      </c>
      <c r="AE298" s="803">
        <f t="shared" ref="AE298" si="1606">IF(G298&gt;0,ROUND((M298/G298),3),0)</f>
        <v>0</v>
      </c>
      <c r="AF298" s="803">
        <f t="shared" ref="AF298" si="1607">IF(G298&gt;0,ROUND((P298/G298),3),0)</f>
        <v>0</v>
      </c>
      <c r="AG298" s="804">
        <f t="shared" ref="AG298" si="1608">IF(G298&gt;0,ROUND((S298/G298),3),0)</f>
        <v>0</v>
      </c>
    </row>
    <row r="299" spans="1:33" s="122" customFormat="1" ht="12.75" outlineLevel="1" x14ac:dyDescent="0.25">
      <c r="A299" s="113"/>
      <c r="B299" s="103"/>
      <c r="C299" s="185"/>
      <c r="D299" s="186"/>
      <c r="E299" s="1437" t="s">
        <v>225</v>
      </c>
      <c r="F299" s="104" t="s">
        <v>35</v>
      </c>
      <c r="G299" s="641">
        <f>H299+I299</f>
        <v>0</v>
      </c>
      <c r="H299" s="642"/>
      <c r="I299" s="643"/>
      <c r="J299" s="641">
        <f t="shared" si="1593"/>
        <v>0</v>
      </c>
      <c r="K299" s="642"/>
      <c r="L299" s="643"/>
      <c r="M299" s="641">
        <f t="shared" si="1595"/>
        <v>0</v>
      </c>
      <c r="N299" s="642"/>
      <c r="O299" s="643"/>
      <c r="P299" s="641">
        <f t="shared" si="1597"/>
        <v>0</v>
      </c>
      <c r="Q299" s="642"/>
      <c r="R299" s="643"/>
      <c r="S299" s="641">
        <f t="shared" si="1599"/>
        <v>0</v>
      </c>
      <c r="T299" s="642"/>
      <c r="U299" s="643"/>
      <c r="V299" s="447" t="s">
        <v>34</v>
      </c>
      <c r="W299" s="448" t="s">
        <v>34</v>
      </c>
      <c r="X299" s="448" t="s">
        <v>34</v>
      </c>
      <c r="Y299" s="449" t="s">
        <v>34</v>
      </c>
      <c r="Z299" s="781" t="s">
        <v>34</v>
      </c>
      <c r="AA299" s="782" t="s">
        <v>34</v>
      </c>
      <c r="AB299" s="782" t="s">
        <v>34</v>
      </c>
      <c r="AC299" s="783" t="s">
        <v>34</v>
      </c>
      <c r="AD299" s="781" t="s">
        <v>34</v>
      </c>
      <c r="AE299" s="782" t="s">
        <v>34</v>
      </c>
      <c r="AF299" s="782" t="s">
        <v>34</v>
      </c>
      <c r="AG299" s="783" t="s">
        <v>34</v>
      </c>
    </row>
    <row r="300" spans="1:33" s="122" customFormat="1" ht="12.75" outlineLevel="1" x14ac:dyDescent="0.25">
      <c r="A300" s="113"/>
      <c r="B300" s="103"/>
      <c r="C300" s="185"/>
      <c r="D300" s="186"/>
      <c r="E300" s="1437" t="s">
        <v>226</v>
      </c>
      <c r="F300" s="104" t="s">
        <v>163</v>
      </c>
      <c r="G300" s="641">
        <f>H300+I300</f>
        <v>0</v>
      </c>
      <c r="H300" s="642"/>
      <c r="I300" s="643"/>
      <c r="J300" s="641">
        <f t="shared" si="1593"/>
        <v>0</v>
      </c>
      <c r="K300" s="642"/>
      <c r="L300" s="643"/>
      <c r="M300" s="641">
        <f t="shared" si="1595"/>
        <v>0</v>
      </c>
      <c r="N300" s="642"/>
      <c r="O300" s="643"/>
      <c r="P300" s="641">
        <f t="shared" si="1597"/>
        <v>0</v>
      </c>
      <c r="Q300" s="642"/>
      <c r="R300" s="643"/>
      <c r="S300" s="641">
        <f t="shared" si="1599"/>
        <v>0</v>
      </c>
      <c r="T300" s="642"/>
      <c r="U300" s="643"/>
      <c r="V300" s="462" t="s">
        <v>34</v>
      </c>
      <c r="W300" s="463" t="s">
        <v>34</v>
      </c>
      <c r="X300" s="463" t="s">
        <v>34</v>
      </c>
      <c r="Y300" s="464" t="s">
        <v>34</v>
      </c>
      <c r="Z300" s="798" t="s">
        <v>34</v>
      </c>
      <c r="AA300" s="799" t="s">
        <v>34</v>
      </c>
      <c r="AB300" s="799" t="s">
        <v>34</v>
      </c>
      <c r="AC300" s="800" t="s">
        <v>34</v>
      </c>
      <c r="AD300" s="798" t="s">
        <v>34</v>
      </c>
      <c r="AE300" s="799" t="s">
        <v>34</v>
      </c>
      <c r="AF300" s="799" t="s">
        <v>34</v>
      </c>
      <c r="AG300" s="800" t="s">
        <v>34</v>
      </c>
    </row>
    <row r="301" spans="1:33" s="122" customFormat="1" ht="24" outlineLevel="1" x14ac:dyDescent="0.25">
      <c r="A301" s="113"/>
      <c r="B301" s="103"/>
      <c r="C301" s="185"/>
      <c r="D301" s="186"/>
      <c r="E301" s="1437" t="s">
        <v>227</v>
      </c>
      <c r="F301" s="104" t="s">
        <v>62</v>
      </c>
      <c r="G301" s="660">
        <f>IF(I301+H301&gt;0,AVERAGE(H301:I301),0)</f>
        <v>0</v>
      </c>
      <c r="H301" s="661"/>
      <c r="I301" s="662"/>
      <c r="J301" s="660">
        <f t="shared" ref="J301" si="1609">IF(L301+K301&gt;0,AVERAGE(K301:L301),0)</f>
        <v>0</v>
      </c>
      <c r="K301" s="661"/>
      <c r="L301" s="662"/>
      <c r="M301" s="660">
        <f t="shared" ref="M301" si="1610">IF(O301+N301&gt;0,AVERAGE(N301:O301),0)</f>
        <v>0</v>
      </c>
      <c r="N301" s="661"/>
      <c r="O301" s="662"/>
      <c r="P301" s="660">
        <f t="shared" ref="P301" si="1611">IF(R301+Q301&gt;0,AVERAGE(Q301:R301),0)</f>
        <v>0</v>
      </c>
      <c r="Q301" s="661"/>
      <c r="R301" s="662"/>
      <c r="S301" s="660">
        <f t="shared" ref="S301" si="1612">IF(U301+T301&gt;0,AVERAGE(T301:U301),0)</f>
        <v>0</v>
      </c>
      <c r="T301" s="661"/>
      <c r="U301" s="662"/>
      <c r="V301" s="447" t="s">
        <v>34</v>
      </c>
      <c r="W301" s="448" t="s">
        <v>34</v>
      </c>
      <c r="X301" s="448" t="s">
        <v>34</v>
      </c>
      <c r="Y301" s="449" t="s">
        <v>34</v>
      </c>
      <c r="Z301" s="781" t="s">
        <v>34</v>
      </c>
      <c r="AA301" s="782" t="s">
        <v>34</v>
      </c>
      <c r="AB301" s="782" t="s">
        <v>34</v>
      </c>
      <c r="AC301" s="783" t="s">
        <v>34</v>
      </c>
      <c r="AD301" s="781" t="s">
        <v>34</v>
      </c>
      <c r="AE301" s="782" t="s">
        <v>34</v>
      </c>
      <c r="AF301" s="782" t="s">
        <v>34</v>
      </c>
      <c r="AG301" s="783" t="s">
        <v>34</v>
      </c>
    </row>
    <row r="302" spans="1:33" s="122" customFormat="1" outlineLevel="1" x14ac:dyDescent="0.25">
      <c r="A302" s="357"/>
      <c r="B302" s="134" t="s">
        <v>502</v>
      </c>
      <c r="C302" s="179">
        <v>2240</v>
      </c>
      <c r="D302" s="183" t="s">
        <v>222</v>
      </c>
      <c r="E302" s="1453" t="s">
        <v>229</v>
      </c>
      <c r="F302" s="99" t="s">
        <v>43</v>
      </c>
      <c r="G302" s="520">
        <f>H302+I302</f>
        <v>0</v>
      </c>
      <c r="H302" s="639">
        <f>ROUND((H304*H305+H306)/1000,1)</f>
        <v>0</v>
      </c>
      <c r="I302" s="639">
        <f>ROUND((I304*I305+I306)/1000,1)</f>
        <v>0</v>
      </c>
      <c r="J302" s="520">
        <f t="shared" ref="J302:J304" si="1613">K302+L302</f>
        <v>0</v>
      </c>
      <c r="K302" s="639">
        <f t="shared" ref="K302:L302" si="1614">ROUND((K304*K305+K306)/1000,1)</f>
        <v>0</v>
      </c>
      <c r="L302" s="639">
        <f t="shared" si="1614"/>
        <v>0</v>
      </c>
      <c r="M302" s="520">
        <f t="shared" ref="M302:M304" si="1615">N302+O302</f>
        <v>0</v>
      </c>
      <c r="N302" s="639">
        <f t="shared" ref="N302:O302" si="1616">ROUND((N304*N305+N306)/1000,1)</f>
        <v>0</v>
      </c>
      <c r="O302" s="639">
        <f t="shared" si="1616"/>
        <v>0</v>
      </c>
      <c r="P302" s="520">
        <f t="shared" ref="P302:P304" si="1617">Q302+R302</f>
        <v>0</v>
      </c>
      <c r="Q302" s="639">
        <f t="shared" ref="Q302:R302" si="1618">ROUND((Q304*Q305+Q306)/1000,1)</f>
        <v>0</v>
      </c>
      <c r="R302" s="639">
        <f t="shared" si="1618"/>
        <v>0</v>
      </c>
      <c r="S302" s="520">
        <f t="shared" ref="S302:S304" si="1619">T302+U302</f>
        <v>0</v>
      </c>
      <c r="T302" s="639">
        <f t="shared" ref="T302:U302" si="1620">ROUND((T304*T305+T306)/1000,1)</f>
        <v>0</v>
      </c>
      <c r="U302" s="639">
        <f t="shared" si="1620"/>
        <v>0</v>
      </c>
      <c r="V302" s="465" t="s">
        <v>34</v>
      </c>
      <c r="W302" s="466" t="s">
        <v>34</v>
      </c>
      <c r="X302" s="466" t="s">
        <v>34</v>
      </c>
      <c r="Y302" s="467" t="s">
        <v>34</v>
      </c>
      <c r="Z302" s="765">
        <f t="shared" ref="Z302" si="1621">G302-J302</f>
        <v>0</v>
      </c>
      <c r="AA302" s="658">
        <f t="shared" ref="AA302" si="1622">G302-M302</f>
        <v>0</v>
      </c>
      <c r="AB302" s="658">
        <f t="shared" ref="AB302" si="1623">G302-P302</f>
        <v>0</v>
      </c>
      <c r="AC302" s="801">
        <f t="shared" ref="AC302" si="1624">G302-S302</f>
        <v>0</v>
      </c>
      <c r="AD302" s="802">
        <f t="shared" ref="AD302" si="1625">IF(G302&gt;0,ROUND((J302/G302),3),0)</f>
        <v>0</v>
      </c>
      <c r="AE302" s="803">
        <f t="shared" ref="AE302" si="1626">IF(G302&gt;0,ROUND((M302/G302),3),0)</f>
        <v>0</v>
      </c>
      <c r="AF302" s="803">
        <f t="shared" ref="AF302" si="1627">IF(G302&gt;0,ROUND((P302/G302),3),0)</f>
        <v>0</v>
      </c>
      <c r="AG302" s="804">
        <f t="shared" ref="AG302" si="1628">IF(G302&gt;0,ROUND((S302/G302),3),0)</f>
        <v>0</v>
      </c>
    </row>
    <row r="303" spans="1:33" s="122" customFormat="1" ht="12.75" outlineLevel="1" x14ac:dyDescent="0.25">
      <c r="A303" s="113"/>
      <c r="B303" s="554"/>
      <c r="C303" s="218"/>
      <c r="D303" s="219"/>
      <c r="E303" s="1437" t="s">
        <v>225</v>
      </c>
      <c r="F303" s="104" t="s">
        <v>35</v>
      </c>
      <c r="G303" s="641">
        <f>H303+I303</f>
        <v>0</v>
      </c>
      <c r="H303" s="642"/>
      <c r="I303" s="643"/>
      <c r="J303" s="641">
        <f t="shared" si="1613"/>
        <v>0</v>
      </c>
      <c r="K303" s="642"/>
      <c r="L303" s="643"/>
      <c r="M303" s="641">
        <f t="shared" si="1615"/>
        <v>0</v>
      </c>
      <c r="N303" s="642"/>
      <c r="O303" s="643"/>
      <c r="P303" s="641">
        <f t="shared" si="1617"/>
        <v>0</v>
      </c>
      <c r="Q303" s="642"/>
      <c r="R303" s="643"/>
      <c r="S303" s="641">
        <f t="shared" si="1619"/>
        <v>0</v>
      </c>
      <c r="T303" s="642"/>
      <c r="U303" s="643"/>
      <c r="V303" s="447" t="s">
        <v>34</v>
      </c>
      <c r="W303" s="448" t="s">
        <v>34</v>
      </c>
      <c r="X303" s="448" t="s">
        <v>34</v>
      </c>
      <c r="Y303" s="449" t="s">
        <v>34</v>
      </c>
      <c r="Z303" s="781" t="s">
        <v>34</v>
      </c>
      <c r="AA303" s="782" t="s">
        <v>34</v>
      </c>
      <c r="AB303" s="782" t="s">
        <v>34</v>
      </c>
      <c r="AC303" s="783" t="s">
        <v>34</v>
      </c>
      <c r="AD303" s="781" t="s">
        <v>34</v>
      </c>
      <c r="AE303" s="782" t="s">
        <v>34</v>
      </c>
      <c r="AF303" s="782" t="s">
        <v>34</v>
      </c>
      <c r="AG303" s="783" t="s">
        <v>34</v>
      </c>
    </row>
    <row r="304" spans="1:33" s="122" customFormat="1" ht="12.75" outlineLevel="1" x14ac:dyDescent="0.25">
      <c r="A304" s="113"/>
      <c r="B304" s="554"/>
      <c r="C304" s="218"/>
      <c r="D304" s="219"/>
      <c r="E304" s="1437" t="s">
        <v>226</v>
      </c>
      <c r="F304" s="104" t="s">
        <v>163</v>
      </c>
      <c r="G304" s="641">
        <f>H304+I304</f>
        <v>0</v>
      </c>
      <c r="H304" s="642"/>
      <c r="I304" s="643"/>
      <c r="J304" s="641">
        <f t="shared" si="1613"/>
        <v>0</v>
      </c>
      <c r="K304" s="642"/>
      <c r="L304" s="643"/>
      <c r="M304" s="641">
        <f t="shared" si="1615"/>
        <v>0</v>
      </c>
      <c r="N304" s="642"/>
      <c r="O304" s="643"/>
      <c r="P304" s="641">
        <f t="shared" si="1617"/>
        <v>0</v>
      </c>
      <c r="Q304" s="642"/>
      <c r="R304" s="643"/>
      <c r="S304" s="641">
        <f t="shared" si="1619"/>
        <v>0</v>
      </c>
      <c r="T304" s="642"/>
      <c r="U304" s="643"/>
      <c r="V304" s="462" t="s">
        <v>34</v>
      </c>
      <c r="W304" s="463" t="s">
        <v>34</v>
      </c>
      <c r="X304" s="463" t="s">
        <v>34</v>
      </c>
      <c r="Y304" s="464" t="s">
        <v>34</v>
      </c>
      <c r="Z304" s="798" t="s">
        <v>34</v>
      </c>
      <c r="AA304" s="799" t="s">
        <v>34</v>
      </c>
      <c r="AB304" s="799" t="s">
        <v>34</v>
      </c>
      <c r="AC304" s="800" t="s">
        <v>34</v>
      </c>
      <c r="AD304" s="798" t="s">
        <v>34</v>
      </c>
      <c r="AE304" s="799" t="s">
        <v>34</v>
      </c>
      <c r="AF304" s="799" t="s">
        <v>34</v>
      </c>
      <c r="AG304" s="800" t="s">
        <v>34</v>
      </c>
    </row>
    <row r="305" spans="1:33" s="122" customFormat="1" ht="24" outlineLevel="1" x14ac:dyDescent="0.25">
      <c r="A305" s="113"/>
      <c r="B305" s="188"/>
      <c r="C305" s="171"/>
      <c r="D305" s="172"/>
      <c r="E305" s="1437" t="s">
        <v>227</v>
      </c>
      <c r="F305" s="104" t="s">
        <v>62</v>
      </c>
      <c r="G305" s="660">
        <f>IF(I305+H305&gt;0,AVERAGE(H305:I305),0)</f>
        <v>0</v>
      </c>
      <c r="H305" s="661"/>
      <c r="I305" s="662"/>
      <c r="J305" s="660">
        <f t="shared" ref="J305" si="1629">IF(L305+K305&gt;0,AVERAGE(K305:L305),0)</f>
        <v>0</v>
      </c>
      <c r="K305" s="661"/>
      <c r="L305" s="662"/>
      <c r="M305" s="660">
        <f t="shared" ref="M305" si="1630">IF(O305+N305&gt;0,AVERAGE(N305:O305),0)</f>
        <v>0</v>
      </c>
      <c r="N305" s="661"/>
      <c r="O305" s="662"/>
      <c r="P305" s="660">
        <f t="shared" ref="P305" si="1631">IF(R305+Q305&gt;0,AVERAGE(Q305:R305),0)</f>
        <v>0</v>
      </c>
      <c r="Q305" s="661"/>
      <c r="R305" s="662"/>
      <c r="S305" s="660">
        <f t="shared" ref="S305" si="1632">IF(U305+T305&gt;0,AVERAGE(T305:U305),0)</f>
        <v>0</v>
      </c>
      <c r="T305" s="661"/>
      <c r="U305" s="662"/>
      <c r="V305" s="447" t="s">
        <v>34</v>
      </c>
      <c r="W305" s="448" t="s">
        <v>34</v>
      </c>
      <c r="X305" s="448" t="s">
        <v>34</v>
      </c>
      <c r="Y305" s="449" t="s">
        <v>34</v>
      </c>
      <c r="Z305" s="781" t="s">
        <v>34</v>
      </c>
      <c r="AA305" s="782" t="s">
        <v>34</v>
      </c>
      <c r="AB305" s="782" t="s">
        <v>34</v>
      </c>
      <c r="AC305" s="783" t="s">
        <v>34</v>
      </c>
      <c r="AD305" s="781" t="s">
        <v>34</v>
      </c>
      <c r="AE305" s="782" t="s">
        <v>34</v>
      </c>
      <c r="AF305" s="782" t="s">
        <v>34</v>
      </c>
      <c r="AG305" s="783" t="s">
        <v>34</v>
      </c>
    </row>
    <row r="306" spans="1:33" s="122" customFormat="1" ht="12.75" outlineLevel="1" x14ac:dyDescent="0.25">
      <c r="A306" s="113"/>
      <c r="B306" s="710"/>
      <c r="C306" s="179"/>
      <c r="D306" s="183"/>
      <c r="E306" s="1471" t="s">
        <v>446</v>
      </c>
      <c r="F306" s="196" t="s">
        <v>62</v>
      </c>
      <c r="G306" s="944">
        <f>H306+I306</f>
        <v>0</v>
      </c>
      <c r="H306" s="945"/>
      <c r="I306" s="946"/>
      <c r="J306" s="944">
        <f t="shared" ref="J306:J308" si="1633">K306+L306</f>
        <v>0</v>
      </c>
      <c r="K306" s="947"/>
      <c r="L306" s="948"/>
      <c r="M306" s="944">
        <f t="shared" ref="M306:M308" si="1634">N306+O306</f>
        <v>0</v>
      </c>
      <c r="N306" s="947"/>
      <c r="O306" s="948"/>
      <c r="P306" s="944">
        <f t="shared" ref="P306:P308" si="1635">Q306+R306</f>
        <v>0</v>
      </c>
      <c r="Q306" s="947"/>
      <c r="R306" s="948"/>
      <c r="S306" s="944">
        <f t="shared" ref="S306:S308" si="1636">T306+U306</f>
        <v>0</v>
      </c>
      <c r="T306" s="947"/>
      <c r="U306" s="948"/>
      <c r="V306" s="447" t="s">
        <v>34</v>
      </c>
      <c r="W306" s="448" t="s">
        <v>34</v>
      </c>
      <c r="X306" s="448" t="s">
        <v>34</v>
      </c>
      <c r="Y306" s="449" t="s">
        <v>34</v>
      </c>
      <c r="Z306" s="781" t="s">
        <v>34</v>
      </c>
      <c r="AA306" s="782" t="s">
        <v>34</v>
      </c>
      <c r="AB306" s="782" t="s">
        <v>34</v>
      </c>
      <c r="AC306" s="783" t="s">
        <v>34</v>
      </c>
      <c r="AD306" s="781" t="s">
        <v>34</v>
      </c>
      <c r="AE306" s="782" t="s">
        <v>34</v>
      </c>
      <c r="AF306" s="782" t="s">
        <v>34</v>
      </c>
      <c r="AG306" s="783" t="s">
        <v>34</v>
      </c>
    </row>
    <row r="307" spans="1:33" s="122" customFormat="1" ht="25.5" outlineLevel="1" x14ac:dyDescent="0.25">
      <c r="A307" s="357"/>
      <c r="B307" s="110" t="s">
        <v>503</v>
      </c>
      <c r="C307" s="179">
        <v>2240</v>
      </c>
      <c r="D307" s="183" t="s">
        <v>222</v>
      </c>
      <c r="E307" s="1453" t="s">
        <v>230</v>
      </c>
      <c r="F307" s="99" t="s">
        <v>43</v>
      </c>
      <c r="G307" s="520">
        <f>H307+I307</f>
        <v>0</v>
      </c>
      <c r="H307" s="639">
        <f>ROUND((H309+H311*H310+H312*H313)/1000,1)</f>
        <v>0</v>
      </c>
      <c r="I307" s="640">
        <f>ROUND((I309+I311*I310+I312*I313)/1000,1)</f>
        <v>0</v>
      </c>
      <c r="J307" s="520">
        <f t="shared" si="1633"/>
        <v>0</v>
      </c>
      <c r="K307" s="639">
        <f t="shared" ref="K307:L307" si="1637">ROUND((K309+K311*K310+K312*K313)/1000,1)</f>
        <v>0</v>
      </c>
      <c r="L307" s="640">
        <f t="shared" si="1637"/>
        <v>0</v>
      </c>
      <c r="M307" s="520">
        <f t="shared" si="1634"/>
        <v>0</v>
      </c>
      <c r="N307" s="639">
        <f t="shared" ref="N307:O307" si="1638">ROUND((N309+N311*N310+N312*N313)/1000,1)</f>
        <v>0</v>
      </c>
      <c r="O307" s="640">
        <f t="shared" si="1638"/>
        <v>0</v>
      </c>
      <c r="P307" s="520">
        <f t="shared" si="1635"/>
        <v>0</v>
      </c>
      <c r="Q307" s="639">
        <f t="shared" ref="Q307:R307" si="1639">ROUND((Q309+Q311*Q310+Q312*Q313)/1000,1)</f>
        <v>0</v>
      </c>
      <c r="R307" s="640">
        <f t="shared" si="1639"/>
        <v>0</v>
      </c>
      <c r="S307" s="520">
        <f t="shared" si="1636"/>
        <v>0</v>
      </c>
      <c r="T307" s="639">
        <f t="shared" ref="T307:U307" si="1640">ROUND((T309+T311*T310+T312*T313)/1000,1)</f>
        <v>0</v>
      </c>
      <c r="U307" s="640">
        <f t="shared" si="1640"/>
        <v>0</v>
      </c>
      <c r="V307" s="465" t="s">
        <v>34</v>
      </c>
      <c r="W307" s="466" t="s">
        <v>34</v>
      </c>
      <c r="X307" s="466" t="s">
        <v>34</v>
      </c>
      <c r="Y307" s="467" t="s">
        <v>34</v>
      </c>
      <c r="Z307" s="765">
        <f t="shared" ref="Z307" si="1641">G307-J307</f>
        <v>0</v>
      </c>
      <c r="AA307" s="658">
        <f t="shared" ref="AA307" si="1642">G307-M307</f>
        <v>0</v>
      </c>
      <c r="AB307" s="658">
        <f t="shared" ref="AB307" si="1643">G307-P307</f>
        <v>0</v>
      </c>
      <c r="AC307" s="801">
        <f t="shared" ref="AC307" si="1644">G307-S307</f>
        <v>0</v>
      </c>
      <c r="AD307" s="802">
        <f t="shared" ref="AD307" si="1645">IF(G307&gt;0,ROUND((J307/G307),3),0)</f>
        <v>0</v>
      </c>
      <c r="AE307" s="803">
        <f t="shared" ref="AE307" si="1646">IF(G307&gt;0,ROUND((M307/G307),3),0)</f>
        <v>0</v>
      </c>
      <c r="AF307" s="803">
        <f t="shared" ref="AF307" si="1647">IF(G307&gt;0,ROUND((P307/G307),3),0)</f>
        <v>0</v>
      </c>
      <c r="AG307" s="804">
        <f t="shared" ref="AG307" si="1648">IF(G307&gt;0,ROUND((S307/G307),3),0)</f>
        <v>0</v>
      </c>
    </row>
    <row r="308" spans="1:33" s="122" customFormat="1" ht="12.75" outlineLevel="1" x14ac:dyDescent="0.25">
      <c r="A308" s="113"/>
      <c r="B308" s="554"/>
      <c r="C308" s="218"/>
      <c r="D308" s="219"/>
      <c r="E308" s="1437" t="s">
        <v>225</v>
      </c>
      <c r="F308" s="104" t="s">
        <v>35</v>
      </c>
      <c r="G308" s="641">
        <f>H308+I308</f>
        <v>0</v>
      </c>
      <c r="H308" s="642"/>
      <c r="I308" s="643"/>
      <c r="J308" s="641">
        <f t="shared" si="1633"/>
        <v>0</v>
      </c>
      <c r="K308" s="642"/>
      <c r="L308" s="643"/>
      <c r="M308" s="641">
        <f t="shared" si="1634"/>
        <v>0</v>
      </c>
      <c r="N308" s="642"/>
      <c r="O308" s="643"/>
      <c r="P308" s="641">
        <f t="shared" si="1635"/>
        <v>0</v>
      </c>
      <c r="Q308" s="642"/>
      <c r="R308" s="643"/>
      <c r="S308" s="641">
        <f t="shared" si="1636"/>
        <v>0</v>
      </c>
      <c r="T308" s="642"/>
      <c r="U308" s="643"/>
      <c r="V308" s="447" t="s">
        <v>34</v>
      </c>
      <c r="W308" s="448" t="s">
        <v>34</v>
      </c>
      <c r="X308" s="448" t="s">
        <v>34</v>
      </c>
      <c r="Y308" s="449" t="s">
        <v>34</v>
      </c>
      <c r="Z308" s="781" t="s">
        <v>34</v>
      </c>
      <c r="AA308" s="782" t="s">
        <v>34</v>
      </c>
      <c r="AB308" s="782" t="s">
        <v>34</v>
      </c>
      <c r="AC308" s="783" t="s">
        <v>34</v>
      </c>
      <c r="AD308" s="781" t="s">
        <v>34</v>
      </c>
      <c r="AE308" s="782" t="s">
        <v>34</v>
      </c>
      <c r="AF308" s="782" t="s">
        <v>34</v>
      </c>
      <c r="AG308" s="783" t="s">
        <v>34</v>
      </c>
    </row>
    <row r="309" spans="1:33" s="122" customFormat="1" ht="12.75" outlineLevel="1" x14ac:dyDescent="0.25">
      <c r="A309" s="113"/>
      <c r="B309" s="554"/>
      <c r="C309" s="218"/>
      <c r="D309" s="219"/>
      <c r="E309" s="1437" t="s">
        <v>231</v>
      </c>
      <c r="F309" s="104" t="s">
        <v>62</v>
      </c>
      <c r="G309" s="660">
        <f>IF(I309+H309&gt;0,AVERAGE(H309:I309),0)</f>
        <v>0</v>
      </c>
      <c r="H309" s="661"/>
      <c r="I309" s="662"/>
      <c r="J309" s="660">
        <f t="shared" ref="J309" si="1649">IF(L309+K309&gt;0,AVERAGE(K309:L309),0)</f>
        <v>0</v>
      </c>
      <c r="K309" s="661"/>
      <c r="L309" s="662"/>
      <c r="M309" s="660">
        <f t="shared" ref="M309" si="1650">IF(O309+N309&gt;0,AVERAGE(N309:O309),0)</f>
        <v>0</v>
      </c>
      <c r="N309" s="661"/>
      <c r="O309" s="662"/>
      <c r="P309" s="660">
        <f t="shared" ref="P309" si="1651">IF(R309+Q309&gt;0,AVERAGE(Q309:R309),0)</f>
        <v>0</v>
      </c>
      <c r="Q309" s="661"/>
      <c r="R309" s="662"/>
      <c r="S309" s="660">
        <f t="shared" ref="S309" si="1652">IF(U309+T309&gt;0,AVERAGE(T309:U309),0)</f>
        <v>0</v>
      </c>
      <c r="T309" s="661"/>
      <c r="U309" s="662"/>
      <c r="V309" s="462" t="s">
        <v>34</v>
      </c>
      <c r="W309" s="463" t="s">
        <v>34</v>
      </c>
      <c r="X309" s="463" t="s">
        <v>34</v>
      </c>
      <c r="Y309" s="464" t="s">
        <v>34</v>
      </c>
      <c r="Z309" s="798" t="s">
        <v>34</v>
      </c>
      <c r="AA309" s="799" t="s">
        <v>34</v>
      </c>
      <c r="AB309" s="799" t="s">
        <v>34</v>
      </c>
      <c r="AC309" s="800" t="s">
        <v>34</v>
      </c>
      <c r="AD309" s="798" t="s">
        <v>34</v>
      </c>
      <c r="AE309" s="799" t="s">
        <v>34</v>
      </c>
      <c r="AF309" s="799" t="s">
        <v>34</v>
      </c>
      <c r="AG309" s="800" t="s">
        <v>34</v>
      </c>
    </row>
    <row r="310" spans="1:33" s="122" customFormat="1" ht="12.75" outlineLevel="1" x14ac:dyDescent="0.25">
      <c r="A310" s="113"/>
      <c r="B310" s="554"/>
      <c r="C310" s="218"/>
      <c r="D310" s="219"/>
      <c r="E310" s="1437" t="s">
        <v>232</v>
      </c>
      <c r="F310" s="104" t="s">
        <v>233</v>
      </c>
      <c r="G310" s="641">
        <f>H310+I310</f>
        <v>0</v>
      </c>
      <c r="H310" s="642"/>
      <c r="I310" s="643"/>
      <c r="J310" s="641">
        <f t="shared" ref="J310" si="1653">K310+L310</f>
        <v>0</v>
      </c>
      <c r="K310" s="642"/>
      <c r="L310" s="643"/>
      <c r="M310" s="641">
        <f t="shared" ref="M310" si="1654">N310+O310</f>
        <v>0</v>
      </c>
      <c r="N310" s="642"/>
      <c r="O310" s="643"/>
      <c r="P310" s="641">
        <f t="shared" ref="P310" si="1655">Q310+R310</f>
        <v>0</v>
      </c>
      <c r="Q310" s="642"/>
      <c r="R310" s="643"/>
      <c r="S310" s="641">
        <f t="shared" ref="S310" si="1656">T310+U310</f>
        <v>0</v>
      </c>
      <c r="T310" s="642"/>
      <c r="U310" s="643"/>
      <c r="V310" s="447" t="s">
        <v>34</v>
      </c>
      <c r="W310" s="448" t="s">
        <v>34</v>
      </c>
      <c r="X310" s="448" t="s">
        <v>34</v>
      </c>
      <c r="Y310" s="449" t="s">
        <v>34</v>
      </c>
      <c r="Z310" s="781" t="s">
        <v>34</v>
      </c>
      <c r="AA310" s="782" t="s">
        <v>34</v>
      </c>
      <c r="AB310" s="782" t="s">
        <v>34</v>
      </c>
      <c r="AC310" s="783" t="s">
        <v>34</v>
      </c>
      <c r="AD310" s="781" t="s">
        <v>34</v>
      </c>
      <c r="AE310" s="782" t="s">
        <v>34</v>
      </c>
      <c r="AF310" s="782" t="s">
        <v>34</v>
      </c>
      <c r="AG310" s="783" t="s">
        <v>34</v>
      </c>
    </row>
    <row r="311" spans="1:33" s="122" customFormat="1" ht="12.75" outlineLevel="1" x14ac:dyDescent="0.25">
      <c r="A311" s="113"/>
      <c r="B311" s="554"/>
      <c r="C311" s="218"/>
      <c r="D311" s="219"/>
      <c r="E311" s="1437" t="s">
        <v>234</v>
      </c>
      <c r="F311" s="104" t="s">
        <v>62</v>
      </c>
      <c r="G311" s="660">
        <f>IF(I311+H311&gt;0,AVERAGE(H311:I311),0)</f>
        <v>0</v>
      </c>
      <c r="H311" s="661"/>
      <c r="I311" s="662"/>
      <c r="J311" s="660">
        <f t="shared" ref="J311" si="1657">IF(L311+K311&gt;0,AVERAGE(K311:L311),0)</f>
        <v>0</v>
      </c>
      <c r="K311" s="661"/>
      <c r="L311" s="662"/>
      <c r="M311" s="660">
        <f t="shared" ref="M311" si="1658">IF(O311+N311&gt;0,AVERAGE(N311:O311),0)</f>
        <v>0</v>
      </c>
      <c r="N311" s="661"/>
      <c r="O311" s="662"/>
      <c r="P311" s="660">
        <f t="shared" ref="P311" si="1659">IF(R311+Q311&gt;0,AVERAGE(Q311:R311),0)</f>
        <v>0</v>
      </c>
      <c r="Q311" s="661"/>
      <c r="R311" s="662"/>
      <c r="S311" s="660">
        <f t="shared" ref="S311" si="1660">IF(U311+T311&gt;0,AVERAGE(T311:U311),0)</f>
        <v>0</v>
      </c>
      <c r="T311" s="661"/>
      <c r="U311" s="662"/>
      <c r="V311" s="447" t="s">
        <v>34</v>
      </c>
      <c r="W311" s="448" t="s">
        <v>34</v>
      </c>
      <c r="X311" s="448" t="s">
        <v>34</v>
      </c>
      <c r="Y311" s="449" t="s">
        <v>34</v>
      </c>
      <c r="Z311" s="781" t="s">
        <v>34</v>
      </c>
      <c r="AA311" s="782" t="s">
        <v>34</v>
      </c>
      <c r="AB311" s="782" t="s">
        <v>34</v>
      </c>
      <c r="AC311" s="783" t="s">
        <v>34</v>
      </c>
      <c r="AD311" s="781" t="s">
        <v>34</v>
      </c>
      <c r="AE311" s="782" t="s">
        <v>34</v>
      </c>
      <c r="AF311" s="782" t="s">
        <v>34</v>
      </c>
      <c r="AG311" s="783" t="s">
        <v>34</v>
      </c>
    </row>
    <row r="312" spans="1:33" s="122" customFormat="1" ht="12.75" outlineLevel="1" x14ac:dyDescent="0.25">
      <c r="A312" s="113"/>
      <c r="B312" s="554"/>
      <c r="C312" s="218"/>
      <c r="D312" s="219"/>
      <c r="E312" s="1437" t="s">
        <v>235</v>
      </c>
      <c r="F312" s="104" t="s">
        <v>233</v>
      </c>
      <c r="G312" s="641">
        <f>H312+I312</f>
        <v>0</v>
      </c>
      <c r="H312" s="642"/>
      <c r="I312" s="643"/>
      <c r="J312" s="641">
        <f t="shared" ref="J312" si="1661">K312+L312</f>
        <v>0</v>
      </c>
      <c r="K312" s="642"/>
      <c r="L312" s="643"/>
      <c r="M312" s="641">
        <f t="shared" ref="M312" si="1662">N312+O312</f>
        <v>0</v>
      </c>
      <c r="N312" s="642"/>
      <c r="O312" s="643"/>
      <c r="P312" s="641">
        <f t="shared" ref="P312" si="1663">Q312+R312</f>
        <v>0</v>
      </c>
      <c r="Q312" s="642"/>
      <c r="R312" s="643"/>
      <c r="S312" s="641">
        <f t="shared" ref="S312" si="1664">T312+U312</f>
        <v>0</v>
      </c>
      <c r="T312" s="642"/>
      <c r="U312" s="643"/>
      <c r="V312" s="447" t="s">
        <v>34</v>
      </c>
      <c r="W312" s="448" t="s">
        <v>34</v>
      </c>
      <c r="X312" s="448" t="s">
        <v>34</v>
      </c>
      <c r="Y312" s="449" t="s">
        <v>34</v>
      </c>
      <c r="Z312" s="781" t="s">
        <v>34</v>
      </c>
      <c r="AA312" s="782" t="s">
        <v>34</v>
      </c>
      <c r="AB312" s="782" t="s">
        <v>34</v>
      </c>
      <c r="AC312" s="783" t="s">
        <v>34</v>
      </c>
      <c r="AD312" s="781" t="s">
        <v>34</v>
      </c>
      <c r="AE312" s="782" t="s">
        <v>34</v>
      </c>
      <c r="AF312" s="782" t="s">
        <v>34</v>
      </c>
      <c r="AG312" s="783" t="s">
        <v>34</v>
      </c>
    </row>
    <row r="313" spans="1:33" s="122" customFormat="1" ht="12.75" outlineLevel="1" x14ac:dyDescent="0.25">
      <c r="A313" s="113"/>
      <c r="B313" s="188"/>
      <c r="C313" s="171"/>
      <c r="D313" s="172"/>
      <c r="E313" s="1437" t="s">
        <v>236</v>
      </c>
      <c r="F313" s="104" t="s">
        <v>62</v>
      </c>
      <c r="G313" s="660">
        <f>IF(I313+H313&gt;0,AVERAGE(H313:I313),0)</f>
        <v>0</v>
      </c>
      <c r="H313" s="661"/>
      <c r="I313" s="662"/>
      <c r="J313" s="660">
        <f t="shared" ref="J313" si="1665">IF(L313+K313&gt;0,AVERAGE(K313:L313),0)</f>
        <v>0</v>
      </c>
      <c r="K313" s="661"/>
      <c r="L313" s="662"/>
      <c r="M313" s="660">
        <f t="shared" ref="M313" si="1666">IF(O313+N313&gt;0,AVERAGE(N313:O313),0)</f>
        <v>0</v>
      </c>
      <c r="N313" s="661"/>
      <c r="O313" s="662"/>
      <c r="P313" s="660">
        <f t="shared" ref="P313" si="1667">IF(R313+Q313&gt;0,AVERAGE(Q313:R313),0)</f>
        <v>0</v>
      </c>
      <c r="Q313" s="661"/>
      <c r="R313" s="662"/>
      <c r="S313" s="660">
        <f t="shared" ref="S313" si="1668">IF(U313+T313&gt;0,AVERAGE(T313:U313),0)</f>
        <v>0</v>
      </c>
      <c r="T313" s="661"/>
      <c r="U313" s="662"/>
      <c r="V313" s="447" t="s">
        <v>34</v>
      </c>
      <c r="W313" s="448" t="s">
        <v>34</v>
      </c>
      <c r="X313" s="448" t="s">
        <v>34</v>
      </c>
      <c r="Y313" s="449" t="s">
        <v>34</v>
      </c>
      <c r="Z313" s="781" t="s">
        <v>34</v>
      </c>
      <c r="AA313" s="782" t="s">
        <v>34</v>
      </c>
      <c r="AB313" s="782" t="s">
        <v>34</v>
      </c>
      <c r="AC313" s="783" t="s">
        <v>34</v>
      </c>
      <c r="AD313" s="781" t="s">
        <v>34</v>
      </c>
      <c r="AE313" s="782" t="s">
        <v>34</v>
      </c>
      <c r="AF313" s="782" t="s">
        <v>34</v>
      </c>
      <c r="AG313" s="783" t="s">
        <v>34</v>
      </c>
    </row>
    <row r="314" spans="1:33" s="122" customFormat="1" outlineLevel="1" x14ac:dyDescent="0.25">
      <c r="A314" s="357"/>
      <c r="B314" s="110" t="s">
        <v>504</v>
      </c>
      <c r="C314" s="179">
        <v>2240</v>
      </c>
      <c r="D314" s="183" t="s">
        <v>222</v>
      </c>
      <c r="E314" s="1453" t="s">
        <v>237</v>
      </c>
      <c r="F314" s="99" t="s">
        <v>43</v>
      </c>
      <c r="G314" s="520">
        <f>H314+I314</f>
        <v>0</v>
      </c>
      <c r="H314" s="639">
        <f>ROUND((H315*H316+H317*H318+H319*H320)/1000,1)</f>
        <v>0</v>
      </c>
      <c r="I314" s="640">
        <f>ROUND((I315*I316+I317*I318+I319*I320)/1000,1)</f>
        <v>0</v>
      </c>
      <c r="J314" s="520">
        <f t="shared" ref="J314:J315" si="1669">K314+L314</f>
        <v>0</v>
      </c>
      <c r="K314" s="639">
        <f t="shared" ref="K314:L314" si="1670">ROUND((K315*K316+K317*K318+K319*K320)/1000,1)</f>
        <v>0</v>
      </c>
      <c r="L314" s="640">
        <f t="shared" si="1670"/>
        <v>0</v>
      </c>
      <c r="M314" s="520">
        <f t="shared" ref="M314:M315" si="1671">N314+O314</f>
        <v>0</v>
      </c>
      <c r="N314" s="639">
        <f t="shared" ref="N314" si="1672">ROUND((N315*N316+N317*N318+N319*N320)/1000,1)</f>
        <v>0</v>
      </c>
      <c r="O314" s="640">
        <f t="shared" ref="O314" si="1673">ROUND((O315*O316+O317*O318+O319*O320)/1000,1)</f>
        <v>0</v>
      </c>
      <c r="P314" s="520">
        <f t="shared" ref="P314:P315" si="1674">Q314+R314</f>
        <v>0</v>
      </c>
      <c r="Q314" s="639">
        <f t="shared" ref="Q314" si="1675">ROUND((Q315*Q316+Q317*Q318+Q319*Q320)/1000,1)</f>
        <v>0</v>
      </c>
      <c r="R314" s="640">
        <f t="shared" ref="R314" si="1676">ROUND((R315*R316+R317*R318+R319*R320)/1000,1)</f>
        <v>0</v>
      </c>
      <c r="S314" s="520">
        <f t="shared" ref="S314:S315" si="1677">T314+U314</f>
        <v>0</v>
      </c>
      <c r="T314" s="639">
        <f t="shared" ref="T314" si="1678">ROUND((T315*T316+T317*T318+T319*T320)/1000,1)</f>
        <v>0</v>
      </c>
      <c r="U314" s="640">
        <f t="shared" ref="U314" si="1679">ROUND((U315*U316+U317*U318+U319*U320)/1000,1)</f>
        <v>0</v>
      </c>
      <c r="V314" s="465" t="s">
        <v>34</v>
      </c>
      <c r="W314" s="466" t="s">
        <v>34</v>
      </c>
      <c r="X314" s="466" t="s">
        <v>34</v>
      </c>
      <c r="Y314" s="467" t="s">
        <v>34</v>
      </c>
      <c r="Z314" s="765">
        <f t="shared" ref="Z314" si="1680">G314-J314</f>
        <v>0</v>
      </c>
      <c r="AA314" s="658">
        <f t="shared" ref="AA314" si="1681">G314-M314</f>
        <v>0</v>
      </c>
      <c r="AB314" s="658">
        <f t="shared" ref="AB314" si="1682">G314-P314</f>
        <v>0</v>
      </c>
      <c r="AC314" s="801">
        <f t="shared" ref="AC314" si="1683">G314-S314</f>
        <v>0</v>
      </c>
      <c r="AD314" s="802">
        <f t="shared" ref="AD314" si="1684">IF(G314&gt;0,ROUND((J314/G314),3),0)</f>
        <v>0</v>
      </c>
      <c r="AE314" s="803">
        <f t="shared" ref="AE314" si="1685">IF(G314&gt;0,ROUND((M314/G314),3),0)</f>
        <v>0</v>
      </c>
      <c r="AF314" s="803">
        <f t="shared" ref="AF314" si="1686">IF(G314&gt;0,ROUND((P314/G314),3),0)</f>
        <v>0</v>
      </c>
      <c r="AG314" s="804">
        <f t="shared" ref="AG314" si="1687">IF(G314&gt;0,ROUND((S314/G314),3),0)</f>
        <v>0</v>
      </c>
    </row>
    <row r="315" spans="1:33" s="122" customFormat="1" ht="12.75" outlineLevel="1" x14ac:dyDescent="0.25">
      <c r="A315" s="113"/>
      <c r="B315" s="554"/>
      <c r="C315" s="218"/>
      <c r="D315" s="219"/>
      <c r="E315" s="1437" t="s">
        <v>238</v>
      </c>
      <c r="F315" s="104" t="s">
        <v>35</v>
      </c>
      <c r="G315" s="641">
        <f>H315+I315</f>
        <v>0</v>
      </c>
      <c r="H315" s="642"/>
      <c r="I315" s="643"/>
      <c r="J315" s="641">
        <f t="shared" si="1669"/>
        <v>0</v>
      </c>
      <c r="K315" s="642"/>
      <c r="L315" s="643"/>
      <c r="M315" s="641">
        <f t="shared" si="1671"/>
        <v>0</v>
      </c>
      <c r="N315" s="642"/>
      <c r="O315" s="643"/>
      <c r="P315" s="641">
        <f t="shared" si="1674"/>
        <v>0</v>
      </c>
      <c r="Q315" s="642"/>
      <c r="R315" s="643"/>
      <c r="S315" s="641">
        <f t="shared" si="1677"/>
        <v>0</v>
      </c>
      <c r="T315" s="642"/>
      <c r="U315" s="643"/>
      <c r="V315" s="447" t="s">
        <v>34</v>
      </c>
      <c r="W315" s="448" t="s">
        <v>34</v>
      </c>
      <c r="X315" s="448" t="s">
        <v>34</v>
      </c>
      <c r="Y315" s="449" t="s">
        <v>34</v>
      </c>
      <c r="Z315" s="781" t="s">
        <v>34</v>
      </c>
      <c r="AA315" s="782" t="s">
        <v>34</v>
      </c>
      <c r="AB315" s="782" t="s">
        <v>34</v>
      </c>
      <c r="AC315" s="783" t="s">
        <v>34</v>
      </c>
      <c r="AD315" s="781" t="s">
        <v>34</v>
      </c>
      <c r="AE315" s="782" t="s">
        <v>34</v>
      </c>
      <c r="AF315" s="782" t="s">
        <v>34</v>
      </c>
      <c r="AG315" s="783" t="s">
        <v>34</v>
      </c>
    </row>
    <row r="316" spans="1:33" s="122" customFormat="1" ht="12.75" outlineLevel="1" x14ac:dyDescent="0.25">
      <c r="A316" s="113"/>
      <c r="B316" s="554"/>
      <c r="C316" s="218"/>
      <c r="D316" s="219"/>
      <c r="E316" s="1437" t="s">
        <v>239</v>
      </c>
      <c r="F316" s="104" t="s">
        <v>62</v>
      </c>
      <c r="G316" s="660">
        <f>IF(I316+H316&gt;0,AVERAGE(H316:I316),0)</f>
        <v>0</v>
      </c>
      <c r="H316" s="661"/>
      <c r="I316" s="662"/>
      <c r="J316" s="660">
        <f t="shared" ref="J316" si="1688">IF(L316+K316&gt;0,AVERAGE(K316:L316),0)</f>
        <v>0</v>
      </c>
      <c r="K316" s="661"/>
      <c r="L316" s="662"/>
      <c r="M316" s="660">
        <f t="shared" ref="M316" si="1689">IF(O316+N316&gt;0,AVERAGE(N316:O316),0)</f>
        <v>0</v>
      </c>
      <c r="N316" s="661"/>
      <c r="O316" s="662"/>
      <c r="P316" s="660">
        <f t="shared" ref="P316" si="1690">IF(R316+Q316&gt;0,AVERAGE(Q316:R316),0)</f>
        <v>0</v>
      </c>
      <c r="Q316" s="661"/>
      <c r="R316" s="662"/>
      <c r="S316" s="660">
        <f t="shared" ref="S316" si="1691">IF(U316+T316&gt;0,AVERAGE(T316:U316),0)</f>
        <v>0</v>
      </c>
      <c r="T316" s="661"/>
      <c r="U316" s="662"/>
      <c r="V316" s="462" t="s">
        <v>34</v>
      </c>
      <c r="W316" s="463" t="s">
        <v>34</v>
      </c>
      <c r="X316" s="463" t="s">
        <v>34</v>
      </c>
      <c r="Y316" s="464" t="s">
        <v>34</v>
      </c>
      <c r="Z316" s="798" t="s">
        <v>34</v>
      </c>
      <c r="AA316" s="799" t="s">
        <v>34</v>
      </c>
      <c r="AB316" s="799" t="s">
        <v>34</v>
      </c>
      <c r="AC316" s="800" t="s">
        <v>34</v>
      </c>
      <c r="AD316" s="798" t="s">
        <v>34</v>
      </c>
      <c r="AE316" s="799" t="s">
        <v>34</v>
      </c>
      <c r="AF316" s="799" t="s">
        <v>34</v>
      </c>
      <c r="AG316" s="800" t="s">
        <v>34</v>
      </c>
    </row>
    <row r="317" spans="1:33" s="122" customFormat="1" ht="12.75" outlineLevel="1" x14ac:dyDescent="0.25">
      <c r="A317" s="113"/>
      <c r="B317" s="554"/>
      <c r="C317" s="218"/>
      <c r="D317" s="219"/>
      <c r="E317" s="1437" t="s">
        <v>240</v>
      </c>
      <c r="F317" s="104" t="s">
        <v>35</v>
      </c>
      <c r="G317" s="641">
        <f>H317+I317</f>
        <v>0</v>
      </c>
      <c r="H317" s="642"/>
      <c r="I317" s="643"/>
      <c r="J317" s="641">
        <f t="shared" ref="J317" si="1692">K317+L317</f>
        <v>0</v>
      </c>
      <c r="K317" s="642"/>
      <c r="L317" s="643"/>
      <c r="M317" s="641">
        <f t="shared" ref="M317" si="1693">N317+O317</f>
        <v>0</v>
      </c>
      <c r="N317" s="642"/>
      <c r="O317" s="643"/>
      <c r="P317" s="641">
        <f t="shared" ref="P317" si="1694">Q317+R317</f>
        <v>0</v>
      </c>
      <c r="Q317" s="642"/>
      <c r="R317" s="643"/>
      <c r="S317" s="641">
        <f t="shared" ref="S317" si="1695">T317+U317</f>
        <v>0</v>
      </c>
      <c r="T317" s="642"/>
      <c r="U317" s="643"/>
      <c r="V317" s="447" t="s">
        <v>34</v>
      </c>
      <c r="W317" s="448" t="s">
        <v>34</v>
      </c>
      <c r="X317" s="448" t="s">
        <v>34</v>
      </c>
      <c r="Y317" s="449" t="s">
        <v>34</v>
      </c>
      <c r="Z317" s="781" t="s">
        <v>34</v>
      </c>
      <c r="AA317" s="782" t="s">
        <v>34</v>
      </c>
      <c r="AB317" s="782" t="s">
        <v>34</v>
      </c>
      <c r="AC317" s="783" t="s">
        <v>34</v>
      </c>
      <c r="AD317" s="781" t="s">
        <v>34</v>
      </c>
      <c r="AE317" s="782" t="s">
        <v>34</v>
      </c>
      <c r="AF317" s="782" t="s">
        <v>34</v>
      </c>
      <c r="AG317" s="783" t="s">
        <v>34</v>
      </c>
    </row>
    <row r="318" spans="1:33" s="122" customFormat="1" ht="12.75" outlineLevel="1" x14ac:dyDescent="0.25">
      <c r="A318" s="113"/>
      <c r="B318" s="554"/>
      <c r="C318" s="218"/>
      <c r="D318" s="219"/>
      <c r="E318" s="1437" t="s">
        <v>241</v>
      </c>
      <c r="F318" s="104" t="s">
        <v>62</v>
      </c>
      <c r="G318" s="660">
        <f>IF(I318+H318&gt;0,AVERAGE(H318:I318),0)</f>
        <v>0</v>
      </c>
      <c r="H318" s="661"/>
      <c r="I318" s="662"/>
      <c r="J318" s="660">
        <f t="shared" ref="J318" si="1696">IF(L318+K318&gt;0,AVERAGE(K318:L318),0)</f>
        <v>0</v>
      </c>
      <c r="K318" s="661"/>
      <c r="L318" s="662"/>
      <c r="M318" s="660">
        <f t="shared" ref="M318" si="1697">IF(O318+N318&gt;0,AVERAGE(N318:O318),0)</f>
        <v>0</v>
      </c>
      <c r="N318" s="661"/>
      <c r="O318" s="662"/>
      <c r="P318" s="660">
        <f t="shared" ref="P318" si="1698">IF(R318+Q318&gt;0,AVERAGE(Q318:R318),0)</f>
        <v>0</v>
      </c>
      <c r="Q318" s="661"/>
      <c r="R318" s="662"/>
      <c r="S318" s="660">
        <f t="shared" ref="S318" si="1699">IF(U318+T318&gt;0,AVERAGE(T318:U318),0)</f>
        <v>0</v>
      </c>
      <c r="T318" s="661"/>
      <c r="U318" s="662"/>
      <c r="V318" s="447" t="s">
        <v>34</v>
      </c>
      <c r="W318" s="448" t="s">
        <v>34</v>
      </c>
      <c r="X318" s="448" t="s">
        <v>34</v>
      </c>
      <c r="Y318" s="449" t="s">
        <v>34</v>
      </c>
      <c r="Z318" s="781" t="s">
        <v>34</v>
      </c>
      <c r="AA318" s="782" t="s">
        <v>34</v>
      </c>
      <c r="AB318" s="782" t="s">
        <v>34</v>
      </c>
      <c r="AC318" s="783" t="s">
        <v>34</v>
      </c>
      <c r="AD318" s="781" t="s">
        <v>34</v>
      </c>
      <c r="AE318" s="782" t="s">
        <v>34</v>
      </c>
      <c r="AF318" s="782" t="s">
        <v>34</v>
      </c>
      <c r="AG318" s="783" t="s">
        <v>34</v>
      </c>
    </row>
    <row r="319" spans="1:33" s="122" customFormat="1" ht="12.75" outlineLevel="1" x14ac:dyDescent="0.25">
      <c r="A319" s="113"/>
      <c r="B319" s="554"/>
      <c r="C319" s="218"/>
      <c r="D319" s="219"/>
      <c r="E319" s="1437" t="s">
        <v>242</v>
      </c>
      <c r="F319" s="104" t="s">
        <v>35</v>
      </c>
      <c r="G319" s="641">
        <f>H319+I319</f>
        <v>0</v>
      </c>
      <c r="H319" s="642"/>
      <c r="I319" s="643"/>
      <c r="J319" s="641">
        <f t="shared" ref="J319" si="1700">K319+L319</f>
        <v>0</v>
      </c>
      <c r="K319" s="642"/>
      <c r="L319" s="643"/>
      <c r="M319" s="641">
        <f t="shared" ref="M319" si="1701">N319+O319</f>
        <v>0</v>
      </c>
      <c r="N319" s="642"/>
      <c r="O319" s="643"/>
      <c r="P319" s="641">
        <f t="shared" ref="P319" si="1702">Q319+R319</f>
        <v>0</v>
      </c>
      <c r="Q319" s="642"/>
      <c r="R319" s="643"/>
      <c r="S319" s="641">
        <f t="shared" ref="S319" si="1703">T319+U319</f>
        <v>0</v>
      </c>
      <c r="T319" s="642"/>
      <c r="U319" s="643"/>
      <c r="V319" s="447" t="s">
        <v>34</v>
      </c>
      <c r="W319" s="448" t="s">
        <v>34</v>
      </c>
      <c r="X319" s="448" t="s">
        <v>34</v>
      </c>
      <c r="Y319" s="449" t="s">
        <v>34</v>
      </c>
      <c r="Z319" s="781" t="s">
        <v>34</v>
      </c>
      <c r="AA319" s="782" t="s">
        <v>34</v>
      </c>
      <c r="AB319" s="782" t="s">
        <v>34</v>
      </c>
      <c r="AC319" s="783" t="s">
        <v>34</v>
      </c>
      <c r="AD319" s="781" t="s">
        <v>34</v>
      </c>
      <c r="AE319" s="782" t="s">
        <v>34</v>
      </c>
      <c r="AF319" s="782" t="s">
        <v>34</v>
      </c>
      <c r="AG319" s="783" t="s">
        <v>34</v>
      </c>
    </row>
    <row r="320" spans="1:33" s="122" customFormat="1" ht="12.75" outlineLevel="1" x14ac:dyDescent="0.25">
      <c r="A320" s="113"/>
      <c r="B320" s="188"/>
      <c r="C320" s="171"/>
      <c r="D320" s="172"/>
      <c r="E320" s="1437" t="s">
        <v>243</v>
      </c>
      <c r="F320" s="104" t="s">
        <v>62</v>
      </c>
      <c r="G320" s="660">
        <f>IF(I320+H320&gt;0,AVERAGE(H320:I320),0)</f>
        <v>0</v>
      </c>
      <c r="H320" s="661"/>
      <c r="I320" s="662"/>
      <c r="J320" s="660">
        <f t="shared" ref="J320" si="1704">IF(L320+K320&gt;0,AVERAGE(K320:L320),0)</f>
        <v>0</v>
      </c>
      <c r="K320" s="661"/>
      <c r="L320" s="662"/>
      <c r="M320" s="660">
        <f t="shared" ref="M320" si="1705">IF(O320+N320&gt;0,AVERAGE(N320:O320),0)</f>
        <v>0</v>
      </c>
      <c r="N320" s="661"/>
      <c r="O320" s="662"/>
      <c r="P320" s="660">
        <f t="shared" ref="P320" si="1706">IF(R320+Q320&gt;0,AVERAGE(Q320:R320),0)</f>
        <v>0</v>
      </c>
      <c r="Q320" s="661"/>
      <c r="R320" s="662"/>
      <c r="S320" s="660">
        <f t="shared" ref="S320" si="1707">IF(U320+T320&gt;0,AVERAGE(T320:U320),0)</f>
        <v>0</v>
      </c>
      <c r="T320" s="661"/>
      <c r="U320" s="662"/>
      <c r="V320" s="462" t="s">
        <v>34</v>
      </c>
      <c r="W320" s="463" t="s">
        <v>34</v>
      </c>
      <c r="X320" s="463" t="s">
        <v>34</v>
      </c>
      <c r="Y320" s="464" t="s">
        <v>34</v>
      </c>
      <c r="Z320" s="798" t="s">
        <v>34</v>
      </c>
      <c r="AA320" s="799" t="s">
        <v>34</v>
      </c>
      <c r="AB320" s="799" t="s">
        <v>34</v>
      </c>
      <c r="AC320" s="800" t="s">
        <v>34</v>
      </c>
      <c r="AD320" s="798" t="s">
        <v>34</v>
      </c>
      <c r="AE320" s="799" t="s">
        <v>34</v>
      </c>
      <c r="AF320" s="799" t="s">
        <v>34</v>
      </c>
      <c r="AG320" s="800" t="s">
        <v>34</v>
      </c>
    </row>
    <row r="321" spans="1:33" s="122" customFormat="1" ht="50.25" outlineLevel="1" x14ac:dyDescent="0.25">
      <c r="A321" s="113"/>
      <c r="B321" s="110" t="s">
        <v>505</v>
      </c>
      <c r="C321" s="179">
        <v>2240</v>
      </c>
      <c r="D321" s="183" t="s">
        <v>222</v>
      </c>
      <c r="E321" s="1453" t="s">
        <v>445</v>
      </c>
      <c r="F321" s="99" t="s">
        <v>43</v>
      </c>
      <c r="G321" s="520">
        <f>H321+I321</f>
        <v>0</v>
      </c>
      <c r="H321" s="658">
        <f>ROUND(H322*H323*50%/1000,1)</f>
        <v>0</v>
      </c>
      <c r="I321" s="640">
        <f>ROUND(I322*I323*50%/1000,1)</f>
        <v>0</v>
      </c>
      <c r="J321" s="520">
        <f t="shared" ref="J321:J322" si="1708">K321+L321</f>
        <v>0</v>
      </c>
      <c r="K321" s="658">
        <f t="shared" ref="K321:L321" si="1709">ROUND(K322*K323*50%/1000,1)</f>
        <v>0</v>
      </c>
      <c r="L321" s="640">
        <f t="shared" si="1709"/>
        <v>0</v>
      </c>
      <c r="M321" s="520">
        <f t="shared" ref="M321:M322" si="1710">N321+O321</f>
        <v>0</v>
      </c>
      <c r="N321" s="658">
        <f t="shared" ref="N321" si="1711">ROUND(N322*N323*50%/1000,1)</f>
        <v>0</v>
      </c>
      <c r="O321" s="640">
        <f t="shared" ref="O321" si="1712">ROUND(O322*O323*50%/1000,1)</f>
        <v>0</v>
      </c>
      <c r="P321" s="520">
        <f t="shared" ref="P321:P322" si="1713">Q321+R321</f>
        <v>0</v>
      </c>
      <c r="Q321" s="658">
        <f t="shared" ref="Q321" si="1714">ROUND(Q322*Q323*50%/1000,1)</f>
        <v>0</v>
      </c>
      <c r="R321" s="640">
        <f t="shared" ref="R321" si="1715">ROUND(R322*R323*50%/1000,1)</f>
        <v>0</v>
      </c>
      <c r="S321" s="520">
        <f t="shared" ref="S321:S322" si="1716">T321+U321</f>
        <v>0</v>
      </c>
      <c r="T321" s="658">
        <f t="shared" ref="T321" si="1717">ROUND(T322*T323*50%/1000,1)</f>
        <v>0</v>
      </c>
      <c r="U321" s="640">
        <f t="shared" ref="U321" si="1718">ROUND(U322*U323*50%/1000,1)</f>
        <v>0</v>
      </c>
      <c r="V321" s="468" t="s">
        <v>34</v>
      </c>
      <c r="W321" s="469" t="s">
        <v>34</v>
      </c>
      <c r="X321" s="469" t="s">
        <v>34</v>
      </c>
      <c r="Y321" s="470" t="s">
        <v>34</v>
      </c>
      <c r="Z321" s="765">
        <f t="shared" ref="Z321" si="1719">G321-J321</f>
        <v>0</v>
      </c>
      <c r="AA321" s="658">
        <f t="shared" ref="AA321" si="1720">G321-M321</f>
        <v>0</v>
      </c>
      <c r="AB321" s="658">
        <f t="shared" ref="AB321" si="1721">G321-P321</f>
        <v>0</v>
      </c>
      <c r="AC321" s="801">
        <f t="shared" ref="AC321" si="1722">G321-S321</f>
        <v>0</v>
      </c>
      <c r="AD321" s="802">
        <f t="shared" ref="AD321" si="1723">IF(G321&gt;0,ROUND((J321/G321),3),0)</f>
        <v>0</v>
      </c>
      <c r="AE321" s="803">
        <f t="shared" ref="AE321" si="1724">IF(G321&gt;0,ROUND((M321/G321),3),0)</f>
        <v>0</v>
      </c>
      <c r="AF321" s="803">
        <f t="shared" ref="AF321" si="1725">IF(G321&gt;0,ROUND((P321/G321),3),0)</f>
        <v>0</v>
      </c>
      <c r="AG321" s="804">
        <f t="shared" ref="AG321" si="1726">IF(G321&gt;0,ROUND((S321/G321),3),0)</f>
        <v>0</v>
      </c>
    </row>
    <row r="322" spans="1:33" s="122" customFormat="1" ht="12.75" outlineLevel="1" x14ac:dyDescent="0.25">
      <c r="A322" s="113"/>
      <c r="B322" s="188"/>
      <c r="C322" s="171"/>
      <c r="D322" s="172"/>
      <c r="E322" s="1437" t="s">
        <v>225</v>
      </c>
      <c r="F322" s="104" t="s">
        <v>35</v>
      </c>
      <c r="G322" s="641">
        <f>H322+I322</f>
        <v>0</v>
      </c>
      <c r="H322" s="642"/>
      <c r="I322" s="643"/>
      <c r="J322" s="641">
        <f t="shared" si="1708"/>
        <v>0</v>
      </c>
      <c r="K322" s="642"/>
      <c r="L322" s="643"/>
      <c r="M322" s="641">
        <f t="shared" si="1710"/>
        <v>0</v>
      </c>
      <c r="N322" s="642"/>
      <c r="O322" s="643"/>
      <c r="P322" s="641">
        <f t="shared" si="1713"/>
        <v>0</v>
      </c>
      <c r="Q322" s="642"/>
      <c r="R322" s="643"/>
      <c r="S322" s="641">
        <f t="shared" si="1716"/>
        <v>0</v>
      </c>
      <c r="T322" s="642"/>
      <c r="U322" s="643"/>
      <c r="V322" s="447" t="s">
        <v>34</v>
      </c>
      <c r="W322" s="448" t="s">
        <v>34</v>
      </c>
      <c r="X322" s="448" t="s">
        <v>34</v>
      </c>
      <c r="Y322" s="449" t="s">
        <v>34</v>
      </c>
      <c r="Z322" s="781" t="s">
        <v>34</v>
      </c>
      <c r="AA322" s="782" t="s">
        <v>34</v>
      </c>
      <c r="AB322" s="782" t="s">
        <v>34</v>
      </c>
      <c r="AC322" s="783" t="s">
        <v>34</v>
      </c>
      <c r="AD322" s="781" t="s">
        <v>34</v>
      </c>
      <c r="AE322" s="782" t="s">
        <v>34</v>
      </c>
      <c r="AF322" s="782" t="s">
        <v>34</v>
      </c>
      <c r="AG322" s="783" t="s">
        <v>34</v>
      </c>
    </row>
    <row r="323" spans="1:33" s="76" customFormat="1" ht="12.75" outlineLevel="1" thickBot="1" x14ac:dyDescent="0.3">
      <c r="A323" s="973"/>
      <c r="B323" s="191"/>
      <c r="C323" s="192"/>
      <c r="D323" s="193"/>
      <c r="E323" s="1472" t="s">
        <v>168</v>
      </c>
      <c r="F323" s="609" t="s">
        <v>62</v>
      </c>
      <c r="G323" s="685">
        <f>IF(I323+H323&gt;0,AVERAGE(H323:I323),0)</f>
        <v>0</v>
      </c>
      <c r="H323" s="686"/>
      <c r="I323" s="687"/>
      <c r="J323" s="685">
        <f t="shared" ref="J323" si="1727">IF(L323+K323&gt;0,AVERAGE(K323:L323),0)</f>
        <v>0</v>
      </c>
      <c r="K323" s="686"/>
      <c r="L323" s="687"/>
      <c r="M323" s="685">
        <f t="shared" ref="M323" si="1728">IF(O323+N323&gt;0,AVERAGE(N323:O323),0)</f>
        <v>0</v>
      </c>
      <c r="N323" s="686"/>
      <c r="O323" s="687"/>
      <c r="P323" s="685">
        <f t="shared" ref="P323" si="1729">IF(R323+Q323&gt;0,AVERAGE(Q323:R323),0)</f>
        <v>0</v>
      </c>
      <c r="Q323" s="686"/>
      <c r="R323" s="687"/>
      <c r="S323" s="685">
        <f t="shared" ref="S323" si="1730">IF(U323+T323&gt;0,AVERAGE(T323:U323),0)</f>
        <v>0</v>
      </c>
      <c r="T323" s="686"/>
      <c r="U323" s="687"/>
      <c r="V323" s="450" t="s">
        <v>34</v>
      </c>
      <c r="W323" s="451" t="s">
        <v>34</v>
      </c>
      <c r="X323" s="451" t="s">
        <v>34</v>
      </c>
      <c r="Y323" s="452" t="s">
        <v>34</v>
      </c>
      <c r="Z323" s="784" t="s">
        <v>34</v>
      </c>
      <c r="AA323" s="785" t="s">
        <v>34</v>
      </c>
      <c r="AB323" s="785" t="s">
        <v>34</v>
      </c>
      <c r="AC323" s="786" t="s">
        <v>34</v>
      </c>
      <c r="AD323" s="784" t="s">
        <v>34</v>
      </c>
      <c r="AE323" s="785" t="s">
        <v>34</v>
      </c>
      <c r="AF323" s="785" t="s">
        <v>34</v>
      </c>
      <c r="AG323" s="786" t="s">
        <v>34</v>
      </c>
    </row>
    <row r="324" spans="1:33" s="19" customFormat="1" ht="16.5" outlineLevel="1" thickTop="1" x14ac:dyDescent="0.25">
      <c r="A324" s="109"/>
      <c r="B324" s="203" t="s">
        <v>506</v>
      </c>
      <c r="C324" s="204">
        <v>2240</v>
      </c>
      <c r="D324" s="205" t="s">
        <v>244</v>
      </c>
      <c r="E324" s="1441" t="s">
        <v>245</v>
      </c>
      <c r="F324" s="52" t="s">
        <v>43</v>
      </c>
      <c r="G324" s="520">
        <f>H324+I324</f>
        <v>3</v>
      </c>
      <c r="H324" s="639">
        <f>ROUND(H325*H326/1000,1)</f>
        <v>0</v>
      </c>
      <c r="I324" s="640">
        <f>ROUND(I325*I326/1000,1)</f>
        <v>3</v>
      </c>
      <c r="J324" s="520">
        <f t="shared" ref="J324:J325" si="1731">K324+L324</f>
        <v>0.8</v>
      </c>
      <c r="K324" s="639">
        <f t="shared" ref="K324:L324" si="1732">ROUND(K325*K326/1000,1)</f>
        <v>0</v>
      </c>
      <c r="L324" s="640">
        <f t="shared" si="1732"/>
        <v>0.8</v>
      </c>
      <c r="M324" s="520">
        <f t="shared" ref="M324:M325" si="1733">N324+O324</f>
        <v>1.5</v>
      </c>
      <c r="N324" s="639">
        <f t="shared" ref="N324" si="1734">ROUND(N325*N326/1000,1)</f>
        <v>0</v>
      </c>
      <c r="O324" s="640">
        <f t="shared" ref="O324" si="1735">ROUND(O325*O326/1000,1)</f>
        <v>1.5</v>
      </c>
      <c r="P324" s="520">
        <f t="shared" ref="P324:P325" si="1736">Q324+R324</f>
        <v>2.2999999999999998</v>
      </c>
      <c r="Q324" s="639">
        <f t="shared" ref="Q324" si="1737">ROUND(Q325*Q326/1000,1)</f>
        <v>0</v>
      </c>
      <c r="R324" s="640">
        <f t="shared" ref="R324" si="1738">ROUND(R325*R326/1000,1)</f>
        <v>2.2999999999999998</v>
      </c>
      <c r="S324" s="520">
        <f t="shared" ref="S324:S325" si="1739">T324+U324</f>
        <v>3</v>
      </c>
      <c r="T324" s="639">
        <f t="shared" ref="T324" si="1740">ROUND(T325*T326/1000,1)</f>
        <v>0</v>
      </c>
      <c r="U324" s="640">
        <f t="shared" ref="U324" si="1741">ROUND(U325*U326/1000,1)</f>
        <v>3</v>
      </c>
      <c r="V324" s="477" t="s">
        <v>34</v>
      </c>
      <c r="W324" s="478" t="s">
        <v>34</v>
      </c>
      <c r="X324" s="478" t="s">
        <v>34</v>
      </c>
      <c r="Y324" s="479" t="s">
        <v>34</v>
      </c>
      <c r="Z324" s="818">
        <f t="shared" ref="Z324" si="1742">G324-J324</f>
        <v>2.2000000000000002</v>
      </c>
      <c r="AA324" s="819">
        <f t="shared" ref="AA324" si="1743">G324-M324</f>
        <v>1.5</v>
      </c>
      <c r="AB324" s="819">
        <f t="shared" ref="AB324" si="1744">G324-P324</f>
        <v>0.70000000000000018</v>
      </c>
      <c r="AC324" s="820">
        <f t="shared" ref="AC324" si="1745">G324-S324</f>
        <v>0</v>
      </c>
      <c r="AD324" s="821">
        <f t="shared" ref="AD324" si="1746">IF(G324&gt;0,ROUND((J324/G324),3),0)</f>
        <v>0.26700000000000002</v>
      </c>
      <c r="AE324" s="822">
        <f t="shared" ref="AE324" si="1747">IF(G324&gt;0,ROUND((M324/G324),3),0)</f>
        <v>0.5</v>
      </c>
      <c r="AF324" s="822">
        <f t="shared" ref="AF324" si="1748">IF(G324&gt;0,ROUND((P324/G324),3),0)</f>
        <v>0.76700000000000002</v>
      </c>
      <c r="AG324" s="823">
        <f t="shared" ref="AG324" si="1749">IF(G324&gt;0,ROUND((S324/G324),3),0)</f>
        <v>1</v>
      </c>
    </row>
    <row r="325" spans="1:33" s="184" customFormat="1" ht="12" outlineLevel="1" x14ac:dyDescent="0.25">
      <c r="A325" s="973"/>
      <c r="B325" s="258"/>
      <c r="C325" s="222"/>
      <c r="D325" s="223" t="s">
        <v>244</v>
      </c>
      <c r="E325" s="1439" t="s">
        <v>246</v>
      </c>
      <c r="F325" s="224" t="s">
        <v>60</v>
      </c>
      <c r="G325" s="641">
        <f>H325+I325</f>
        <v>3</v>
      </c>
      <c r="H325" s="642"/>
      <c r="I325" s="643">
        <v>3</v>
      </c>
      <c r="J325" s="641">
        <f t="shared" si="1731"/>
        <v>3</v>
      </c>
      <c r="K325" s="642"/>
      <c r="L325" s="643">
        <v>3</v>
      </c>
      <c r="M325" s="641">
        <f t="shared" si="1733"/>
        <v>3</v>
      </c>
      <c r="N325" s="642"/>
      <c r="O325" s="643">
        <v>3</v>
      </c>
      <c r="P325" s="641">
        <f t="shared" si="1736"/>
        <v>3</v>
      </c>
      <c r="Q325" s="642"/>
      <c r="R325" s="643">
        <v>3</v>
      </c>
      <c r="S325" s="641">
        <f t="shared" si="1739"/>
        <v>3</v>
      </c>
      <c r="T325" s="642"/>
      <c r="U325" s="643">
        <v>3</v>
      </c>
      <c r="V325" s="447" t="s">
        <v>34</v>
      </c>
      <c r="W325" s="448" t="s">
        <v>34</v>
      </c>
      <c r="X325" s="448" t="s">
        <v>34</v>
      </c>
      <c r="Y325" s="449" t="s">
        <v>34</v>
      </c>
      <c r="Z325" s="781" t="s">
        <v>34</v>
      </c>
      <c r="AA325" s="782" t="s">
        <v>34</v>
      </c>
      <c r="AB325" s="782" t="s">
        <v>34</v>
      </c>
      <c r="AC325" s="783" t="s">
        <v>34</v>
      </c>
      <c r="AD325" s="781" t="s">
        <v>34</v>
      </c>
      <c r="AE325" s="782" t="s">
        <v>34</v>
      </c>
      <c r="AF325" s="782" t="s">
        <v>34</v>
      </c>
      <c r="AG325" s="783" t="s">
        <v>34</v>
      </c>
    </row>
    <row r="326" spans="1:33" s="184" customFormat="1" ht="12.75" outlineLevel="1" thickBot="1" x14ac:dyDescent="0.3">
      <c r="A326" s="973"/>
      <c r="B326" s="555"/>
      <c r="C326" s="226"/>
      <c r="D326" s="227" t="s">
        <v>244</v>
      </c>
      <c r="E326" s="1438" t="s">
        <v>247</v>
      </c>
      <c r="F326" s="228" t="s">
        <v>62</v>
      </c>
      <c r="G326" s="644">
        <f>IF(G324&gt;0,ROUND((G324/G325*1000),2),0)</f>
        <v>1000</v>
      </c>
      <c r="H326" s="645"/>
      <c r="I326" s="1761">
        <v>1012</v>
      </c>
      <c r="J326" s="644">
        <f t="shared" ref="J326" si="1750">IF(J324&gt;0,ROUND((J324/J325*1000),2),0)</f>
        <v>266.67</v>
      </c>
      <c r="K326" s="645"/>
      <c r="L326" s="646">
        <v>253</v>
      </c>
      <c r="M326" s="644">
        <f t="shared" ref="M326" si="1751">IF(M324&gt;0,ROUND((M324/M325*1000),2),0)</f>
        <v>500</v>
      </c>
      <c r="N326" s="645"/>
      <c r="O326" s="646">
        <v>506</v>
      </c>
      <c r="P326" s="644">
        <f t="shared" ref="P326" si="1752">IF(P324&gt;0,ROUND((P324/P325*1000),2),0)</f>
        <v>766.67</v>
      </c>
      <c r="Q326" s="645"/>
      <c r="R326" s="646">
        <v>759</v>
      </c>
      <c r="S326" s="644">
        <f t="shared" ref="S326" si="1753">IF(S324&gt;0,ROUND((S324/S325*1000),2),0)</f>
        <v>1000</v>
      </c>
      <c r="T326" s="645"/>
      <c r="U326" s="646">
        <v>1012</v>
      </c>
      <c r="V326" s="450" t="s">
        <v>34</v>
      </c>
      <c r="W326" s="451" t="s">
        <v>34</v>
      </c>
      <c r="X326" s="451" t="s">
        <v>34</v>
      </c>
      <c r="Y326" s="452" t="s">
        <v>34</v>
      </c>
      <c r="Z326" s="784" t="s">
        <v>34</v>
      </c>
      <c r="AA326" s="785" t="s">
        <v>34</v>
      </c>
      <c r="AB326" s="785" t="s">
        <v>34</v>
      </c>
      <c r="AC326" s="786" t="s">
        <v>34</v>
      </c>
      <c r="AD326" s="784" t="s">
        <v>34</v>
      </c>
      <c r="AE326" s="785" t="s">
        <v>34</v>
      </c>
      <c r="AF326" s="785" t="s">
        <v>34</v>
      </c>
      <c r="AG326" s="786" t="s">
        <v>34</v>
      </c>
    </row>
    <row r="327" spans="1:33" s="122" customFormat="1" ht="27" outlineLevel="1" thickTop="1" thickBot="1" x14ac:dyDescent="0.3">
      <c r="A327" s="113"/>
      <c r="B327" s="132" t="s">
        <v>507</v>
      </c>
      <c r="C327" s="173">
        <v>2240</v>
      </c>
      <c r="D327" s="174" t="s">
        <v>248</v>
      </c>
      <c r="E327" s="1446" t="s">
        <v>249</v>
      </c>
      <c r="F327" s="126" t="s">
        <v>43</v>
      </c>
      <c r="G327" s="520">
        <f>H327+I327</f>
        <v>38.914299999999997</v>
      </c>
      <c r="H327" s="521"/>
      <c r="I327" s="522">
        <v>38.914299999999997</v>
      </c>
      <c r="J327" s="520">
        <f t="shared" ref="J327:J357" si="1754">K327+L327</f>
        <v>4.2371999999999996</v>
      </c>
      <c r="K327" s="521"/>
      <c r="L327" s="522">
        <v>4.2371999999999996</v>
      </c>
      <c r="M327" s="520">
        <f t="shared" ref="M327:M357" si="1755">N327+O327</f>
        <v>15.284800000000001</v>
      </c>
      <c r="N327" s="521"/>
      <c r="O327" s="522">
        <v>15.284800000000001</v>
      </c>
      <c r="P327" s="520">
        <f t="shared" ref="P327:P357" si="1756">Q327+R327</f>
        <v>25.112200000000001</v>
      </c>
      <c r="Q327" s="521"/>
      <c r="R327" s="522">
        <v>25.112200000000001</v>
      </c>
      <c r="S327" s="520">
        <f t="shared" ref="S327:S357" si="1757">T327+U327</f>
        <v>37.856099999999998</v>
      </c>
      <c r="T327" s="521"/>
      <c r="U327" s="522">
        <v>37.856099999999998</v>
      </c>
      <c r="V327" s="477" t="s">
        <v>34</v>
      </c>
      <c r="W327" s="478" t="s">
        <v>34</v>
      </c>
      <c r="X327" s="478" t="s">
        <v>34</v>
      </c>
      <c r="Y327" s="479" t="s">
        <v>34</v>
      </c>
      <c r="Z327" s="818">
        <f t="shared" ref="Z327:Z356" si="1758">G327-J327</f>
        <v>34.677099999999996</v>
      </c>
      <c r="AA327" s="819">
        <f t="shared" ref="AA327:AA356" si="1759">G327-M327</f>
        <v>23.629499999999997</v>
      </c>
      <c r="AB327" s="819">
        <f t="shared" ref="AB327:AB356" si="1760">G327-P327</f>
        <v>13.802099999999996</v>
      </c>
      <c r="AC327" s="820">
        <f t="shared" ref="AC327:AC356" si="1761">G327-S327</f>
        <v>1.0581999999999994</v>
      </c>
      <c r="AD327" s="821">
        <f t="shared" ref="AD327:AD356" si="1762">IF(G327&gt;0,ROUND((J327/G327),3),0)</f>
        <v>0.109</v>
      </c>
      <c r="AE327" s="822">
        <f t="shared" ref="AE327:AE356" si="1763">IF(G327&gt;0,ROUND((M327/G327),3),0)</f>
        <v>0.39300000000000002</v>
      </c>
      <c r="AF327" s="822">
        <f t="shared" ref="AF327:AF356" si="1764">IF(G327&gt;0,ROUND((P327/G327),3),0)</f>
        <v>0.64500000000000002</v>
      </c>
      <c r="AG327" s="823">
        <f t="shared" ref="AG327:AG354" si="1765">IF(G327&gt;0,ROUND((S327/G327),3),0)</f>
        <v>0.97299999999999998</v>
      </c>
    </row>
    <row r="328" spans="1:33" s="122" customFormat="1" ht="17.25" outlineLevel="1" thickTop="1" thickBot="1" x14ac:dyDescent="0.3">
      <c r="A328" s="109"/>
      <c r="B328" s="181" t="s">
        <v>252</v>
      </c>
      <c r="C328" s="165">
        <v>2240</v>
      </c>
      <c r="D328" s="166" t="s">
        <v>250</v>
      </c>
      <c r="E328" s="1460" t="s">
        <v>409</v>
      </c>
      <c r="F328" s="167" t="s">
        <v>43</v>
      </c>
      <c r="G328" s="649">
        <f>H328+I328</f>
        <v>0</v>
      </c>
      <c r="H328" s="650"/>
      <c r="I328" s="651"/>
      <c r="J328" s="649">
        <f t="shared" si="1754"/>
        <v>0</v>
      </c>
      <c r="K328" s="650"/>
      <c r="L328" s="651"/>
      <c r="M328" s="649">
        <f t="shared" si="1755"/>
        <v>0</v>
      </c>
      <c r="N328" s="650"/>
      <c r="O328" s="651"/>
      <c r="P328" s="649">
        <f t="shared" si="1756"/>
        <v>0</v>
      </c>
      <c r="Q328" s="650"/>
      <c r="R328" s="651"/>
      <c r="S328" s="649">
        <f t="shared" si="1757"/>
        <v>0</v>
      </c>
      <c r="T328" s="650"/>
      <c r="U328" s="651"/>
      <c r="V328" s="477" t="s">
        <v>34</v>
      </c>
      <c r="W328" s="478" t="s">
        <v>34</v>
      </c>
      <c r="X328" s="478" t="s">
        <v>34</v>
      </c>
      <c r="Y328" s="479" t="s">
        <v>34</v>
      </c>
      <c r="Z328" s="818">
        <f t="shared" si="1758"/>
        <v>0</v>
      </c>
      <c r="AA328" s="819">
        <f t="shared" si="1759"/>
        <v>0</v>
      </c>
      <c r="AB328" s="819">
        <f t="shared" si="1760"/>
        <v>0</v>
      </c>
      <c r="AC328" s="820">
        <f t="shared" si="1761"/>
        <v>0</v>
      </c>
      <c r="AD328" s="821">
        <f t="shared" si="1762"/>
        <v>0</v>
      </c>
      <c r="AE328" s="822">
        <f t="shared" si="1763"/>
        <v>0</v>
      </c>
      <c r="AF328" s="822">
        <f t="shared" si="1764"/>
        <v>0</v>
      </c>
      <c r="AG328" s="823">
        <f t="shared" si="1765"/>
        <v>0</v>
      </c>
    </row>
    <row r="329" spans="1:33" s="122" customFormat="1" ht="17.25" outlineLevel="1" thickTop="1" thickBot="1" x14ac:dyDescent="0.3">
      <c r="A329" s="109"/>
      <c r="B329" s="181" t="s">
        <v>253</v>
      </c>
      <c r="C329" s="165">
        <v>2240</v>
      </c>
      <c r="D329" s="166" t="s">
        <v>250</v>
      </c>
      <c r="E329" s="1460" t="s">
        <v>410</v>
      </c>
      <c r="F329" s="167" t="s">
        <v>43</v>
      </c>
      <c r="G329" s="649">
        <f>H329+I329</f>
        <v>0</v>
      </c>
      <c r="H329" s="650"/>
      <c r="I329" s="651"/>
      <c r="J329" s="649">
        <f t="shared" si="1754"/>
        <v>0</v>
      </c>
      <c r="K329" s="650"/>
      <c r="L329" s="651"/>
      <c r="M329" s="649">
        <f t="shared" si="1755"/>
        <v>0</v>
      </c>
      <c r="N329" s="650"/>
      <c r="O329" s="651"/>
      <c r="P329" s="649">
        <f t="shared" si="1756"/>
        <v>0</v>
      </c>
      <c r="Q329" s="650"/>
      <c r="R329" s="651"/>
      <c r="S329" s="649">
        <f t="shared" si="1757"/>
        <v>0</v>
      </c>
      <c r="T329" s="650"/>
      <c r="U329" s="651"/>
      <c r="V329" s="459" t="s">
        <v>34</v>
      </c>
      <c r="W329" s="460" t="s">
        <v>34</v>
      </c>
      <c r="X329" s="460" t="s">
        <v>34</v>
      </c>
      <c r="Y329" s="461" t="s">
        <v>34</v>
      </c>
      <c r="Z329" s="1186">
        <f t="shared" si="1758"/>
        <v>0</v>
      </c>
      <c r="AA329" s="671">
        <f t="shared" si="1759"/>
        <v>0</v>
      </c>
      <c r="AB329" s="671">
        <f t="shared" si="1760"/>
        <v>0</v>
      </c>
      <c r="AC329" s="794">
        <f t="shared" si="1761"/>
        <v>0</v>
      </c>
      <c r="AD329" s="795">
        <f t="shared" si="1762"/>
        <v>0</v>
      </c>
      <c r="AE329" s="796">
        <f t="shared" si="1763"/>
        <v>0</v>
      </c>
      <c r="AF329" s="796">
        <f t="shared" si="1764"/>
        <v>0</v>
      </c>
      <c r="AG329" s="797">
        <f t="shared" si="1765"/>
        <v>0</v>
      </c>
    </row>
    <row r="330" spans="1:33" s="122" customFormat="1" ht="17.25" outlineLevel="1" thickTop="1" thickBot="1" x14ac:dyDescent="0.3">
      <c r="A330" s="109"/>
      <c r="B330" s="181" t="s">
        <v>618</v>
      </c>
      <c r="C330" s="173">
        <v>2240</v>
      </c>
      <c r="D330" s="174"/>
      <c r="E330" s="1447" t="s">
        <v>490</v>
      </c>
      <c r="F330" s="126" t="s">
        <v>43</v>
      </c>
      <c r="G330" s="652">
        <f t="shared" ref="G330:G382" si="1766">H330+I330</f>
        <v>0</v>
      </c>
      <c r="H330" s="653">
        <f>SUM(H331:H351)</f>
        <v>0</v>
      </c>
      <c r="I330" s="653">
        <f>SUM(I331:I351)</f>
        <v>0</v>
      </c>
      <c r="J330" s="652">
        <f t="shared" si="1754"/>
        <v>0</v>
      </c>
      <c r="K330" s="653">
        <f>SUM(K331:K351)</f>
        <v>0</v>
      </c>
      <c r="L330" s="654">
        <f>SUM(L331:L351)</f>
        <v>0</v>
      </c>
      <c r="M330" s="652">
        <f t="shared" si="1755"/>
        <v>0</v>
      </c>
      <c r="N330" s="653">
        <f>SUM(N331:N351)</f>
        <v>0</v>
      </c>
      <c r="O330" s="654">
        <f>SUM(O331:O351)</f>
        <v>0</v>
      </c>
      <c r="P330" s="652">
        <f t="shared" si="1756"/>
        <v>0</v>
      </c>
      <c r="Q330" s="653">
        <f>SUM(Q331:Q351)</f>
        <v>0</v>
      </c>
      <c r="R330" s="654">
        <f>SUM(R331:R351)</f>
        <v>0</v>
      </c>
      <c r="S330" s="652">
        <f t="shared" si="1757"/>
        <v>0</v>
      </c>
      <c r="T330" s="653">
        <f>SUM(T331:T351)</f>
        <v>0</v>
      </c>
      <c r="U330" s="654">
        <f>SUM(U331:U351)</f>
        <v>0</v>
      </c>
      <c r="V330" s="477" t="s">
        <v>34</v>
      </c>
      <c r="W330" s="478" t="s">
        <v>34</v>
      </c>
      <c r="X330" s="478" t="s">
        <v>34</v>
      </c>
      <c r="Y330" s="479" t="s">
        <v>34</v>
      </c>
      <c r="Z330" s="818">
        <f t="shared" si="1758"/>
        <v>0</v>
      </c>
      <c r="AA330" s="819">
        <f t="shared" si="1759"/>
        <v>0</v>
      </c>
      <c r="AB330" s="819">
        <f t="shared" si="1760"/>
        <v>0</v>
      </c>
      <c r="AC330" s="820">
        <f t="shared" si="1761"/>
        <v>0</v>
      </c>
      <c r="AD330" s="821">
        <f t="shared" si="1762"/>
        <v>0</v>
      </c>
      <c r="AE330" s="822">
        <f t="shared" si="1763"/>
        <v>0</v>
      </c>
      <c r="AF330" s="822">
        <f t="shared" si="1764"/>
        <v>0</v>
      </c>
      <c r="AG330" s="823">
        <f t="shared" si="1765"/>
        <v>0</v>
      </c>
    </row>
    <row r="331" spans="1:33" s="122" customFormat="1" ht="17.25" outlineLevel="1" thickTop="1" thickBot="1" x14ac:dyDescent="0.3">
      <c r="A331" s="109"/>
      <c r="B331" s="181" t="s">
        <v>670</v>
      </c>
      <c r="C331" s="165">
        <v>2240</v>
      </c>
      <c r="D331" s="166"/>
      <c r="E331" s="1754" t="s">
        <v>251</v>
      </c>
      <c r="F331" s="167" t="s">
        <v>43</v>
      </c>
      <c r="G331" s="649">
        <f t="shared" si="1766"/>
        <v>0</v>
      </c>
      <c r="H331" s="650"/>
      <c r="I331" s="651"/>
      <c r="J331" s="649">
        <f t="shared" si="1754"/>
        <v>0</v>
      </c>
      <c r="K331" s="650"/>
      <c r="L331" s="651"/>
      <c r="M331" s="649">
        <f t="shared" si="1755"/>
        <v>0</v>
      </c>
      <c r="N331" s="650"/>
      <c r="O331" s="651"/>
      <c r="P331" s="649">
        <f t="shared" si="1756"/>
        <v>0</v>
      </c>
      <c r="Q331" s="650"/>
      <c r="R331" s="651"/>
      <c r="S331" s="649">
        <f t="shared" si="1757"/>
        <v>0</v>
      </c>
      <c r="T331" s="650"/>
      <c r="U331" s="651"/>
      <c r="V331" s="459" t="s">
        <v>34</v>
      </c>
      <c r="W331" s="460" t="s">
        <v>34</v>
      </c>
      <c r="X331" s="460" t="s">
        <v>34</v>
      </c>
      <c r="Y331" s="461" t="s">
        <v>34</v>
      </c>
      <c r="Z331" s="1186">
        <f t="shared" si="1758"/>
        <v>0</v>
      </c>
      <c r="AA331" s="671">
        <f t="shared" si="1759"/>
        <v>0</v>
      </c>
      <c r="AB331" s="671">
        <f t="shared" si="1760"/>
        <v>0</v>
      </c>
      <c r="AC331" s="794">
        <f t="shared" si="1761"/>
        <v>0</v>
      </c>
      <c r="AD331" s="795">
        <f t="shared" si="1762"/>
        <v>0</v>
      </c>
      <c r="AE331" s="796">
        <f t="shared" si="1763"/>
        <v>0</v>
      </c>
      <c r="AF331" s="796">
        <f t="shared" si="1764"/>
        <v>0</v>
      </c>
      <c r="AG331" s="797">
        <f t="shared" si="1765"/>
        <v>0</v>
      </c>
    </row>
    <row r="332" spans="1:33" s="122" customFormat="1" ht="17.25" outlineLevel="1" thickTop="1" thickBot="1" x14ac:dyDescent="0.3">
      <c r="A332" s="109"/>
      <c r="B332" s="181" t="s">
        <v>671</v>
      </c>
      <c r="C332" s="165">
        <v>2240</v>
      </c>
      <c r="D332" s="166"/>
      <c r="E332" s="1754" t="s">
        <v>411</v>
      </c>
      <c r="F332" s="167" t="s">
        <v>43</v>
      </c>
      <c r="G332" s="649">
        <f t="shared" si="1766"/>
        <v>0</v>
      </c>
      <c r="H332" s="650"/>
      <c r="I332" s="651"/>
      <c r="J332" s="649">
        <f t="shared" si="1754"/>
        <v>0</v>
      </c>
      <c r="K332" s="650"/>
      <c r="L332" s="651"/>
      <c r="M332" s="649">
        <f t="shared" si="1755"/>
        <v>0</v>
      </c>
      <c r="N332" s="650"/>
      <c r="O332" s="651"/>
      <c r="P332" s="649">
        <f t="shared" si="1756"/>
        <v>0</v>
      </c>
      <c r="Q332" s="650"/>
      <c r="R332" s="651"/>
      <c r="S332" s="649">
        <f t="shared" si="1757"/>
        <v>0</v>
      </c>
      <c r="T332" s="650"/>
      <c r="U332" s="651"/>
      <c r="V332" s="459" t="s">
        <v>34</v>
      </c>
      <c r="W332" s="460" t="s">
        <v>34</v>
      </c>
      <c r="X332" s="460" t="s">
        <v>34</v>
      </c>
      <c r="Y332" s="461" t="s">
        <v>34</v>
      </c>
      <c r="Z332" s="1186">
        <f t="shared" ref="Z332:Z335" si="1767">G332-J332</f>
        <v>0</v>
      </c>
      <c r="AA332" s="671">
        <f t="shared" ref="AA332:AA335" si="1768">G332-M332</f>
        <v>0</v>
      </c>
      <c r="AB332" s="671">
        <f t="shared" ref="AB332:AB335" si="1769">G332-P332</f>
        <v>0</v>
      </c>
      <c r="AC332" s="794">
        <f t="shared" ref="AC332:AC335" si="1770">G332-S332</f>
        <v>0</v>
      </c>
      <c r="AD332" s="795">
        <f t="shared" ref="AD332:AD335" si="1771">IF(G332&gt;0,ROUND((J332/G332),3),0)</f>
        <v>0</v>
      </c>
      <c r="AE332" s="796">
        <f t="shared" ref="AE332:AE335" si="1772">IF(G332&gt;0,ROUND((M332/G332),3),0)</f>
        <v>0</v>
      </c>
      <c r="AF332" s="796">
        <f t="shared" ref="AF332:AF335" si="1773">IF(G332&gt;0,ROUND((P332/G332),3),0)</f>
        <v>0</v>
      </c>
      <c r="AG332" s="797">
        <f t="shared" ref="AG332:AG335" si="1774">IF(G332&gt;0,ROUND((S332/G332),3),0)</f>
        <v>0</v>
      </c>
    </row>
    <row r="333" spans="1:33" s="122" customFormat="1" ht="17.25" outlineLevel="1" thickTop="1" thickBot="1" x14ac:dyDescent="0.3">
      <c r="A333" s="109"/>
      <c r="B333" s="181" t="s">
        <v>732</v>
      </c>
      <c r="C333" s="165">
        <v>2240</v>
      </c>
      <c r="D333" s="166"/>
      <c r="E333" s="1754" t="s">
        <v>151</v>
      </c>
      <c r="F333" s="167" t="s">
        <v>43</v>
      </c>
      <c r="G333" s="649">
        <f t="shared" si="1766"/>
        <v>0</v>
      </c>
      <c r="H333" s="650"/>
      <c r="I333" s="651"/>
      <c r="J333" s="649">
        <f t="shared" si="1754"/>
        <v>0</v>
      </c>
      <c r="K333" s="650"/>
      <c r="L333" s="651"/>
      <c r="M333" s="649">
        <f t="shared" si="1755"/>
        <v>0</v>
      </c>
      <c r="N333" s="650"/>
      <c r="O333" s="651"/>
      <c r="P333" s="649">
        <f t="shared" si="1756"/>
        <v>0</v>
      </c>
      <c r="Q333" s="650"/>
      <c r="R333" s="651"/>
      <c r="S333" s="649">
        <f t="shared" si="1757"/>
        <v>0</v>
      </c>
      <c r="T333" s="650"/>
      <c r="U333" s="651"/>
      <c r="V333" s="459" t="s">
        <v>34</v>
      </c>
      <c r="W333" s="460" t="s">
        <v>34</v>
      </c>
      <c r="X333" s="460" t="s">
        <v>34</v>
      </c>
      <c r="Y333" s="461" t="s">
        <v>34</v>
      </c>
      <c r="Z333" s="1186">
        <f t="shared" si="1767"/>
        <v>0</v>
      </c>
      <c r="AA333" s="671">
        <f t="shared" si="1768"/>
        <v>0</v>
      </c>
      <c r="AB333" s="671">
        <f t="shared" si="1769"/>
        <v>0</v>
      </c>
      <c r="AC333" s="794">
        <f t="shared" si="1770"/>
        <v>0</v>
      </c>
      <c r="AD333" s="795">
        <f t="shared" si="1771"/>
        <v>0</v>
      </c>
      <c r="AE333" s="796">
        <f t="shared" si="1772"/>
        <v>0</v>
      </c>
      <c r="AF333" s="796">
        <f t="shared" si="1773"/>
        <v>0</v>
      </c>
      <c r="AG333" s="797">
        <f t="shared" si="1774"/>
        <v>0</v>
      </c>
    </row>
    <row r="334" spans="1:33" s="122" customFormat="1" ht="17.25" outlineLevel="1" thickTop="1" thickBot="1" x14ac:dyDescent="0.3">
      <c r="A334" s="109"/>
      <c r="B334" s="181" t="s">
        <v>733</v>
      </c>
      <c r="C334" s="165">
        <v>2240</v>
      </c>
      <c r="D334" s="166"/>
      <c r="E334" s="1754" t="s">
        <v>729</v>
      </c>
      <c r="F334" s="167" t="s">
        <v>43</v>
      </c>
      <c r="G334" s="649">
        <f t="shared" si="1766"/>
        <v>0</v>
      </c>
      <c r="H334" s="650"/>
      <c r="I334" s="651"/>
      <c r="J334" s="649">
        <f t="shared" si="1754"/>
        <v>0</v>
      </c>
      <c r="K334" s="650"/>
      <c r="L334" s="651"/>
      <c r="M334" s="649">
        <f t="shared" si="1755"/>
        <v>0</v>
      </c>
      <c r="N334" s="650"/>
      <c r="O334" s="651"/>
      <c r="P334" s="649">
        <f t="shared" si="1756"/>
        <v>0</v>
      </c>
      <c r="Q334" s="650"/>
      <c r="R334" s="651"/>
      <c r="S334" s="649">
        <f t="shared" si="1757"/>
        <v>0</v>
      </c>
      <c r="T334" s="650"/>
      <c r="U334" s="651"/>
      <c r="V334" s="459" t="s">
        <v>34</v>
      </c>
      <c r="W334" s="460" t="s">
        <v>34</v>
      </c>
      <c r="X334" s="460" t="s">
        <v>34</v>
      </c>
      <c r="Y334" s="461" t="s">
        <v>34</v>
      </c>
      <c r="Z334" s="1186">
        <f t="shared" si="1767"/>
        <v>0</v>
      </c>
      <c r="AA334" s="671">
        <f t="shared" si="1768"/>
        <v>0</v>
      </c>
      <c r="AB334" s="671">
        <f t="shared" si="1769"/>
        <v>0</v>
      </c>
      <c r="AC334" s="794">
        <f t="shared" si="1770"/>
        <v>0</v>
      </c>
      <c r="AD334" s="795">
        <f t="shared" si="1771"/>
        <v>0</v>
      </c>
      <c r="AE334" s="796">
        <f t="shared" si="1772"/>
        <v>0</v>
      </c>
      <c r="AF334" s="796">
        <f t="shared" si="1773"/>
        <v>0</v>
      </c>
      <c r="AG334" s="797">
        <f t="shared" si="1774"/>
        <v>0</v>
      </c>
    </row>
    <row r="335" spans="1:33" s="122" customFormat="1" ht="17.25" outlineLevel="1" thickTop="1" thickBot="1" x14ac:dyDescent="0.3">
      <c r="A335" s="109"/>
      <c r="B335" s="181" t="s">
        <v>734</v>
      </c>
      <c r="C335" s="165">
        <v>2240</v>
      </c>
      <c r="D335" s="166"/>
      <c r="E335" s="1754" t="s">
        <v>730</v>
      </c>
      <c r="F335" s="167" t="s">
        <v>43</v>
      </c>
      <c r="G335" s="649">
        <f t="shared" si="1766"/>
        <v>0</v>
      </c>
      <c r="H335" s="650"/>
      <c r="I335" s="651"/>
      <c r="J335" s="649">
        <f t="shared" si="1754"/>
        <v>0</v>
      </c>
      <c r="K335" s="650"/>
      <c r="L335" s="651"/>
      <c r="M335" s="649">
        <f t="shared" si="1755"/>
        <v>0</v>
      </c>
      <c r="N335" s="650"/>
      <c r="O335" s="651"/>
      <c r="P335" s="649">
        <f t="shared" si="1756"/>
        <v>0</v>
      </c>
      <c r="Q335" s="650"/>
      <c r="R335" s="651"/>
      <c r="S335" s="649">
        <f t="shared" si="1757"/>
        <v>0</v>
      </c>
      <c r="T335" s="650"/>
      <c r="U335" s="651"/>
      <c r="V335" s="459" t="s">
        <v>34</v>
      </c>
      <c r="W335" s="460" t="s">
        <v>34</v>
      </c>
      <c r="X335" s="460" t="s">
        <v>34</v>
      </c>
      <c r="Y335" s="461" t="s">
        <v>34</v>
      </c>
      <c r="Z335" s="1186">
        <f t="shared" si="1767"/>
        <v>0</v>
      </c>
      <c r="AA335" s="671">
        <f t="shared" si="1768"/>
        <v>0</v>
      </c>
      <c r="AB335" s="671">
        <f t="shared" si="1769"/>
        <v>0</v>
      </c>
      <c r="AC335" s="794">
        <f t="shared" si="1770"/>
        <v>0</v>
      </c>
      <c r="AD335" s="795">
        <f t="shared" si="1771"/>
        <v>0</v>
      </c>
      <c r="AE335" s="796">
        <f t="shared" si="1772"/>
        <v>0</v>
      </c>
      <c r="AF335" s="796">
        <f t="shared" si="1773"/>
        <v>0</v>
      </c>
      <c r="AG335" s="797">
        <f t="shared" si="1774"/>
        <v>0</v>
      </c>
    </row>
    <row r="336" spans="1:33" s="122" customFormat="1" ht="17.25" outlineLevel="1" thickTop="1" thickBot="1" x14ac:dyDescent="0.3">
      <c r="A336" s="109"/>
      <c r="B336" s="181" t="s">
        <v>735</v>
      </c>
      <c r="C336" s="165">
        <v>2240</v>
      </c>
      <c r="D336" s="166"/>
      <c r="E336" s="1754" t="s">
        <v>731</v>
      </c>
      <c r="F336" s="167" t="s">
        <v>43</v>
      </c>
      <c r="G336" s="649">
        <f t="shared" si="1766"/>
        <v>0</v>
      </c>
      <c r="H336" s="650"/>
      <c r="I336" s="651"/>
      <c r="J336" s="649">
        <f t="shared" si="1754"/>
        <v>0</v>
      </c>
      <c r="K336" s="650"/>
      <c r="L336" s="651"/>
      <c r="M336" s="649">
        <f t="shared" si="1755"/>
        <v>0</v>
      </c>
      <c r="N336" s="650"/>
      <c r="O336" s="651"/>
      <c r="P336" s="649">
        <f t="shared" si="1756"/>
        <v>0</v>
      </c>
      <c r="Q336" s="650"/>
      <c r="R336" s="651"/>
      <c r="S336" s="649">
        <f t="shared" si="1757"/>
        <v>0</v>
      </c>
      <c r="T336" s="650"/>
      <c r="U336" s="651"/>
      <c r="V336" s="459" t="s">
        <v>34</v>
      </c>
      <c r="W336" s="460" t="s">
        <v>34</v>
      </c>
      <c r="X336" s="460" t="s">
        <v>34</v>
      </c>
      <c r="Y336" s="461" t="s">
        <v>34</v>
      </c>
      <c r="Z336" s="1186"/>
      <c r="AA336" s="671"/>
      <c r="AB336" s="671"/>
      <c r="AC336" s="794"/>
      <c r="AD336" s="795"/>
      <c r="AE336" s="796"/>
      <c r="AF336" s="796"/>
      <c r="AG336" s="797"/>
    </row>
    <row r="337" spans="1:33" s="122" customFormat="1" ht="27" outlineLevel="1" thickTop="1" thickBot="1" x14ac:dyDescent="0.3">
      <c r="A337" s="109"/>
      <c r="B337" s="181" t="s">
        <v>736</v>
      </c>
      <c r="C337" s="165">
        <v>2240</v>
      </c>
      <c r="D337" s="166"/>
      <c r="E337" s="1754" t="s">
        <v>645</v>
      </c>
      <c r="F337" s="167" t="s">
        <v>43</v>
      </c>
      <c r="G337" s="649">
        <f t="shared" si="1766"/>
        <v>0</v>
      </c>
      <c r="H337" s="650"/>
      <c r="I337" s="651"/>
      <c r="J337" s="649">
        <f t="shared" si="1754"/>
        <v>0</v>
      </c>
      <c r="K337" s="650"/>
      <c r="L337" s="651"/>
      <c r="M337" s="649">
        <f t="shared" si="1755"/>
        <v>0</v>
      </c>
      <c r="N337" s="650"/>
      <c r="O337" s="651"/>
      <c r="P337" s="649">
        <f t="shared" si="1756"/>
        <v>0</v>
      </c>
      <c r="Q337" s="650"/>
      <c r="R337" s="651"/>
      <c r="S337" s="649">
        <f t="shared" si="1757"/>
        <v>0</v>
      </c>
      <c r="T337" s="650"/>
      <c r="U337" s="651"/>
      <c r="V337" s="459" t="s">
        <v>34</v>
      </c>
      <c r="W337" s="460" t="s">
        <v>34</v>
      </c>
      <c r="X337" s="460" t="s">
        <v>34</v>
      </c>
      <c r="Y337" s="461" t="s">
        <v>34</v>
      </c>
      <c r="Z337" s="1186"/>
      <c r="AA337" s="671"/>
      <c r="AB337" s="671"/>
      <c r="AC337" s="794"/>
      <c r="AD337" s="795"/>
      <c r="AE337" s="796"/>
      <c r="AF337" s="796"/>
      <c r="AG337" s="797"/>
    </row>
    <row r="338" spans="1:33" s="122" customFormat="1" ht="27" outlineLevel="1" thickTop="1" thickBot="1" x14ac:dyDescent="0.3">
      <c r="A338" s="109"/>
      <c r="B338" s="181" t="s">
        <v>737</v>
      </c>
      <c r="C338" s="165">
        <v>2240</v>
      </c>
      <c r="D338" s="166"/>
      <c r="E338" s="1754" t="s">
        <v>646</v>
      </c>
      <c r="F338" s="167" t="s">
        <v>43</v>
      </c>
      <c r="G338" s="649">
        <f t="shared" si="1766"/>
        <v>0</v>
      </c>
      <c r="H338" s="650"/>
      <c r="I338" s="651"/>
      <c r="J338" s="649">
        <f t="shared" si="1754"/>
        <v>0</v>
      </c>
      <c r="K338" s="650"/>
      <c r="L338" s="651"/>
      <c r="M338" s="649">
        <f t="shared" si="1755"/>
        <v>0</v>
      </c>
      <c r="N338" s="650"/>
      <c r="O338" s="651"/>
      <c r="P338" s="649">
        <f t="shared" si="1756"/>
        <v>0</v>
      </c>
      <c r="Q338" s="650"/>
      <c r="R338" s="651"/>
      <c r="S338" s="649">
        <f t="shared" si="1757"/>
        <v>0</v>
      </c>
      <c r="T338" s="650"/>
      <c r="U338" s="651"/>
      <c r="V338" s="459" t="s">
        <v>34</v>
      </c>
      <c r="W338" s="460" t="s">
        <v>34</v>
      </c>
      <c r="X338" s="460" t="s">
        <v>34</v>
      </c>
      <c r="Y338" s="461" t="s">
        <v>34</v>
      </c>
      <c r="Z338" s="1186"/>
      <c r="AA338" s="671"/>
      <c r="AB338" s="671"/>
      <c r="AC338" s="794"/>
      <c r="AD338" s="795"/>
      <c r="AE338" s="796"/>
      <c r="AF338" s="796"/>
      <c r="AG338" s="797"/>
    </row>
    <row r="339" spans="1:33" s="122" customFormat="1" ht="27" outlineLevel="1" thickTop="1" thickBot="1" x14ac:dyDescent="0.3">
      <c r="A339" s="109"/>
      <c r="B339" s="181" t="s">
        <v>738</v>
      </c>
      <c r="C339" s="165">
        <v>2240</v>
      </c>
      <c r="D339" s="166"/>
      <c r="E339" s="1754" t="s">
        <v>647</v>
      </c>
      <c r="F339" s="167" t="s">
        <v>43</v>
      </c>
      <c r="G339" s="649">
        <f t="shared" si="1766"/>
        <v>0</v>
      </c>
      <c r="H339" s="650"/>
      <c r="I339" s="651"/>
      <c r="J339" s="649">
        <f t="shared" si="1754"/>
        <v>0</v>
      </c>
      <c r="K339" s="650"/>
      <c r="L339" s="651"/>
      <c r="M339" s="649">
        <f t="shared" si="1755"/>
        <v>0</v>
      </c>
      <c r="N339" s="650"/>
      <c r="O339" s="651"/>
      <c r="P339" s="649">
        <f t="shared" si="1756"/>
        <v>0</v>
      </c>
      <c r="Q339" s="650"/>
      <c r="R339" s="651"/>
      <c r="S339" s="649">
        <f t="shared" si="1757"/>
        <v>0</v>
      </c>
      <c r="T339" s="650"/>
      <c r="U339" s="651"/>
      <c r="V339" s="459" t="s">
        <v>34</v>
      </c>
      <c r="W339" s="460" t="s">
        <v>34</v>
      </c>
      <c r="X339" s="460" t="s">
        <v>34</v>
      </c>
      <c r="Y339" s="461" t="s">
        <v>34</v>
      </c>
      <c r="Z339" s="1186"/>
      <c r="AA339" s="671"/>
      <c r="AB339" s="671"/>
      <c r="AC339" s="794"/>
      <c r="AD339" s="795"/>
      <c r="AE339" s="796"/>
      <c r="AF339" s="796"/>
      <c r="AG339" s="797"/>
    </row>
    <row r="340" spans="1:33" s="122" customFormat="1" ht="17.25" outlineLevel="1" thickTop="1" thickBot="1" x14ac:dyDescent="0.3">
      <c r="A340" s="109"/>
      <c r="B340" s="181" t="s">
        <v>739</v>
      </c>
      <c r="C340" s="165">
        <v>2240</v>
      </c>
      <c r="D340" s="166"/>
      <c r="E340" s="1754" t="s">
        <v>648</v>
      </c>
      <c r="F340" s="167" t="s">
        <v>43</v>
      </c>
      <c r="G340" s="649">
        <f t="shared" si="1766"/>
        <v>0</v>
      </c>
      <c r="H340" s="650"/>
      <c r="I340" s="651"/>
      <c r="J340" s="649">
        <f t="shared" si="1754"/>
        <v>0</v>
      </c>
      <c r="K340" s="650"/>
      <c r="L340" s="651"/>
      <c r="M340" s="649">
        <f t="shared" si="1755"/>
        <v>0</v>
      </c>
      <c r="N340" s="650"/>
      <c r="O340" s="651"/>
      <c r="P340" s="649">
        <f t="shared" si="1756"/>
        <v>0</v>
      </c>
      <c r="Q340" s="650"/>
      <c r="R340" s="651"/>
      <c r="S340" s="649">
        <f t="shared" si="1757"/>
        <v>0</v>
      </c>
      <c r="T340" s="650"/>
      <c r="U340" s="651"/>
      <c r="V340" s="459" t="s">
        <v>34</v>
      </c>
      <c r="W340" s="460" t="s">
        <v>34</v>
      </c>
      <c r="X340" s="460" t="s">
        <v>34</v>
      </c>
      <c r="Y340" s="461" t="s">
        <v>34</v>
      </c>
      <c r="Z340" s="1186"/>
      <c r="AA340" s="671"/>
      <c r="AB340" s="671"/>
      <c r="AC340" s="794"/>
      <c r="AD340" s="795"/>
      <c r="AE340" s="796"/>
      <c r="AF340" s="796"/>
      <c r="AG340" s="797"/>
    </row>
    <row r="341" spans="1:33" s="122" customFormat="1" ht="17.25" outlineLevel="1" thickTop="1" thickBot="1" x14ac:dyDescent="0.3">
      <c r="A341" s="109"/>
      <c r="B341" s="181" t="s">
        <v>740</v>
      </c>
      <c r="C341" s="165">
        <v>2240</v>
      </c>
      <c r="D341" s="166"/>
      <c r="E341" s="1754" t="s">
        <v>649</v>
      </c>
      <c r="F341" s="167" t="s">
        <v>43</v>
      </c>
      <c r="G341" s="649">
        <f t="shared" si="1766"/>
        <v>0</v>
      </c>
      <c r="H341" s="650"/>
      <c r="I341" s="651"/>
      <c r="J341" s="649">
        <f t="shared" si="1754"/>
        <v>0</v>
      </c>
      <c r="K341" s="650"/>
      <c r="L341" s="651"/>
      <c r="M341" s="649">
        <f t="shared" si="1755"/>
        <v>0</v>
      </c>
      <c r="N341" s="650"/>
      <c r="O341" s="651"/>
      <c r="P341" s="649">
        <f t="shared" si="1756"/>
        <v>0</v>
      </c>
      <c r="Q341" s="650"/>
      <c r="R341" s="651"/>
      <c r="S341" s="649">
        <f t="shared" si="1757"/>
        <v>0</v>
      </c>
      <c r="T341" s="650"/>
      <c r="U341" s="651"/>
      <c r="V341" s="459" t="s">
        <v>34</v>
      </c>
      <c r="W341" s="460" t="s">
        <v>34</v>
      </c>
      <c r="X341" s="460" t="s">
        <v>34</v>
      </c>
      <c r="Y341" s="461" t="s">
        <v>34</v>
      </c>
      <c r="Z341" s="1186"/>
      <c r="AA341" s="671"/>
      <c r="AB341" s="671"/>
      <c r="AC341" s="794"/>
      <c r="AD341" s="795"/>
      <c r="AE341" s="796"/>
      <c r="AF341" s="796"/>
      <c r="AG341" s="797"/>
    </row>
    <row r="342" spans="1:33" s="122" customFormat="1" ht="27" outlineLevel="1" thickTop="1" thickBot="1" x14ac:dyDescent="0.3">
      <c r="A342" s="109"/>
      <c r="B342" s="181" t="s">
        <v>741</v>
      </c>
      <c r="C342" s="165">
        <v>2240</v>
      </c>
      <c r="D342" s="166"/>
      <c r="E342" s="1754" t="s">
        <v>650</v>
      </c>
      <c r="F342" s="167" t="s">
        <v>43</v>
      </c>
      <c r="G342" s="649">
        <f t="shared" si="1766"/>
        <v>0</v>
      </c>
      <c r="H342" s="650"/>
      <c r="I342" s="651"/>
      <c r="J342" s="649">
        <f t="shared" si="1754"/>
        <v>0</v>
      </c>
      <c r="K342" s="650"/>
      <c r="L342" s="651"/>
      <c r="M342" s="649">
        <f t="shared" si="1755"/>
        <v>0</v>
      </c>
      <c r="N342" s="650"/>
      <c r="O342" s="651"/>
      <c r="P342" s="649">
        <f t="shared" si="1756"/>
        <v>0</v>
      </c>
      <c r="Q342" s="650"/>
      <c r="R342" s="651"/>
      <c r="S342" s="649">
        <f t="shared" si="1757"/>
        <v>0</v>
      </c>
      <c r="T342" s="650"/>
      <c r="U342" s="651"/>
      <c r="V342" s="459" t="s">
        <v>34</v>
      </c>
      <c r="W342" s="460" t="s">
        <v>34</v>
      </c>
      <c r="X342" s="460" t="s">
        <v>34</v>
      </c>
      <c r="Y342" s="461" t="s">
        <v>34</v>
      </c>
      <c r="Z342" s="1186"/>
      <c r="AA342" s="671"/>
      <c r="AB342" s="671"/>
      <c r="AC342" s="794"/>
      <c r="AD342" s="795"/>
      <c r="AE342" s="796"/>
      <c r="AF342" s="796"/>
      <c r="AG342" s="797"/>
    </row>
    <row r="343" spans="1:33" s="122" customFormat="1" ht="17.25" outlineLevel="1" thickTop="1" thickBot="1" x14ac:dyDescent="0.3">
      <c r="A343" s="109"/>
      <c r="B343" s="181" t="s">
        <v>742</v>
      </c>
      <c r="C343" s="165">
        <v>2240</v>
      </c>
      <c r="D343" s="166"/>
      <c r="E343" s="1754" t="s">
        <v>651</v>
      </c>
      <c r="F343" s="167" t="s">
        <v>43</v>
      </c>
      <c r="G343" s="649">
        <f t="shared" si="1766"/>
        <v>0</v>
      </c>
      <c r="H343" s="650"/>
      <c r="I343" s="651"/>
      <c r="J343" s="649">
        <f t="shared" si="1754"/>
        <v>0</v>
      </c>
      <c r="K343" s="650"/>
      <c r="L343" s="651"/>
      <c r="M343" s="649">
        <f t="shared" si="1755"/>
        <v>0</v>
      </c>
      <c r="N343" s="650"/>
      <c r="O343" s="651"/>
      <c r="P343" s="649">
        <f t="shared" si="1756"/>
        <v>0</v>
      </c>
      <c r="Q343" s="650"/>
      <c r="R343" s="651"/>
      <c r="S343" s="649">
        <f t="shared" si="1757"/>
        <v>0</v>
      </c>
      <c r="T343" s="650"/>
      <c r="U343" s="651"/>
      <c r="V343" s="459" t="s">
        <v>34</v>
      </c>
      <c r="W343" s="460" t="s">
        <v>34</v>
      </c>
      <c r="X343" s="460" t="s">
        <v>34</v>
      </c>
      <c r="Y343" s="461" t="s">
        <v>34</v>
      </c>
      <c r="Z343" s="1186"/>
      <c r="AA343" s="671"/>
      <c r="AB343" s="671"/>
      <c r="AC343" s="794"/>
      <c r="AD343" s="795"/>
      <c r="AE343" s="796"/>
      <c r="AF343" s="796"/>
      <c r="AG343" s="797"/>
    </row>
    <row r="344" spans="1:33" s="122" customFormat="1" ht="17.25" outlineLevel="1" thickTop="1" thickBot="1" x14ac:dyDescent="0.3">
      <c r="A344" s="109"/>
      <c r="B344" s="181" t="s">
        <v>743</v>
      </c>
      <c r="C344" s="165">
        <v>2240</v>
      </c>
      <c r="D344" s="166"/>
      <c r="E344" s="1754" t="s">
        <v>652</v>
      </c>
      <c r="F344" s="167" t="s">
        <v>43</v>
      </c>
      <c r="G344" s="649">
        <f t="shared" si="1766"/>
        <v>0</v>
      </c>
      <c r="H344" s="650"/>
      <c r="I344" s="651"/>
      <c r="J344" s="649">
        <f t="shared" si="1754"/>
        <v>0</v>
      </c>
      <c r="K344" s="650"/>
      <c r="L344" s="651"/>
      <c r="M344" s="649">
        <f t="shared" si="1755"/>
        <v>0</v>
      </c>
      <c r="N344" s="650"/>
      <c r="O344" s="651"/>
      <c r="P344" s="649">
        <f t="shared" si="1756"/>
        <v>0</v>
      </c>
      <c r="Q344" s="650"/>
      <c r="R344" s="651"/>
      <c r="S344" s="649">
        <f t="shared" si="1757"/>
        <v>0</v>
      </c>
      <c r="T344" s="650"/>
      <c r="U344" s="651"/>
      <c r="V344" s="459" t="s">
        <v>34</v>
      </c>
      <c r="W344" s="460" t="s">
        <v>34</v>
      </c>
      <c r="X344" s="460" t="s">
        <v>34</v>
      </c>
      <c r="Y344" s="461" t="s">
        <v>34</v>
      </c>
      <c r="Z344" s="1186"/>
      <c r="AA344" s="671"/>
      <c r="AB344" s="671"/>
      <c r="AC344" s="794"/>
      <c r="AD344" s="795"/>
      <c r="AE344" s="796"/>
      <c r="AF344" s="796"/>
      <c r="AG344" s="797"/>
    </row>
    <row r="345" spans="1:33" s="122" customFormat="1" ht="27" outlineLevel="1" thickTop="1" thickBot="1" x14ac:dyDescent="0.3">
      <c r="A345" s="109"/>
      <c r="B345" s="181" t="s">
        <v>744</v>
      </c>
      <c r="C345" s="165">
        <v>2240</v>
      </c>
      <c r="D345" s="166"/>
      <c r="E345" s="1754" t="s">
        <v>653</v>
      </c>
      <c r="F345" s="167" t="s">
        <v>43</v>
      </c>
      <c r="G345" s="649">
        <f t="shared" si="1766"/>
        <v>0</v>
      </c>
      <c r="H345" s="650"/>
      <c r="I345" s="651"/>
      <c r="J345" s="649">
        <f t="shared" si="1754"/>
        <v>0</v>
      </c>
      <c r="K345" s="650"/>
      <c r="L345" s="651"/>
      <c r="M345" s="649">
        <f t="shared" si="1755"/>
        <v>0</v>
      </c>
      <c r="N345" s="650"/>
      <c r="O345" s="651"/>
      <c r="P345" s="649">
        <f t="shared" si="1756"/>
        <v>0</v>
      </c>
      <c r="Q345" s="650"/>
      <c r="R345" s="651"/>
      <c r="S345" s="649">
        <f t="shared" si="1757"/>
        <v>0</v>
      </c>
      <c r="T345" s="650"/>
      <c r="U345" s="651"/>
      <c r="V345" s="459" t="s">
        <v>34</v>
      </c>
      <c r="W345" s="460" t="s">
        <v>34</v>
      </c>
      <c r="X345" s="460" t="s">
        <v>34</v>
      </c>
      <c r="Y345" s="461" t="s">
        <v>34</v>
      </c>
      <c r="Z345" s="1186"/>
      <c r="AA345" s="671"/>
      <c r="AB345" s="671"/>
      <c r="AC345" s="794"/>
      <c r="AD345" s="795"/>
      <c r="AE345" s="796"/>
      <c r="AF345" s="796"/>
      <c r="AG345" s="797"/>
    </row>
    <row r="346" spans="1:33" s="122" customFormat="1" ht="27" outlineLevel="1" thickTop="1" thickBot="1" x14ac:dyDescent="0.3">
      <c r="A346" s="109"/>
      <c r="B346" s="181" t="s">
        <v>745</v>
      </c>
      <c r="C346" s="165">
        <v>2240</v>
      </c>
      <c r="D346" s="166"/>
      <c r="E346" s="1754" t="s">
        <v>654</v>
      </c>
      <c r="F346" s="167" t="s">
        <v>43</v>
      </c>
      <c r="G346" s="649">
        <f t="shared" si="1766"/>
        <v>0</v>
      </c>
      <c r="H346" s="650"/>
      <c r="I346" s="651"/>
      <c r="J346" s="649">
        <f t="shared" si="1754"/>
        <v>0</v>
      </c>
      <c r="K346" s="650"/>
      <c r="L346" s="651"/>
      <c r="M346" s="649">
        <f t="shared" si="1755"/>
        <v>0</v>
      </c>
      <c r="N346" s="650"/>
      <c r="O346" s="651"/>
      <c r="P346" s="649">
        <f t="shared" si="1756"/>
        <v>0</v>
      </c>
      <c r="Q346" s="650"/>
      <c r="R346" s="651"/>
      <c r="S346" s="649">
        <f t="shared" si="1757"/>
        <v>0</v>
      </c>
      <c r="T346" s="650"/>
      <c r="U346" s="651"/>
      <c r="V346" s="459" t="s">
        <v>34</v>
      </c>
      <c r="W346" s="460" t="s">
        <v>34</v>
      </c>
      <c r="X346" s="460" t="s">
        <v>34</v>
      </c>
      <c r="Y346" s="461" t="s">
        <v>34</v>
      </c>
      <c r="Z346" s="1186"/>
      <c r="AA346" s="671"/>
      <c r="AB346" s="671"/>
      <c r="AC346" s="794"/>
      <c r="AD346" s="795"/>
      <c r="AE346" s="796"/>
      <c r="AF346" s="796"/>
      <c r="AG346" s="797"/>
    </row>
    <row r="347" spans="1:33" s="122" customFormat="1" ht="27" outlineLevel="1" thickTop="1" thickBot="1" x14ac:dyDescent="0.3">
      <c r="A347" s="109"/>
      <c r="B347" s="181" t="s">
        <v>746</v>
      </c>
      <c r="C347" s="165">
        <v>2240</v>
      </c>
      <c r="D347" s="166"/>
      <c r="E347" s="1754" t="s">
        <v>655</v>
      </c>
      <c r="F347" s="167" t="s">
        <v>43</v>
      </c>
      <c r="G347" s="649">
        <f t="shared" si="1766"/>
        <v>0</v>
      </c>
      <c r="H347" s="650"/>
      <c r="I347" s="651"/>
      <c r="J347" s="649">
        <f t="shared" si="1754"/>
        <v>0</v>
      </c>
      <c r="K347" s="650"/>
      <c r="L347" s="651"/>
      <c r="M347" s="649">
        <f t="shared" si="1755"/>
        <v>0</v>
      </c>
      <c r="N347" s="650"/>
      <c r="O347" s="651"/>
      <c r="P347" s="649">
        <f t="shared" si="1756"/>
        <v>0</v>
      </c>
      <c r="Q347" s="650"/>
      <c r="R347" s="651"/>
      <c r="S347" s="649">
        <f t="shared" si="1757"/>
        <v>0</v>
      </c>
      <c r="T347" s="650"/>
      <c r="U347" s="651"/>
      <c r="V347" s="459" t="s">
        <v>34</v>
      </c>
      <c r="W347" s="460" t="s">
        <v>34</v>
      </c>
      <c r="X347" s="460" t="s">
        <v>34</v>
      </c>
      <c r="Y347" s="461" t="s">
        <v>34</v>
      </c>
      <c r="Z347" s="1186"/>
      <c r="AA347" s="671"/>
      <c r="AB347" s="671"/>
      <c r="AC347" s="794"/>
      <c r="AD347" s="795"/>
      <c r="AE347" s="796"/>
      <c r="AF347" s="796"/>
      <c r="AG347" s="797"/>
    </row>
    <row r="348" spans="1:33" s="122" customFormat="1" ht="17.25" outlineLevel="1" thickTop="1" thickBot="1" x14ac:dyDescent="0.3">
      <c r="A348" s="109"/>
      <c r="B348" s="181" t="s">
        <v>747</v>
      </c>
      <c r="C348" s="165">
        <v>2240</v>
      </c>
      <c r="D348" s="166"/>
      <c r="E348" s="1754" t="s">
        <v>656</v>
      </c>
      <c r="F348" s="167" t="s">
        <v>43</v>
      </c>
      <c r="G348" s="649">
        <f t="shared" si="1766"/>
        <v>0</v>
      </c>
      <c r="H348" s="650"/>
      <c r="I348" s="651"/>
      <c r="J348" s="649">
        <f t="shared" si="1754"/>
        <v>0</v>
      </c>
      <c r="K348" s="650"/>
      <c r="L348" s="651"/>
      <c r="M348" s="649">
        <f t="shared" si="1755"/>
        <v>0</v>
      </c>
      <c r="N348" s="650"/>
      <c r="O348" s="651"/>
      <c r="P348" s="649">
        <f t="shared" si="1756"/>
        <v>0</v>
      </c>
      <c r="Q348" s="650"/>
      <c r="R348" s="651"/>
      <c r="S348" s="649">
        <f t="shared" si="1757"/>
        <v>0</v>
      </c>
      <c r="T348" s="650"/>
      <c r="U348" s="651"/>
      <c r="V348" s="459" t="s">
        <v>34</v>
      </c>
      <c r="W348" s="460" t="s">
        <v>34</v>
      </c>
      <c r="X348" s="460" t="s">
        <v>34</v>
      </c>
      <c r="Y348" s="461" t="s">
        <v>34</v>
      </c>
      <c r="Z348" s="1186"/>
      <c r="AA348" s="671"/>
      <c r="AB348" s="671"/>
      <c r="AC348" s="794"/>
      <c r="AD348" s="795"/>
      <c r="AE348" s="796"/>
      <c r="AF348" s="796"/>
      <c r="AG348" s="797"/>
    </row>
    <row r="349" spans="1:33" s="122" customFormat="1" ht="27" outlineLevel="1" thickTop="1" thickBot="1" x14ac:dyDescent="0.3">
      <c r="A349" s="109"/>
      <c r="B349" s="181" t="s">
        <v>748</v>
      </c>
      <c r="C349" s="165">
        <v>2240</v>
      </c>
      <c r="D349" s="166"/>
      <c r="E349" s="1754" t="s">
        <v>657</v>
      </c>
      <c r="F349" s="167" t="s">
        <v>43</v>
      </c>
      <c r="G349" s="649">
        <f t="shared" si="1766"/>
        <v>0</v>
      </c>
      <c r="H349" s="650"/>
      <c r="I349" s="651"/>
      <c r="J349" s="649">
        <f t="shared" si="1754"/>
        <v>0</v>
      </c>
      <c r="K349" s="650"/>
      <c r="L349" s="651"/>
      <c r="M349" s="649">
        <f t="shared" si="1755"/>
        <v>0</v>
      </c>
      <c r="N349" s="650"/>
      <c r="O349" s="651"/>
      <c r="P349" s="649">
        <f t="shared" si="1756"/>
        <v>0</v>
      </c>
      <c r="Q349" s="650"/>
      <c r="R349" s="651"/>
      <c r="S349" s="649">
        <f t="shared" si="1757"/>
        <v>0</v>
      </c>
      <c r="T349" s="650"/>
      <c r="U349" s="651"/>
      <c r="V349" s="459" t="s">
        <v>34</v>
      </c>
      <c r="W349" s="460" t="s">
        <v>34</v>
      </c>
      <c r="X349" s="460" t="s">
        <v>34</v>
      </c>
      <c r="Y349" s="461" t="s">
        <v>34</v>
      </c>
      <c r="Z349" s="1186"/>
      <c r="AA349" s="671"/>
      <c r="AB349" s="671"/>
      <c r="AC349" s="794"/>
      <c r="AD349" s="795"/>
      <c r="AE349" s="796"/>
      <c r="AF349" s="796"/>
      <c r="AG349" s="797"/>
    </row>
    <row r="350" spans="1:33" s="122" customFormat="1" ht="27" outlineLevel="1" thickTop="1" thickBot="1" x14ac:dyDescent="0.3">
      <c r="A350" s="109"/>
      <c r="B350" s="181" t="s">
        <v>749</v>
      </c>
      <c r="C350" s="165">
        <v>2240</v>
      </c>
      <c r="D350" s="166"/>
      <c r="E350" s="1754" t="s">
        <v>658</v>
      </c>
      <c r="F350" s="167" t="s">
        <v>43</v>
      </c>
      <c r="G350" s="649">
        <f t="shared" si="1766"/>
        <v>0</v>
      </c>
      <c r="H350" s="650"/>
      <c r="I350" s="651"/>
      <c r="J350" s="649">
        <f t="shared" si="1754"/>
        <v>0</v>
      </c>
      <c r="K350" s="650"/>
      <c r="L350" s="651"/>
      <c r="M350" s="649">
        <f t="shared" si="1755"/>
        <v>0</v>
      </c>
      <c r="N350" s="650"/>
      <c r="O350" s="651"/>
      <c r="P350" s="649">
        <f t="shared" si="1756"/>
        <v>0</v>
      </c>
      <c r="Q350" s="650"/>
      <c r="R350" s="651"/>
      <c r="S350" s="649">
        <f t="shared" si="1757"/>
        <v>0</v>
      </c>
      <c r="T350" s="650"/>
      <c r="U350" s="651"/>
      <c r="V350" s="459" t="s">
        <v>34</v>
      </c>
      <c r="W350" s="460" t="s">
        <v>34</v>
      </c>
      <c r="X350" s="460" t="s">
        <v>34</v>
      </c>
      <c r="Y350" s="461" t="s">
        <v>34</v>
      </c>
      <c r="Z350" s="1186"/>
      <c r="AA350" s="671"/>
      <c r="AB350" s="671"/>
      <c r="AC350" s="794"/>
      <c r="AD350" s="795"/>
      <c r="AE350" s="796"/>
      <c r="AF350" s="796"/>
      <c r="AG350" s="797"/>
    </row>
    <row r="351" spans="1:33" s="122" customFormat="1" ht="17.25" outlineLevel="1" thickTop="1" thickBot="1" x14ac:dyDescent="0.3">
      <c r="A351" s="109"/>
      <c r="B351" s="181" t="s">
        <v>750</v>
      </c>
      <c r="C351" s="165">
        <v>2240</v>
      </c>
      <c r="D351" s="166"/>
      <c r="E351" s="1754" t="s">
        <v>479</v>
      </c>
      <c r="F351" s="167" t="s">
        <v>43</v>
      </c>
      <c r="G351" s="649">
        <f t="shared" si="1766"/>
        <v>0</v>
      </c>
      <c r="H351" s="650"/>
      <c r="I351" s="651"/>
      <c r="J351" s="649">
        <f t="shared" si="1754"/>
        <v>0</v>
      </c>
      <c r="K351" s="650"/>
      <c r="L351" s="651"/>
      <c r="M351" s="649">
        <f t="shared" si="1755"/>
        <v>0</v>
      </c>
      <c r="N351" s="650"/>
      <c r="O351" s="651"/>
      <c r="P351" s="649">
        <f t="shared" si="1756"/>
        <v>0</v>
      </c>
      <c r="Q351" s="650"/>
      <c r="R351" s="651"/>
      <c r="S351" s="649">
        <f t="shared" si="1757"/>
        <v>0</v>
      </c>
      <c r="T351" s="650"/>
      <c r="U351" s="651"/>
      <c r="V351" s="459" t="s">
        <v>34</v>
      </c>
      <c r="W351" s="460" t="s">
        <v>34</v>
      </c>
      <c r="X351" s="460" t="s">
        <v>34</v>
      </c>
      <c r="Y351" s="461" t="s">
        <v>34</v>
      </c>
      <c r="Z351" s="1186">
        <f t="shared" si="1758"/>
        <v>0</v>
      </c>
      <c r="AA351" s="671">
        <f t="shared" si="1759"/>
        <v>0</v>
      </c>
      <c r="AB351" s="671">
        <f t="shared" si="1760"/>
        <v>0</v>
      </c>
      <c r="AC351" s="794">
        <f t="shared" si="1761"/>
        <v>0</v>
      </c>
      <c r="AD351" s="795">
        <f t="shared" si="1762"/>
        <v>0</v>
      </c>
      <c r="AE351" s="796">
        <f t="shared" si="1763"/>
        <v>0</v>
      </c>
      <c r="AF351" s="796">
        <f t="shared" si="1764"/>
        <v>0</v>
      </c>
      <c r="AG351" s="797">
        <f t="shared" si="1765"/>
        <v>0</v>
      </c>
    </row>
    <row r="352" spans="1:33" s="122" customFormat="1" ht="17.25" outlineLevel="1" thickTop="1" thickBot="1" x14ac:dyDescent="0.3">
      <c r="A352" s="109"/>
      <c r="B352" s="556" t="s">
        <v>619</v>
      </c>
      <c r="C352" s="229">
        <v>2240</v>
      </c>
      <c r="D352" s="230"/>
      <c r="E352" s="1447" t="s">
        <v>629</v>
      </c>
      <c r="F352" s="167" t="s">
        <v>43</v>
      </c>
      <c r="G352" s="579">
        <f t="shared" si="1766"/>
        <v>0</v>
      </c>
      <c r="H352" s="669"/>
      <c r="I352" s="670"/>
      <c r="J352" s="579">
        <f t="shared" si="1754"/>
        <v>0</v>
      </c>
      <c r="K352" s="669"/>
      <c r="L352" s="670"/>
      <c r="M352" s="579">
        <f t="shared" si="1755"/>
        <v>0</v>
      </c>
      <c r="N352" s="669"/>
      <c r="O352" s="670"/>
      <c r="P352" s="579">
        <f t="shared" si="1756"/>
        <v>0</v>
      </c>
      <c r="Q352" s="669"/>
      <c r="R352" s="670"/>
      <c r="S352" s="579">
        <f t="shared" si="1757"/>
        <v>0</v>
      </c>
      <c r="T352" s="669"/>
      <c r="U352" s="670"/>
      <c r="V352" s="477" t="s">
        <v>34</v>
      </c>
      <c r="W352" s="478" t="s">
        <v>34</v>
      </c>
      <c r="X352" s="478" t="s">
        <v>34</v>
      </c>
      <c r="Y352" s="479" t="s">
        <v>34</v>
      </c>
      <c r="Z352" s="818"/>
      <c r="AA352" s="819"/>
      <c r="AB352" s="819"/>
      <c r="AC352" s="820"/>
      <c r="AD352" s="821"/>
      <c r="AE352" s="822"/>
      <c r="AF352" s="822"/>
      <c r="AG352" s="823"/>
    </row>
    <row r="353" spans="1:33" s="122" customFormat="1" ht="17.25" outlineLevel="1" thickTop="1" thickBot="1" x14ac:dyDescent="0.3">
      <c r="A353" s="109"/>
      <c r="B353" s="556" t="s">
        <v>636</v>
      </c>
      <c r="C353" s="229">
        <v>2240</v>
      </c>
      <c r="D353" s="230"/>
      <c r="E353" s="1447" t="s">
        <v>412</v>
      </c>
      <c r="F353" s="167" t="s">
        <v>43</v>
      </c>
      <c r="G353" s="579">
        <f t="shared" si="1766"/>
        <v>39.380679999999998</v>
      </c>
      <c r="H353" s="669"/>
      <c r="I353" s="670">
        <v>39.380679999999998</v>
      </c>
      <c r="J353" s="579">
        <f t="shared" si="1754"/>
        <v>4.1879099999999996</v>
      </c>
      <c r="K353" s="669"/>
      <c r="L353" s="670">
        <v>4.1879099999999996</v>
      </c>
      <c r="M353" s="579">
        <f t="shared" si="1755"/>
        <v>4.6198199999999998</v>
      </c>
      <c r="N353" s="669"/>
      <c r="O353" s="670">
        <v>4.6198199999999998</v>
      </c>
      <c r="P353" s="579">
        <f t="shared" si="1756"/>
        <v>12.811730000000001</v>
      </c>
      <c r="Q353" s="669"/>
      <c r="R353" s="670">
        <v>12.811730000000001</v>
      </c>
      <c r="S353" s="579">
        <f t="shared" si="1757"/>
        <v>39.291879999999999</v>
      </c>
      <c r="T353" s="669"/>
      <c r="U353" s="670">
        <v>39.291879999999999</v>
      </c>
      <c r="V353" s="477" t="s">
        <v>34</v>
      </c>
      <c r="W353" s="478" t="s">
        <v>34</v>
      </c>
      <c r="X353" s="478" t="s">
        <v>34</v>
      </c>
      <c r="Y353" s="479" t="s">
        <v>34</v>
      </c>
      <c r="Z353" s="818">
        <f t="shared" si="1758"/>
        <v>35.192769999999996</v>
      </c>
      <c r="AA353" s="819">
        <f t="shared" si="1759"/>
        <v>34.760860000000001</v>
      </c>
      <c r="AB353" s="819">
        <f t="shared" si="1760"/>
        <v>26.568949999999997</v>
      </c>
      <c r="AC353" s="820">
        <f t="shared" si="1761"/>
        <v>8.8799999999999102E-2</v>
      </c>
      <c r="AD353" s="821">
        <f t="shared" si="1762"/>
        <v>0.106</v>
      </c>
      <c r="AE353" s="822">
        <f t="shared" si="1763"/>
        <v>0.11700000000000001</v>
      </c>
      <c r="AF353" s="822">
        <f t="shared" si="1764"/>
        <v>0.32500000000000001</v>
      </c>
      <c r="AG353" s="823">
        <f t="shared" si="1765"/>
        <v>0.998</v>
      </c>
    </row>
    <row r="354" spans="1:33" s="122" customFormat="1" ht="27" outlineLevel="1" thickTop="1" thickBot="1" x14ac:dyDescent="0.3">
      <c r="A354" s="113"/>
      <c r="B354" s="556" t="s">
        <v>637</v>
      </c>
      <c r="C354" s="231">
        <v>2240</v>
      </c>
      <c r="D354" s="232"/>
      <c r="E354" s="1456" t="s">
        <v>152</v>
      </c>
      <c r="F354" s="176" t="s">
        <v>43</v>
      </c>
      <c r="G354" s="579">
        <f t="shared" si="1766"/>
        <v>0</v>
      </c>
      <c r="H354" s="669"/>
      <c r="I354" s="670"/>
      <c r="J354" s="579">
        <f t="shared" si="1754"/>
        <v>0</v>
      </c>
      <c r="K354" s="669"/>
      <c r="L354" s="670"/>
      <c r="M354" s="579">
        <f t="shared" si="1755"/>
        <v>0</v>
      </c>
      <c r="N354" s="669"/>
      <c r="O354" s="670"/>
      <c r="P354" s="579">
        <f t="shared" si="1756"/>
        <v>0</v>
      </c>
      <c r="Q354" s="669"/>
      <c r="R354" s="670"/>
      <c r="S354" s="579">
        <f t="shared" si="1757"/>
        <v>0</v>
      </c>
      <c r="T354" s="669"/>
      <c r="U354" s="670"/>
      <c r="V354" s="477" t="s">
        <v>34</v>
      </c>
      <c r="W354" s="478" t="s">
        <v>34</v>
      </c>
      <c r="X354" s="478" t="s">
        <v>34</v>
      </c>
      <c r="Y354" s="479" t="s">
        <v>34</v>
      </c>
      <c r="Z354" s="818">
        <f t="shared" si="1758"/>
        <v>0</v>
      </c>
      <c r="AA354" s="819">
        <f t="shared" si="1759"/>
        <v>0</v>
      </c>
      <c r="AB354" s="819">
        <f t="shared" si="1760"/>
        <v>0</v>
      </c>
      <c r="AC354" s="820">
        <f t="shared" si="1761"/>
        <v>0</v>
      </c>
      <c r="AD354" s="821">
        <f t="shared" si="1762"/>
        <v>0</v>
      </c>
      <c r="AE354" s="822">
        <f t="shared" si="1763"/>
        <v>0</v>
      </c>
      <c r="AF354" s="822">
        <f t="shared" si="1764"/>
        <v>0</v>
      </c>
      <c r="AG354" s="823">
        <f t="shared" si="1765"/>
        <v>0</v>
      </c>
    </row>
    <row r="355" spans="1:33" s="19" customFormat="1" ht="19.5" thickBot="1" x14ac:dyDescent="0.3">
      <c r="A355" s="972"/>
      <c r="B355" s="90" t="s">
        <v>254</v>
      </c>
      <c r="C355" s="233" t="s">
        <v>255</v>
      </c>
      <c r="D355" s="234"/>
      <c r="E355" s="1457" t="s">
        <v>256</v>
      </c>
      <c r="F355" s="97" t="s">
        <v>43</v>
      </c>
      <c r="G355" s="688">
        <f t="shared" si="1766"/>
        <v>51.4</v>
      </c>
      <c r="H355" s="637">
        <f>H356+H359+H362+H363+H365+H364</f>
        <v>0</v>
      </c>
      <c r="I355" s="689">
        <f>I356+I359+I362+I363+I365+I364</f>
        <v>51.4</v>
      </c>
      <c r="J355" s="688">
        <f t="shared" si="1754"/>
        <v>12.3</v>
      </c>
      <c r="K355" s="637">
        <f t="shared" ref="K355:L355" si="1775">K356+K359+K362+K363+K365+K364</f>
        <v>0</v>
      </c>
      <c r="L355" s="689">
        <f t="shared" si="1775"/>
        <v>12.3</v>
      </c>
      <c r="M355" s="688">
        <f t="shared" si="1755"/>
        <v>32.700000000000003</v>
      </c>
      <c r="N355" s="637">
        <f t="shared" ref="N355" si="1776">N356+N359+N362+N363+N365+N364</f>
        <v>0</v>
      </c>
      <c r="O355" s="689">
        <f t="shared" ref="O355" si="1777">O356+O359+O362+O363+O365+O364</f>
        <v>32.700000000000003</v>
      </c>
      <c r="P355" s="688">
        <f t="shared" si="1756"/>
        <v>38.799999999999997</v>
      </c>
      <c r="Q355" s="637">
        <f t="shared" ref="Q355" si="1778">Q356+Q359+Q362+Q363+Q365+Q364</f>
        <v>0</v>
      </c>
      <c r="R355" s="689">
        <f t="shared" ref="R355" si="1779">R356+R359+R362+R363+R365+R364</f>
        <v>38.799999999999997</v>
      </c>
      <c r="S355" s="688">
        <f t="shared" si="1757"/>
        <v>47.4</v>
      </c>
      <c r="T355" s="637">
        <f t="shared" ref="T355" si="1780">T356+T359+T362+T363+T365+T364</f>
        <v>0</v>
      </c>
      <c r="U355" s="689">
        <f t="shared" ref="U355" si="1781">U356+U359+U362+U363+U365+U364</f>
        <v>47.4</v>
      </c>
      <c r="V355" s="442" t="s">
        <v>34</v>
      </c>
      <c r="W355" s="432" t="s">
        <v>34</v>
      </c>
      <c r="X355" s="432" t="s">
        <v>34</v>
      </c>
      <c r="Y355" s="443" t="s">
        <v>34</v>
      </c>
      <c r="Z355" s="754">
        <f t="shared" si="1758"/>
        <v>39.099999999999994</v>
      </c>
      <c r="AA355" s="755">
        <f t="shared" si="1759"/>
        <v>18.699999999999996</v>
      </c>
      <c r="AB355" s="755">
        <f t="shared" si="1760"/>
        <v>12.600000000000001</v>
      </c>
      <c r="AC355" s="756">
        <f t="shared" si="1761"/>
        <v>4</v>
      </c>
      <c r="AD355" s="757">
        <f t="shared" si="1762"/>
        <v>0.23899999999999999</v>
      </c>
      <c r="AE355" s="758">
        <f t="shared" si="1763"/>
        <v>0.63600000000000001</v>
      </c>
      <c r="AF355" s="758">
        <f t="shared" si="1764"/>
        <v>0.755</v>
      </c>
      <c r="AG355" s="759">
        <f>IF(G355&gt;0,ROUND((S355/G355),3),0)</f>
        <v>0.92200000000000004</v>
      </c>
    </row>
    <row r="356" spans="1:33" s="19" customFormat="1" ht="15.75" outlineLevel="1" x14ac:dyDescent="0.25">
      <c r="A356" s="109"/>
      <c r="B356" s="127" t="s">
        <v>257</v>
      </c>
      <c r="C356" s="99">
        <v>2250</v>
      </c>
      <c r="D356" s="100" t="s">
        <v>57</v>
      </c>
      <c r="E356" s="1443" t="s">
        <v>258</v>
      </c>
      <c r="F356" s="52" t="s">
        <v>43</v>
      </c>
      <c r="G356" s="520">
        <f>H356+I356</f>
        <v>51.4</v>
      </c>
      <c r="H356" s="639">
        <f>ROUND(H357*H358/1000,1)</f>
        <v>0</v>
      </c>
      <c r="I356" s="640">
        <f>ROUND(I357*I358/1000,1)</f>
        <v>51.4</v>
      </c>
      <c r="J356" s="520">
        <f t="shared" si="1754"/>
        <v>12.3</v>
      </c>
      <c r="K356" s="639">
        <f t="shared" ref="K356:L356" si="1782">ROUND(K357*K358/1000,1)</f>
        <v>0</v>
      </c>
      <c r="L356" s="640">
        <f t="shared" si="1782"/>
        <v>12.3</v>
      </c>
      <c r="M356" s="520">
        <f t="shared" si="1755"/>
        <v>32.700000000000003</v>
      </c>
      <c r="N356" s="639">
        <f t="shared" ref="N356" si="1783">ROUND(N357*N358/1000,1)</f>
        <v>0</v>
      </c>
      <c r="O356" s="640">
        <f t="shared" ref="O356" si="1784">ROUND(O357*O358/1000,1)</f>
        <v>32.700000000000003</v>
      </c>
      <c r="P356" s="520">
        <f t="shared" si="1756"/>
        <v>38.799999999999997</v>
      </c>
      <c r="Q356" s="639">
        <f t="shared" ref="Q356" si="1785">ROUND(Q357*Q358/1000,1)</f>
        <v>0</v>
      </c>
      <c r="R356" s="640">
        <f t="shared" ref="R356" si="1786">ROUND(R357*R358/1000,1)</f>
        <v>38.799999999999997</v>
      </c>
      <c r="S356" s="520">
        <f t="shared" si="1757"/>
        <v>47.4</v>
      </c>
      <c r="T356" s="639">
        <f t="shared" ref="T356" si="1787">ROUND(T357*T358/1000,1)</f>
        <v>0</v>
      </c>
      <c r="U356" s="640">
        <f t="shared" ref="U356" si="1788">ROUND(U357*U358/1000,1)</f>
        <v>47.4</v>
      </c>
      <c r="V356" s="453" t="s">
        <v>34</v>
      </c>
      <c r="W356" s="454" t="s">
        <v>34</v>
      </c>
      <c r="X356" s="454" t="s">
        <v>34</v>
      </c>
      <c r="Y356" s="455" t="s">
        <v>34</v>
      </c>
      <c r="Z356" s="760">
        <f t="shared" si="1758"/>
        <v>39.099999999999994</v>
      </c>
      <c r="AA356" s="639">
        <f t="shared" si="1759"/>
        <v>18.699999999999996</v>
      </c>
      <c r="AB356" s="639">
        <f t="shared" si="1760"/>
        <v>12.600000000000001</v>
      </c>
      <c r="AC356" s="761">
        <f t="shared" si="1761"/>
        <v>4</v>
      </c>
      <c r="AD356" s="762">
        <f t="shared" si="1762"/>
        <v>0.23899999999999999</v>
      </c>
      <c r="AE356" s="763">
        <f t="shared" si="1763"/>
        <v>0.63600000000000001</v>
      </c>
      <c r="AF356" s="763">
        <f t="shared" si="1764"/>
        <v>0.755</v>
      </c>
      <c r="AG356" s="764">
        <f t="shared" ref="AG356" si="1789">IF(G356&gt;0,ROUND((S356/G356),3),0)</f>
        <v>0.92200000000000004</v>
      </c>
    </row>
    <row r="357" spans="1:33" s="184" customFormat="1" ht="12" outlineLevel="1" x14ac:dyDescent="0.25">
      <c r="A357" s="973"/>
      <c r="B357" s="221"/>
      <c r="C357" s="235"/>
      <c r="D357" s="236" t="s">
        <v>57</v>
      </c>
      <c r="E357" s="1473" t="s">
        <v>259</v>
      </c>
      <c r="F357" s="224" t="s">
        <v>60</v>
      </c>
      <c r="G357" s="641">
        <f>H357+I357</f>
        <v>165</v>
      </c>
      <c r="H357" s="642"/>
      <c r="I357" s="642">
        <v>165</v>
      </c>
      <c r="J357" s="641">
        <f t="shared" si="1754"/>
        <v>50</v>
      </c>
      <c r="K357" s="642"/>
      <c r="L357" s="643">
        <v>50</v>
      </c>
      <c r="M357" s="641">
        <f t="shared" si="1755"/>
        <v>97</v>
      </c>
      <c r="N357" s="642"/>
      <c r="O357" s="643">
        <v>97</v>
      </c>
      <c r="P357" s="641">
        <f t="shared" si="1756"/>
        <v>124</v>
      </c>
      <c r="Q357" s="642"/>
      <c r="R357" s="643">
        <v>124</v>
      </c>
      <c r="S357" s="641">
        <f t="shared" si="1757"/>
        <v>147</v>
      </c>
      <c r="T357" s="642"/>
      <c r="U357" s="643">
        <v>147</v>
      </c>
      <c r="V357" s="447" t="s">
        <v>34</v>
      </c>
      <c r="W357" s="448" t="s">
        <v>34</v>
      </c>
      <c r="X357" s="448" t="s">
        <v>34</v>
      </c>
      <c r="Y357" s="449" t="s">
        <v>34</v>
      </c>
      <c r="Z357" s="781" t="s">
        <v>34</v>
      </c>
      <c r="AA357" s="782" t="s">
        <v>34</v>
      </c>
      <c r="AB357" s="782" t="s">
        <v>34</v>
      </c>
      <c r="AC357" s="783" t="s">
        <v>34</v>
      </c>
      <c r="AD357" s="781" t="s">
        <v>34</v>
      </c>
      <c r="AE357" s="782" t="s">
        <v>34</v>
      </c>
      <c r="AF357" s="782" t="s">
        <v>34</v>
      </c>
      <c r="AG357" s="783" t="s">
        <v>34</v>
      </c>
    </row>
    <row r="358" spans="1:33" s="184" customFormat="1" ht="12.75" outlineLevel="1" thickBot="1" x14ac:dyDescent="0.3">
      <c r="A358" s="973"/>
      <c r="B358" s="225"/>
      <c r="C358" s="237"/>
      <c r="D358" s="238" t="s">
        <v>57</v>
      </c>
      <c r="E358" s="1474" t="s">
        <v>260</v>
      </c>
      <c r="F358" s="228" t="s">
        <v>62</v>
      </c>
      <c r="G358" s="644">
        <f>IF(G356&gt;0,ROUND((G356/G357*1000),2),0)</f>
        <v>311.52</v>
      </c>
      <c r="H358" s="645"/>
      <c r="I358" s="1761">
        <v>311.52</v>
      </c>
      <c r="J358" s="644">
        <f t="shared" ref="J358" si="1790">IF(J356&gt;0,ROUND((J356/J357*1000),2),0)</f>
        <v>246</v>
      </c>
      <c r="K358" s="645"/>
      <c r="L358" s="646">
        <v>245.86760000000001</v>
      </c>
      <c r="M358" s="644">
        <f t="shared" ref="M358" si="1791">IF(M356&gt;0,ROUND((M356/M357*1000),2),0)</f>
        <v>337.11</v>
      </c>
      <c r="N358" s="645"/>
      <c r="O358" s="646">
        <v>336.73463917499998</v>
      </c>
      <c r="P358" s="644">
        <f t="shared" ref="P358" si="1792">IF(P356&gt;0,ROUND((P356/P357*1000),2),0)</f>
        <v>312.89999999999998</v>
      </c>
      <c r="Q358" s="645"/>
      <c r="R358" s="646">
        <v>313.25209677399999</v>
      </c>
      <c r="S358" s="644">
        <f t="shared" ref="S358" si="1793">IF(S356&gt;0,ROUND((S356/S357*1000),2),0)</f>
        <v>322.45</v>
      </c>
      <c r="T358" s="645"/>
      <c r="U358" s="646">
        <v>322.17047618999999</v>
      </c>
      <c r="V358" s="450" t="s">
        <v>34</v>
      </c>
      <c r="W358" s="451" t="s">
        <v>34</v>
      </c>
      <c r="X358" s="451" t="s">
        <v>34</v>
      </c>
      <c r="Y358" s="452" t="s">
        <v>34</v>
      </c>
      <c r="Z358" s="784" t="s">
        <v>34</v>
      </c>
      <c r="AA358" s="785" t="s">
        <v>34</v>
      </c>
      <c r="AB358" s="785" t="s">
        <v>34</v>
      </c>
      <c r="AC358" s="786" t="s">
        <v>34</v>
      </c>
      <c r="AD358" s="784" t="s">
        <v>34</v>
      </c>
      <c r="AE358" s="785" t="s">
        <v>34</v>
      </c>
      <c r="AF358" s="785" t="s">
        <v>34</v>
      </c>
      <c r="AG358" s="786" t="s">
        <v>34</v>
      </c>
    </row>
    <row r="359" spans="1:33" s="19" customFormat="1" ht="16.5" outlineLevel="1" thickTop="1" x14ac:dyDescent="0.25">
      <c r="A359" s="109"/>
      <c r="B359" s="127" t="s">
        <v>261</v>
      </c>
      <c r="C359" s="99">
        <v>2250</v>
      </c>
      <c r="D359" s="100" t="s">
        <v>57</v>
      </c>
      <c r="E359" s="1443" t="s">
        <v>262</v>
      </c>
      <c r="F359" s="52" t="s">
        <v>43</v>
      </c>
      <c r="G359" s="520">
        <f>H359+I359</f>
        <v>0</v>
      </c>
      <c r="H359" s="639">
        <f>ROUND(H360*H361/1000,1)</f>
        <v>0</v>
      </c>
      <c r="I359" s="640">
        <f>ROUND(I360*I361/1000,1)</f>
        <v>0</v>
      </c>
      <c r="J359" s="520">
        <f t="shared" ref="J359:J360" si="1794">K359+L359</f>
        <v>0</v>
      </c>
      <c r="K359" s="639">
        <f t="shared" ref="K359:L359" si="1795">ROUND(K360*K361/1000,1)</f>
        <v>0</v>
      </c>
      <c r="L359" s="640">
        <f t="shared" si="1795"/>
        <v>0</v>
      </c>
      <c r="M359" s="520">
        <f t="shared" ref="M359:M360" si="1796">N359+O359</f>
        <v>0</v>
      </c>
      <c r="N359" s="639">
        <f t="shared" ref="N359" si="1797">ROUND(N360*N361/1000,1)</f>
        <v>0</v>
      </c>
      <c r="O359" s="640">
        <f t="shared" ref="O359" si="1798">ROUND(O360*O361/1000,1)</f>
        <v>0</v>
      </c>
      <c r="P359" s="520">
        <f t="shared" ref="P359:P360" si="1799">Q359+R359</f>
        <v>0</v>
      </c>
      <c r="Q359" s="639">
        <f t="shared" ref="Q359" si="1800">ROUND(Q360*Q361/1000,1)</f>
        <v>0</v>
      </c>
      <c r="R359" s="640">
        <f t="shared" ref="R359" si="1801">ROUND(R360*R361/1000,1)</f>
        <v>0</v>
      </c>
      <c r="S359" s="520">
        <f t="shared" ref="S359:S360" si="1802">T359+U359</f>
        <v>0</v>
      </c>
      <c r="T359" s="639">
        <f t="shared" ref="T359" si="1803">ROUND(T360*T361/1000,1)</f>
        <v>0</v>
      </c>
      <c r="U359" s="640">
        <f t="shared" ref="U359" si="1804">ROUND(U360*U361/1000,1)</f>
        <v>0</v>
      </c>
      <c r="V359" s="477" t="s">
        <v>34</v>
      </c>
      <c r="W359" s="478" t="s">
        <v>34</v>
      </c>
      <c r="X359" s="478" t="s">
        <v>34</v>
      </c>
      <c r="Y359" s="479" t="s">
        <v>34</v>
      </c>
      <c r="Z359" s="818">
        <f t="shared" ref="Z359" si="1805">G359-J359</f>
        <v>0</v>
      </c>
      <c r="AA359" s="819">
        <f t="shared" ref="AA359" si="1806">G359-M359</f>
        <v>0</v>
      </c>
      <c r="AB359" s="819">
        <f t="shared" ref="AB359" si="1807">G359-P359</f>
        <v>0</v>
      </c>
      <c r="AC359" s="820">
        <f t="shared" ref="AC359" si="1808">G359-S359</f>
        <v>0</v>
      </c>
      <c r="AD359" s="821">
        <f t="shared" ref="AD359" si="1809">IF(G359&gt;0,ROUND((J359/G359),3),0)</f>
        <v>0</v>
      </c>
      <c r="AE359" s="822">
        <f t="shared" ref="AE359" si="1810">IF(G359&gt;0,ROUND((M359/G359),3),0)</f>
        <v>0</v>
      </c>
      <c r="AF359" s="822">
        <f t="shared" ref="AF359" si="1811">IF(G359&gt;0,ROUND((P359/G359),3),0)</f>
        <v>0</v>
      </c>
      <c r="AG359" s="823">
        <f t="shared" ref="AG359" si="1812">IF(G359&gt;0,ROUND((S359/G359),3),0)</f>
        <v>0</v>
      </c>
    </row>
    <row r="360" spans="1:33" s="184" customFormat="1" ht="12" outlineLevel="1" x14ac:dyDescent="0.25">
      <c r="A360" s="973"/>
      <c r="B360" s="221"/>
      <c r="C360" s="235"/>
      <c r="D360" s="236" t="s">
        <v>57</v>
      </c>
      <c r="E360" s="1473" t="s">
        <v>259</v>
      </c>
      <c r="F360" s="224" t="s">
        <v>60</v>
      </c>
      <c r="G360" s="641">
        <f>H360+I360</f>
        <v>0</v>
      </c>
      <c r="H360" s="642"/>
      <c r="I360" s="643"/>
      <c r="J360" s="641">
        <f t="shared" si="1794"/>
        <v>0</v>
      </c>
      <c r="K360" s="642"/>
      <c r="L360" s="643"/>
      <c r="M360" s="641">
        <f t="shared" si="1796"/>
        <v>0</v>
      </c>
      <c r="N360" s="642"/>
      <c r="O360" s="643"/>
      <c r="P360" s="641">
        <f t="shared" si="1799"/>
        <v>0</v>
      </c>
      <c r="Q360" s="642"/>
      <c r="R360" s="643"/>
      <c r="S360" s="641">
        <f t="shared" si="1802"/>
        <v>0</v>
      </c>
      <c r="T360" s="642"/>
      <c r="U360" s="643"/>
      <c r="V360" s="447" t="s">
        <v>34</v>
      </c>
      <c r="W360" s="448" t="s">
        <v>34</v>
      </c>
      <c r="X360" s="448" t="s">
        <v>34</v>
      </c>
      <c r="Y360" s="449" t="s">
        <v>34</v>
      </c>
      <c r="Z360" s="781" t="s">
        <v>34</v>
      </c>
      <c r="AA360" s="782" t="s">
        <v>34</v>
      </c>
      <c r="AB360" s="782" t="s">
        <v>34</v>
      </c>
      <c r="AC360" s="783" t="s">
        <v>34</v>
      </c>
      <c r="AD360" s="781" t="s">
        <v>34</v>
      </c>
      <c r="AE360" s="782" t="s">
        <v>34</v>
      </c>
      <c r="AF360" s="782" t="s">
        <v>34</v>
      </c>
      <c r="AG360" s="783" t="s">
        <v>34</v>
      </c>
    </row>
    <row r="361" spans="1:33" s="184" customFormat="1" ht="12.75" outlineLevel="1" thickBot="1" x14ac:dyDescent="0.3">
      <c r="A361" s="973"/>
      <c r="B361" s="225"/>
      <c r="C361" s="228"/>
      <c r="D361" s="239" t="s">
        <v>57</v>
      </c>
      <c r="E361" s="1474" t="s">
        <v>260</v>
      </c>
      <c r="F361" s="228" t="s">
        <v>62</v>
      </c>
      <c r="G361" s="644">
        <f>IF(G359&gt;0,ROUND((G359/G360*1000),2),0)</f>
        <v>0</v>
      </c>
      <c r="H361" s="645"/>
      <c r="I361" s="646"/>
      <c r="J361" s="644">
        <f t="shared" ref="J361" si="1813">IF(J359&gt;0,ROUND((J359/J360*1000),2),0)</f>
        <v>0</v>
      </c>
      <c r="K361" s="645"/>
      <c r="L361" s="646"/>
      <c r="M361" s="644">
        <f t="shared" ref="M361" si="1814">IF(M359&gt;0,ROUND((M359/M360*1000),2),0)</f>
        <v>0</v>
      </c>
      <c r="N361" s="645"/>
      <c r="O361" s="646"/>
      <c r="P361" s="644">
        <f t="shared" ref="P361" si="1815">IF(P359&gt;0,ROUND((P359/P360*1000),2),0)</f>
        <v>0</v>
      </c>
      <c r="Q361" s="645"/>
      <c r="R361" s="646"/>
      <c r="S361" s="644">
        <f t="shared" ref="S361" si="1816">IF(S359&gt;0,ROUND((S359/S360*1000),2),0)</f>
        <v>0</v>
      </c>
      <c r="T361" s="645"/>
      <c r="U361" s="646"/>
      <c r="V361" s="450" t="s">
        <v>34</v>
      </c>
      <c r="W361" s="451" t="s">
        <v>34</v>
      </c>
      <c r="X361" s="451" t="s">
        <v>34</v>
      </c>
      <c r="Y361" s="452" t="s">
        <v>34</v>
      </c>
      <c r="Z361" s="784" t="s">
        <v>34</v>
      </c>
      <c r="AA361" s="785" t="s">
        <v>34</v>
      </c>
      <c r="AB361" s="785" t="s">
        <v>34</v>
      </c>
      <c r="AC361" s="786" t="s">
        <v>34</v>
      </c>
      <c r="AD361" s="784" t="s">
        <v>34</v>
      </c>
      <c r="AE361" s="785" t="s">
        <v>34</v>
      </c>
      <c r="AF361" s="785" t="s">
        <v>34</v>
      </c>
      <c r="AG361" s="786" t="s">
        <v>34</v>
      </c>
    </row>
    <row r="362" spans="1:33" s="19" customFormat="1" ht="17.25" outlineLevel="1" thickTop="1" thickBot="1" x14ac:dyDescent="0.3">
      <c r="A362" s="109"/>
      <c r="B362" s="240" t="s">
        <v>263</v>
      </c>
      <c r="C362" s="161">
        <v>2250</v>
      </c>
      <c r="D362" s="162" t="s">
        <v>79</v>
      </c>
      <c r="E362" s="1475" t="s">
        <v>264</v>
      </c>
      <c r="F362" s="182" t="s">
        <v>43</v>
      </c>
      <c r="G362" s="649">
        <f>H362+I362</f>
        <v>0</v>
      </c>
      <c r="H362" s="650"/>
      <c r="I362" s="651"/>
      <c r="J362" s="649">
        <f t="shared" ref="J362:J371" si="1817">K362+L362</f>
        <v>0</v>
      </c>
      <c r="K362" s="650"/>
      <c r="L362" s="651"/>
      <c r="M362" s="649">
        <f t="shared" ref="M362:M371" si="1818">N362+O362</f>
        <v>0</v>
      </c>
      <c r="N362" s="650"/>
      <c r="O362" s="651"/>
      <c r="P362" s="649">
        <f t="shared" ref="P362:P370" si="1819">Q362+R362</f>
        <v>0</v>
      </c>
      <c r="Q362" s="650"/>
      <c r="R362" s="651"/>
      <c r="S362" s="649">
        <f t="shared" ref="S362:S371" si="1820">T362+U362</f>
        <v>0</v>
      </c>
      <c r="T362" s="650"/>
      <c r="U362" s="651"/>
      <c r="V362" s="459" t="s">
        <v>34</v>
      </c>
      <c r="W362" s="460" t="s">
        <v>34</v>
      </c>
      <c r="X362" s="460" t="s">
        <v>34</v>
      </c>
      <c r="Y362" s="461" t="s">
        <v>34</v>
      </c>
      <c r="Z362" s="1186">
        <f t="shared" ref="Z362:Z370" si="1821">G362-J362</f>
        <v>0</v>
      </c>
      <c r="AA362" s="671">
        <f t="shared" ref="AA362:AA370" si="1822">G362-M362</f>
        <v>0</v>
      </c>
      <c r="AB362" s="671">
        <f t="shared" ref="AB362:AB370" si="1823">G362-P362</f>
        <v>0</v>
      </c>
      <c r="AC362" s="794">
        <f t="shared" ref="AC362:AC370" si="1824">G362-S362</f>
        <v>0</v>
      </c>
      <c r="AD362" s="795">
        <f t="shared" ref="AD362:AD370" si="1825">IF(G362&gt;0,ROUND((J362/G362),3),0)</f>
        <v>0</v>
      </c>
      <c r="AE362" s="796">
        <f t="shared" ref="AE362:AE370" si="1826">IF(G362&gt;0,ROUND((M362/G362),3),0)</f>
        <v>0</v>
      </c>
      <c r="AF362" s="796">
        <f t="shared" ref="AF362:AF370" si="1827">IF(G362&gt;0,ROUND((P362/G362),3),0)</f>
        <v>0</v>
      </c>
      <c r="AG362" s="797">
        <f t="shared" ref="AG362:AG365" si="1828">IF(G362&gt;0,ROUND((S362/G362),3),0)</f>
        <v>0</v>
      </c>
    </row>
    <row r="363" spans="1:33" s="122" customFormat="1" ht="17.25" outlineLevel="1" thickTop="1" thickBot="1" x14ac:dyDescent="0.3">
      <c r="A363" s="109"/>
      <c r="B363" s="160" t="s">
        <v>620</v>
      </c>
      <c r="C363" s="229">
        <v>2250</v>
      </c>
      <c r="D363" s="230"/>
      <c r="E363" s="1447" t="s">
        <v>413</v>
      </c>
      <c r="F363" s="167" t="s">
        <v>43</v>
      </c>
      <c r="G363" s="579">
        <f t="shared" si="1766"/>
        <v>0</v>
      </c>
      <c r="H363" s="669"/>
      <c r="I363" s="670"/>
      <c r="J363" s="579">
        <f t="shared" si="1817"/>
        <v>0</v>
      </c>
      <c r="K363" s="669"/>
      <c r="L363" s="670"/>
      <c r="M363" s="579">
        <f t="shared" si="1818"/>
        <v>0</v>
      </c>
      <c r="N363" s="669"/>
      <c r="O363" s="670"/>
      <c r="P363" s="579">
        <f t="shared" si="1819"/>
        <v>0</v>
      </c>
      <c r="Q363" s="669"/>
      <c r="R363" s="670"/>
      <c r="S363" s="579">
        <f t="shared" si="1820"/>
        <v>0</v>
      </c>
      <c r="T363" s="669"/>
      <c r="U363" s="670"/>
      <c r="V363" s="477" t="s">
        <v>34</v>
      </c>
      <c r="W363" s="478" t="s">
        <v>34</v>
      </c>
      <c r="X363" s="478" t="s">
        <v>34</v>
      </c>
      <c r="Y363" s="479" t="s">
        <v>34</v>
      </c>
      <c r="Z363" s="818">
        <f t="shared" si="1821"/>
        <v>0</v>
      </c>
      <c r="AA363" s="819">
        <f t="shared" si="1822"/>
        <v>0</v>
      </c>
      <c r="AB363" s="819">
        <f t="shared" si="1823"/>
        <v>0</v>
      </c>
      <c r="AC363" s="820">
        <f t="shared" si="1824"/>
        <v>0</v>
      </c>
      <c r="AD363" s="821">
        <f t="shared" si="1825"/>
        <v>0</v>
      </c>
      <c r="AE363" s="822">
        <f t="shared" si="1826"/>
        <v>0</v>
      </c>
      <c r="AF363" s="822">
        <f t="shared" si="1827"/>
        <v>0</v>
      </c>
      <c r="AG363" s="823">
        <f t="shared" si="1828"/>
        <v>0</v>
      </c>
    </row>
    <row r="364" spans="1:33" s="122" customFormat="1" ht="17.25" outlineLevel="1" thickTop="1" thickBot="1" x14ac:dyDescent="0.3">
      <c r="A364" s="109"/>
      <c r="B364" s="273" t="s">
        <v>693</v>
      </c>
      <c r="C364" s="229">
        <v>2250</v>
      </c>
      <c r="D364" s="162"/>
      <c r="E364" s="1447" t="s">
        <v>631</v>
      </c>
      <c r="F364" s="167" t="s">
        <v>43</v>
      </c>
      <c r="G364" s="579">
        <f t="shared" si="1766"/>
        <v>0</v>
      </c>
      <c r="H364" s="669"/>
      <c r="I364" s="670"/>
      <c r="J364" s="579">
        <f t="shared" si="1817"/>
        <v>0</v>
      </c>
      <c r="K364" s="669"/>
      <c r="L364" s="670"/>
      <c r="M364" s="579">
        <f t="shared" si="1818"/>
        <v>0</v>
      </c>
      <c r="N364" s="669"/>
      <c r="O364" s="670"/>
      <c r="P364" s="579">
        <f t="shared" si="1819"/>
        <v>0</v>
      </c>
      <c r="Q364" s="669"/>
      <c r="R364" s="670"/>
      <c r="S364" s="579">
        <f t="shared" si="1820"/>
        <v>0</v>
      </c>
      <c r="T364" s="669"/>
      <c r="U364" s="670"/>
      <c r="V364" s="477" t="s">
        <v>34</v>
      </c>
      <c r="W364" s="478" t="s">
        <v>34</v>
      </c>
      <c r="X364" s="478" t="s">
        <v>34</v>
      </c>
      <c r="Y364" s="479" t="s">
        <v>34</v>
      </c>
      <c r="Z364" s="818"/>
      <c r="AA364" s="819"/>
      <c r="AB364" s="819"/>
      <c r="AC364" s="820"/>
      <c r="AD364" s="821"/>
      <c r="AE364" s="822"/>
      <c r="AF364" s="822"/>
      <c r="AG364" s="823"/>
    </row>
    <row r="365" spans="1:33" s="19" customFormat="1" ht="27" outlineLevel="1" thickTop="1" thickBot="1" x14ac:dyDescent="0.3">
      <c r="A365" s="113"/>
      <c r="B365" s="1307" t="s">
        <v>630</v>
      </c>
      <c r="C365" s="241">
        <v>2250</v>
      </c>
      <c r="D365" s="242"/>
      <c r="E365" s="1476" t="s">
        <v>152</v>
      </c>
      <c r="F365" s="241" t="s">
        <v>43</v>
      </c>
      <c r="G365" s="579">
        <f t="shared" si="1766"/>
        <v>0</v>
      </c>
      <c r="H365" s="669"/>
      <c r="I365" s="670"/>
      <c r="J365" s="579">
        <f t="shared" si="1817"/>
        <v>0</v>
      </c>
      <c r="K365" s="669"/>
      <c r="L365" s="670"/>
      <c r="M365" s="579">
        <f t="shared" si="1818"/>
        <v>0</v>
      </c>
      <c r="N365" s="669"/>
      <c r="O365" s="670"/>
      <c r="P365" s="579">
        <f t="shared" si="1819"/>
        <v>0</v>
      </c>
      <c r="Q365" s="669"/>
      <c r="R365" s="670"/>
      <c r="S365" s="579">
        <f t="shared" si="1820"/>
        <v>0</v>
      </c>
      <c r="T365" s="669"/>
      <c r="U365" s="670"/>
      <c r="V365" s="477" t="s">
        <v>34</v>
      </c>
      <c r="W365" s="478" t="s">
        <v>34</v>
      </c>
      <c r="X365" s="478" t="s">
        <v>34</v>
      </c>
      <c r="Y365" s="479" t="s">
        <v>34</v>
      </c>
      <c r="Z365" s="818">
        <f t="shared" si="1821"/>
        <v>0</v>
      </c>
      <c r="AA365" s="819">
        <f t="shared" si="1822"/>
        <v>0</v>
      </c>
      <c r="AB365" s="819">
        <f t="shared" si="1823"/>
        <v>0</v>
      </c>
      <c r="AC365" s="820">
        <f t="shared" si="1824"/>
        <v>0</v>
      </c>
      <c r="AD365" s="821">
        <f t="shared" si="1825"/>
        <v>0</v>
      </c>
      <c r="AE365" s="822">
        <f t="shared" si="1826"/>
        <v>0</v>
      </c>
      <c r="AF365" s="822">
        <f t="shared" si="1827"/>
        <v>0</v>
      </c>
      <c r="AG365" s="823">
        <f t="shared" si="1828"/>
        <v>0</v>
      </c>
    </row>
    <row r="366" spans="1:33" s="69" customFormat="1" ht="19.5" thickBot="1" x14ac:dyDescent="0.3">
      <c r="A366" s="972"/>
      <c r="B366" s="90" t="s">
        <v>265</v>
      </c>
      <c r="C366" s="233">
        <v>2260</v>
      </c>
      <c r="D366" s="91"/>
      <c r="E366" s="1457" t="s">
        <v>514</v>
      </c>
      <c r="F366" s="97" t="s">
        <v>43</v>
      </c>
      <c r="G366" s="696">
        <f t="shared" si="1766"/>
        <v>0</v>
      </c>
      <c r="H366" s="697">
        <f t="shared" ref="H366" si="1829">ROUND(H367,1)</f>
        <v>0</v>
      </c>
      <c r="I366" s="698">
        <f t="shared" ref="I366" si="1830">ROUND(I367,1)</f>
        <v>0</v>
      </c>
      <c r="J366" s="696">
        <f t="shared" si="1817"/>
        <v>0</v>
      </c>
      <c r="K366" s="697">
        <f t="shared" ref="K366:U366" si="1831">ROUND(K367,1)</f>
        <v>0</v>
      </c>
      <c r="L366" s="698">
        <f t="shared" si="1831"/>
        <v>0</v>
      </c>
      <c r="M366" s="696">
        <f t="shared" si="1818"/>
        <v>0</v>
      </c>
      <c r="N366" s="697">
        <f t="shared" si="1831"/>
        <v>0</v>
      </c>
      <c r="O366" s="698">
        <f t="shared" si="1831"/>
        <v>0</v>
      </c>
      <c r="P366" s="696">
        <f t="shared" si="1819"/>
        <v>0</v>
      </c>
      <c r="Q366" s="697">
        <f t="shared" si="1831"/>
        <v>0</v>
      </c>
      <c r="R366" s="698">
        <f t="shared" si="1831"/>
        <v>0</v>
      </c>
      <c r="S366" s="696">
        <f t="shared" si="1820"/>
        <v>0</v>
      </c>
      <c r="T366" s="697">
        <f t="shared" si="1831"/>
        <v>0</v>
      </c>
      <c r="U366" s="698">
        <f t="shared" si="1831"/>
        <v>0</v>
      </c>
      <c r="V366" s="442" t="s">
        <v>34</v>
      </c>
      <c r="W366" s="432" t="s">
        <v>34</v>
      </c>
      <c r="X366" s="432" t="s">
        <v>34</v>
      </c>
      <c r="Y366" s="443" t="s">
        <v>34</v>
      </c>
      <c r="Z366" s="754">
        <f t="shared" si="1821"/>
        <v>0</v>
      </c>
      <c r="AA366" s="755">
        <f t="shared" si="1822"/>
        <v>0</v>
      </c>
      <c r="AB366" s="755">
        <f t="shared" si="1823"/>
        <v>0</v>
      </c>
      <c r="AC366" s="756">
        <f t="shared" si="1824"/>
        <v>0</v>
      </c>
      <c r="AD366" s="757">
        <f t="shared" si="1825"/>
        <v>0</v>
      </c>
      <c r="AE366" s="758">
        <f t="shared" si="1826"/>
        <v>0</v>
      </c>
      <c r="AF366" s="758">
        <f t="shared" si="1827"/>
        <v>0</v>
      </c>
      <c r="AG366" s="759">
        <f>IF(G366&gt;0,ROUND((S366/G366),3),0)</f>
        <v>0</v>
      </c>
    </row>
    <row r="367" spans="1:33" s="88" customFormat="1" ht="19.5" outlineLevel="1" thickBot="1" x14ac:dyDescent="0.3">
      <c r="A367" s="972"/>
      <c r="B367" s="557" t="s">
        <v>268</v>
      </c>
      <c r="C367" s="1008">
        <v>2260</v>
      </c>
      <c r="D367" s="597"/>
      <c r="E367" s="1477" t="s">
        <v>514</v>
      </c>
      <c r="F367" s="596" t="s">
        <v>43</v>
      </c>
      <c r="G367" s="580">
        <f t="shared" si="1766"/>
        <v>0</v>
      </c>
      <c r="H367" s="691"/>
      <c r="I367" s="692"/>
      <c r="J367" s="580">
        <f t="shared" si="1817"/>
        <v>0</v>
      </c>
      <c r="K367" s="691"/>
      <c r="L367" s="692"/>
      <c r="M367" s="580">
        <f t="shared" si="1818"/>
        <v>0</v>
      </c>
      <c r="N367" s="691"/>
      <c r="O367" s="692"/>
      <c r="P367" s="580">
        <f t="shared" si="1819"/>
        <v>0</v>
      </c>
      <c r="Q367" s="691"/>
      <c r="R367" s="692"/>
      <c r="S367" s="580">
        <f t="shared" si="1820"/>
        <v>0</v>
      </c>
      <c r="T367" s="691"/>
      <c r="U367" s="692"/>
      <c r="V367" s="593" t="s">
        <v>34</v>
      </c>
      <c r="W367" s="594" t="s">
        <v>34</v>
      </c>
      <c r="X367" s="594" t="s">
        <v>34</v>
      </c>
      <c r="Y367" s="595" t="s">
        <v>34</v>
      </c>
      <c r="Z367" s="836">
        <f t="shared" si="1821"/>
        <v>0</v>
      </c>
      <c r="AA367" s="837">
        <f t="shared" si="1822"/>
        <v>0</v>
      </c>
      <c r="AB367" s="837">
        <f t="shared" si="1823"/>
        <v>0</v>
      </c>
      <c r="AC367" s="838">
        <f t="shared" si="1824"/>
        <v>0</v>
      </c>
      <c r="AD367" s="839">
        <f t="shared" si="1825"/>
        <v>0</v>
      </c>
      <c r="AE367" s="840">
        <f t="shared" si="1826"/>
        <v>0</v>
      </c>
      <c r="AF367" s="840">
        <f t="shared" si="1827"/>
        <v>0</v>
      </c>
      <c r="AG367" s="841">
        <f t="shared" ref="AG367" si="1832">IF(G367&gt;0,ROUND((S367/G367),3),0)</f>
        <v>0</v>
      </c>
    </row>
    <row r="368" spans="1:33" s="19" customFormat="1" ht="19.5" thickBot="1" x14ac:dyDescent="0.3">
      <c r="A368" s="972"/>
      <c r="B368" s="243" t="s">
        <v>287</v>
      </c>
      <c r="C368" s="233" t="s">
        <v>266</v>
      </c>
      <c r="D368" s="234"/>
      <c r="E368" s="1457" t="s">
        <v>267</v>
      </c>
      <c r="F368" s="97" t="s">
        <v>43</v>
      </c>
      <c r="G368" s="688">
        <f t="shared" si="1766"/>
        <v>616.1</v>
      </c>
      <c r="H368" s="637">
        <f>H369+H382+H392+H399+H406+H419</f>
        <v>608.5</v>
      </c>
      <c r="I368" s="689">
        <f t="shared" ref="I368" si="1833">I369+I382+I392+I399+I406+I419</f>
        <v>7.6</v>
      </c>
      <c r="J368" s="688">
        <f t="shared" si="1817"/>
        <v>132.79999999999998</v>
      </c>
      <c r="K368" s="637">
        <f t="shared" ref="K368:L368" si="1834">K369+K382+K392+K399+K406+K419</f>
        <v>132.19999999999999</v>
      </c>
      <c r="L368" s="689">
        <f t="shared" si="1834"/>
        <v>0.6</v>
      </c>
      <c r="M368" s="688">
        <f t="shared" si="1818"/>
        <v>262.5</v>
      </c>
      <c r="N368" s="637">
        <f t="shared" ref="N368" si="1835">N369+N382+N392+N399+N406+N419</f>
        <v>259.7</v>
      </c>
      <c r="O368" s="689">
        <f t="shared" ref="O368" si="1836">O369+O382+O392+O399+O406+O419</f>
        <v>2.8</v>
      </c>
      <c r="P368" s="688">
        <f t="shared" si="1819"/>
        <v>340.4</v>
      </c>
      <c r="Q368" s="637">
        <f t="shared" ref="Q368" si="1837">Q369+Q382+Q392+Q399+Q406+Q419</f>
        <v>335.7</v>
      </c>
      <c r="R368" s="689">
        <f t="shared" ref="R368" si="1838">R369+R382+R392+R399+R406+R419</f>
        <v>4.7</v>
      </c>
      <c r="S368" s="688">
        <f t="shared" si="1820"/>
        <v>578.20000000000005</v>
      </c>
      <c r="T368" s="637">
        <f t="shared" ref="T368" si="1839">T369+T382+T392+T399+T406+T419</f>
        <v>570.70000000000005</v>
      </c>
      <c r="U368" s="689">
        <f t="shared" ref="U368" si="1840">U369+U382+U392+U399+U406+U419</f>
        <v>7.5</v>
      </c>
      <c r="V368" s="436" t="s">
        <v>34</v>
      </c>
      <c r="W368" s="437" t="s">
        <v>34</v>
      </c>
      <c r="X368" s="437" t="s">
        <v>34</v>
      </c>
      <c r="Y368" s="438" t="s">
        <v>34</v>
      </c>
      <c r="Z368" s="830">
        <f t="shared" si="1821"/>
        <v>483.30000000000007</v>
      </c>
      <c r="AA368" s="831">
        <f t="shared" si="1822"/>
        <v>353.6</v>
      </c>
      <c r="AB368" s="831">
        <f t="shared" si="1823"/>
        <v>275.70000000000005</v>
      </c>
      <c r="AC368" s="832">
        <f t="shared" si="1824"/>
        <v>37.899999999999977</v>
      </c>
      <c r="AD368" s="833">
        <f t="shared" si="1825"/>
        <v>0.216</v>
      </c>
      <c r="AE368" s="834">
        <f t="shared" si="1826"/>
        <v>0.42599999999999999</v>
      </c>
      <c r="AF368" s="834">
        <f t="shared" si="1827"/>
        <v>0.55300000000000005</v>
      </c>
      <c r="AG368" s="835">
        <f>IF(G368&gt;0,ROUND((S368/G368),3),0)</f>
        <v>0.93799999999999994</v>
      </c>
    </row>
    <row r="369" spans="1:33" s="87" customFormat="1" ht="19.5" outlineLevel="1" thickBot="1" x14ac:dyDescent="0.3">
      <c r="A369" s="972"/>
      <c r="B369" s="510" t="s">
        <v>290</v>
      </c>
      <c r="C369" s="596" t="s">
        <v>269</v>
      </c>
      <c r="D369" s="597"/>
      <c r="E369" s="1478" t="s">
        <v>270</v>
      </c>
      <c r="F369" s="596" t="s">
        <v>43</v>
      </c>
      <c r="G369" s="1150">
        <f t="shared" si="1766"/>
        <v>287</v>
      </c>
      <c r="H369" s="1151">
        <f>ROUND(H370+H373+H376+H380+H381+H379,1)</f>
        <v>287</v>
      </c>
      <c r="I369" s="1152">
        <f>ROUND(I370+I373+I376+I380+I381+I379,1)</f>
        <v>0</v>
      </c>
      <c r="J369" s="1150">
        <f t="shared" si="1817"/>
        <v>87.6</v>
      </c>
      <c r="K369" s="1151">
        <f t="shared" ref="K369:L369" si="1841">ROUND(K370+K373+K376+K380+K381+K379,1)</f>
        <v>87.6</v>
      </c>
      <c r="L369" s="1152">
        <f t="shared" si="1841"/>
        <v>0</v>
      </c>
      <c r="M369" s="1150">
        <f t="shared" si="1818"/>
        <v>141.5</v>
      </c>
      <c r="N369" s="1151">
        <f t="shared" ref="N369" si="1842">ROUND(N370+N373+N376+N380+N381+N379,1)</f>
        <v>141.5</v>
      </c>
      <c r="O369" s="1152">
        <f t="shared" ref="O369" si="1843">ROUND(O370+O373+O376+O380+O381+O379,1)</f>
        <v>0</v>
      </c>
      <c r="P369" s="1150">
        <f t="shared" si="1819"/>
        <v>141.5</v>
      </c>
      <c r="Q369" s="1151">
        <f t="shared" ref="Q369" si="1844">ROUND(Q370+Q373+Q376+Q380+Q381+Q379,1)</f>
        <v>141.5</v>
      </c>
      <c r="R369" s="1152">
        <f t="shared" ref="R369" si="1845">ROUND(R370+R373+R376+R380+R381+R379,1)</f>
        <v>0</v>
      </c>
      <c r="S369" s="1150">
        <f t="shared" si="1820"/>
        <v>269.8</v>
      </c>
      <c r="T369" s="1151">
        <f t="shared" ref="T369" si="1846">ROUND(T370+T373+T376+T380+T381+T379,1)</f>
        <v>269.8</v>
      </c>
      <c r="U369" s="1152">
        <f t="shared" ref="U369" si="1847">ROUND(U370+U373+U376+U380+U381+U379,1)</f>
        <v>0</v>
      </c>
      <c r="V369" s="545" t="s">
        <v>34</v>
      </c>
      <c r="W369" s="546" t="s">
        <v>34</v>
      </c>
      <c r="X369" s="546" t="s">
        <v>34</v>
      </c>
      <c r="Y369" s="547" t="s">
        <v>34</v>
      </c>
      <c r="Z369" s="836">
        <f t="shared" si="1821"/>
        <v>199.4</v>
      </c>
      <c r="AA369" s="837">
        <f t="shared" si="1822"/>
        <v>145.5</v>
      </c>
      <c r="AB369" s="837">
        <f t="shared" si="1823"/>
        <v>145.5</v>
      </c>
      <c r="AC369" s="838">
        <f t="shared" si="1824"/>
        <v>17.199999999999989</v>
      </c>
      <c r="AD369" s="839">
        <f t="shared" si="1825"/>
        <v>0.30499999999999999</v>
      </c>
      <c r="AE369" s="840">
        <f t="shared" si="1826"/>
        <v>0.49299999999999999</v>
      </c>
      <c r="AF369" s="840">
        <f t="shared" si="1827"/>
        <v>0.49299999999999999</v>
      </c>
      <c r="AG369" s="841">
        <f t="shared" ref="AG369:AG370" si="1848">IF(G369&gt;0,ROUND((S369/G369),3),0)</f>
        <v>0.94</v>
      </c>
    </row>
    <row r="370" spans="1:33" s="114" customFormat="1" outlineLevel="1" x14ac:dyDescent="0.25">
      <c r="A370" s="357"/>
      <c r="B370" s="560" t="s">
        <v>515</v>
      </c>
      <c r="C370" s="561">
        <v>2271</v>
      </c>
      <c r="D370" s="562"/>
      <c r="E370" s="1467" t="s">
        <v>414</v>
      </c>
      <c r="F370" s="171" t="s">
        <v>43</v>
      </c>
      <c r="G370" s="520">
        <f>H370+I370</f>
        <v>287</v>
      </c>
      <c r="H370" s="639">
        <f>ROUND(H371*H372/1000,1)</f>
        <v>287</v>
      </c>
      <c r="I370" s="640">
        <f>ROUND(I371*I372/1000,1)</f>
        <v>0</v>
      </c>
      <c r="J370" s="520">
        <f t="shared" si="1817"/>
        <v>87.6</v>
      </c>
      <c r="K370" s="639">
        <f t="shared" ref="K370:L370" si="1849">ROUND(K371*K372/1000,1)</f>
        <v>87.6</v>
      </c>
      <c r="L370" s="640">
        <f t="shared" si="1849"/>
        <v>0</v>
      </c>
      <c r="M370" s="520">
        <f t="shared" si="1818"/>
        <v>141.5</v>
      </c>
      <c r="N370" s="639">
        <f t="shared" ref="N370" si="1850">ROUND(N371*N372/1000,1)</f>
        <v>141.5</v>
      </c>
      <c r="O370" s="640">
        <f t="shared" ref="O370" si="1851">ROUND(O371*O372/1000,1)</f>
        <v>0</v>
      </c>
      <c r="P370" s="520">
        <f t="shared" si="1819"/>
        <v>141.5</v>
      </c>
      <c r="Q370" s="639">
        <f>ROUND(Q371*Q372/1000,1)</f>
        <v>141.5</v>
      </c>
      <c r="R370" s="640">
        <f>ROUND(R371*R372/1000,1)</f>
        <v>0</v>
      </c>
      <c r="S370" s="520">
        <f t="shared" si="1820"/>
        <v>269.8</v>
      </c>
      <c r="T370" s="639">
        <f t="shared" ref="T370" si="1852">ROUND(T371*T372/1000,1)</f>
        <v>269.8</v>
      </c>
      <c r="U370" s="640">
        <f t="shared" ref="U370" si="1853">ROUND(U371*U372/1000,1)</f>
        <v>0</v>
      </c>
      <c r="V370" s="453" t="s">
        <v>34</v>
      </c>
      <c r="W370" s="454" t="s">
        <v>34</v>
      </c>
      <c r="X370" s="454" t="s">
        <v>34</v>
      </c>
      <c r="Y370" s="455" t="s">
        <v>34</v>
      </c>
      <c r="Z370" s="760">
        <f t="shared" si="1821"/>
        <v>199.4</v>
      </c>
      <c r="AA370" s="639">
        <f t="shared" si="1822"/>
        <v>145.5</v>
      </c>
      <c r="AB370" s="639">
        <f t="shared" si="1823"/>
        <v>145.5</v>
      </c>
      <c r="AC370" s="761">
        <f t="shared" si="1824"/>
        <v>17.199999999999989</v>
      </c>
      <c r="AD370" s="762">
        <f t="shared" si="1825"/>
        <v>0.30499999999999999</v>
      </c>
      <c r="AE370" s="763">
        <f t="shared" si="1826"/>
        <v>0.49299999999999999</v>
      </c>
      <c r="AF370" s="763">
        <f t="shared" si="1827"/>
        <v>0.49299999999999999</v>
      </c>
      <c r="AG370" s="764">
        <f t="shared" si="1848"/>
        <v>0.94</v>
      </c>
    </row>
    <row r="371" spans="1:33" s="114" customFormat="1" ht="12" outlineLevel="1" x14ac:dyDescent="0.25">
      <c r="A371" s="973"/>
      <c r="B371" s="103"/>
      <c r="C371" s="185"/>
      <c r="D371" s="186"/>
      <c r="E371" s="1437" t="s">
        <v>415</v>
      </c>
      <c r="F371" s="185" t="s">
        <v>271</v>
      </c>
      <c r="G371" s="641">
        <f>H371+I371</f>
        <v>2020</v>
      </c>
      <c r="H371" s="642">
        <v>2020</v>
      </c>
      <c r="I371" s="643"/>
      <c r="J371" s="641">
        <f t="shared" si="1817"/>
        <v>54.514000000000003</v>
      </c>
      <c r="K371" s="643">
        <v>54.514000000000003</v>
      </c>
      <c r="L371" s="643"/>
      <c r="M371" s="641">
        <f t="shared" si="1818"/>
        <v>88.113023999999996</v>
      </c>
      <c r="N371" s="642">
        <v>88.113023999999996</v>
      </c>
      <c r="O371" s="643"/>
      <c r="P371" s="641">
        <f>Q371+R371</f>
        <v>88.113023999999996</v>
      </c>
      <c r="Q371" s="642">
        <v>88.113023999999996</v>
      </c>
      <c r="R371" s="642"/>
      <c r="S371" s="641">
        <f t="shared" si="1820"/>
        <v>168.103024</v>
      </c>
      <c r="T371" s="643">
        <v>168.103024</v>
      </c>
      <c r="U371" s="643"/>
      <c r="V371" s="447" t="s">
        <v>34</v>
      </c>
      <c r="W371" s="448" t="s">
        <v>34</v>
      </c>
      <c r="X371" s="448" t="s">
        <v>34</v>
      </c>
      <c r="Y371" s="449" t="s">
        <v>34</v>
      </c>
      <c r="Z371" s="781" t="s">
        <v>34</v>
      </c>
      <c r="AA371" s="782" t="s">
        <v>34</v>
      </c>
      <c r="AB371" s="782" t="s">
        <v>34</v>
      </c>
      <c r="AC371" s="783" t="s">
        <v>34</v>
      </c>
      <c r="AD371" s="781" t="s">
        <v>34</v>
      </c>
      <c r="AE371" s="782" t="s">
        <v>34</v>
      </c>
      <c r="AF371" s="782" t="s">
        <v>34</v>
      </c>
      <c r="AG371" s="783" t="s">
        <v>34</v>
      </c>
    </row>
    <row r="372" spans="1:33" s="114" customFormat="1" ht="12.75" outlineLevel="1" thickBot="1" x14ac:dyDescent="0.3">
      <c r="A372" s="973"/>
      <c r="B372" s="106"/>
      <c r="C372" s="208"/>
      <c r="D372" s="581"/>
      <c r="E372" s="1438" t="s">
        <v>272</v>
      </c>
      <c r="F372" s="208" t="s">
        <v>62</v>
      </c>
      <c r="G372" s="644">
        <f>IF(G370&gt;0,ROUND((G370/G371*1000),2),0)</f>
        <v>142.08000000000001</v>
      </c>
      <c r="H372" s="642">
        <v>142.07919999999999</v>
      </c>
      <c r="I372" s="646"/>
      <c r="J372" s="644">
        <f t="shared" ref="J372" si="1854">IF(J370&gt;0,ROUND((J370/J371*1000),2),0)</f>
        <v>1606.93</v>
      </c>
      <c r="K372" s="646">
        <v>1606.95582786</v>
      </c>
      <c r="L372" s="646"/>
      <c r="M372" s="644">
        <f t="shared" ref="M372" si="1855">IF(M370&gt;0,ROUND((M370/M371*1000),2),0)</f>
        <v>1605.89</v>
      </c>
      <c r="N372" s="645">
        <v>1605.9710991100001</v>
      </c>
      <c r="O372" s="646"/>
      <c r="P372" s="644">
        <f t="shared" ref="P372" si="1856">IF(P370&gt;0,ROUND((P370/P371*1000),2),0)</f>
        <v>1605.89</v>
      </c>
      <c r="Q372" s="645">
        <v>1605.9710991100001</v>
      </c>
      <c r="R372" s="645"/>
      <c r="S372" s="644">
        <f t="shared" ref="S372" si="1857">IF(S370&gt;0,ROUND((S370/S371*1000),2),0)</f>
        <v>1604.97</v>
      </c>
      <c r="T372" s="646">
        <v>1605.2619612599999</v>
      </c>
      <c r="U372" s="646"/>
      <c r="V372" s="450" t="s">
        <v>34</v>
      </c>
      <c r="W372" s="451" t="s">
        <v>34</v>
      </c>
      <c r="X372" s="451" t="s">
        <v>34</v>
      </c>
      <c r="Y372" s="452" t="s">
        <v>34</v>
      </c>
      <c r="Z372" s="784" t="s">
        <v>34</v>
      </c>
      <c r="AA372" s="785" t="s">
        <v>34</v>
      </c>
      <c r="AB372" s="785" t="s">
        <v>34</v>
      </c>
      <c r="AC372" s="786" t="s">
        <v>34</v>
      </c>
      <c r="AD372" s="784" t="s">
        <v>34</v>
      </c>
      <c r="AE372" s="785" t="s">
        <v>34</v>
      </c>
      <c r="AF372" s="785" t="s">
        <v>34</v>
      </c>
      <c r="AG372" s="786" t="s">
        <v>34</v>
      </c>
    </row>
    <row r="373" spans="1:33" s="114" customFormat="1" ht="26.25" outlineLevel="1" thickTop="1" x14ac:dyDescent="0.25">
      <c r="A373" s="357"/>
      <c r="B373" s="564" t="s">
        <v>516</v>
      </c>
      <c r="C373" s="204">
        <v>2271</v>
      </c>
      <c r="D373" s="205"/>
      <c r="E373" s="1479" t="s">
        <v>416</v>
      </c>
      <c r="F373" s="179" t="s">
        <v>43</v>
      </c>
      <c r="G373" s="520">
        <f>H373+I373</f>
        <v>0</v>
      </c>
      <c r="H373" s="639">
        <f>ROUND(H374*H375/1000,1)</f>
        <v>0</v>
      </c>
      <c r="I373" s="640">
        <f>ROUND(I374*I375/1000,1)</f>
        <v>0</v>
      </c>
      <c r="J373" s="520">
        <f t="shared" ref="J373:J374" si="1858">K373+L373</f>
        <v>0</v>
      </c>
      <c r="K373" s="639">
        <f t="shared" ref="K373:L373" si="1859">ROUND(K374*K375/1000,1)</f>
        <v>0</v>
      </c>
      <c r="L373" s="640">
        <f t="shared" si="1859"/>
        <v>0</v>
      </c>
      <c r="M373" s="520">
        <f t="shared" ref="M373:M374" si="1860">N373+O373</f>
        <v>0</v>
      </c>
      <c r="N373" s="639">
        <f t="shared" ref="N373" si="1861">ROUND(N374*N375/1000,1)</f>
        <v>0</v>
      </c>
      <c r="O373" s="640">
        <f t="shared" ref="O373" si="1862">ROUND(O374*O375/1000,1)</f>
        <v>0</v>
      </c>
      <c r="P373" s="520">
        <f t="shared" ref="P373:P374" si="1863">Q373+R373</f>
        <v>0</v>
      </c>
      <c r="Q373" s="639">
        <f t="shared" ref="Q373" si="1864">ROUND(Q374*Q375/1000,1)</f>
        <v>0</v>
      </c>
      <c r="R373" s="640">
        <f t="shared" ref="R373" si="1865">ROUND(R374*R375/1000,1)</f>
        <v>0</v>
      </c>
      <c r="S373" s="520">
        <f t="shared" ref="S373:S374" si="1866">T373+U373</f>
        <v>0</v>
      </c>
      <c r="T373" s="639">
        <f t="shared" ref="T373" si="1867">ROUND(T374*T375/1000,1)</f>
        <v>0</v>
      </c>
      <c r="U373" s="640">
        <f t="shared" ref="U373" si="1868">ROUND(U374*U375/1000,1)</f>
        <v>0</v>
      </c>
      <c r="V373" s="453" t="s">
        <v>34</v>
      </c>
      <c r="W373" s="454" t="s">
        <v>34</v>
      </c>
      <c r="X373" s="454" t="s">
        <v>34</v>
      </c>
      <c r="Y373" s="455" t="s">
        <v>34</v>
      </c>
      <c r="Z373" s="760">
        <f t="shared" ref="Z373" si="1869">G373-J373</f>
        <v>0</v>
      </c>
      <c r="AA373" s="639">
        <f t="shared" ref="AA373" si="1870">G373-M373</f>
        <v>0</v>
      </c>
      <c r="AB373" s="639">
        <f t="shared" ref="AB373" si="1871">G373-P373</f>
        <v>0</v>
      </c>
      <c r="AC373" s="761">
        <f t="shared" ref="AC373" si="1872">G373-S373</f>
        <v>0</v>
      </c>
      <c r="AD373" s="762">
        <f t="shared" ref="AD373" si="1873">IF(G373&gt;0,ROUND((J373/G373),3),0)</f>
        <v>0</v>
      </c>
      <c r="AE373" s="763">
        <f t="shared" ref="AE373" si="1874">IF(G373&gt;0,ROUND((M373/G373),3),0)</f>
        <v>0</v>
      </c>
      <c r="AF373" s="763">
        <f t="shared" ref="AF373" si="1875">IF(G373&gt;0,ROUND((P373/G373),3),0)</f>
        <v>0</v>
      </c>
      <c r="AG373" s="764">
        <f t="shared" ref="AG373" si="1876">IF(G373&gt;0,ROUND((S373/G373),3),0)</f>
        <v>0</v>
      </c>
    </row>
    <row r="374" spans="1:33" s="114" customFormat="1" ht="12" outlineLevel="1" x14ac:dyDescent="0.25">
      <c r="A374" s="973"/>
      <c r="B374" s="103"/>
      <c r="C374" s="185"/>
      <c r="D374" s="186"/>
      <c r="E374" s="1437" t="s">
        <v>417</v>
      </c>
      <c r="F374" s="565" t="s">
        <v>37</v>
      </c>
      <c r="G374" s="641">
        <f>H374+I374</f>
        <v>0</v>
      </c>
      <c r="H374" s="642"/>
      <c r="I374" s="643"/>
      <c r="J374" s="641">
        <f t="shared" si="1858"/>
        <v>0</v>
      </c>
      <c r="K374" s="642"/>
      <c r="L374" s="643"/>
      <c r="M374" s="641">
        <f t="shared" si="1860"/>
        <v>0</v>
      </c>
      <c r="N374" s="642"/>
      <c r="O374" s="643"/>
      <c r="P374" s="641">
        <f t="shared" si="1863"/>
        <v>0</v>
      </c>
      <c r="Q374" s="642"/>
      <c r="R374" s="643"/>
      <c r="S374" s="641">
        <f t="shared" si="1866"/>
        <v>0</v>
      </c>
      <c r="T374" s="642"/>
      <c r="U374" s="643"/>
      <c r="V374" s="447" t="s">
        <v>34</v>
      </c>
      <c r="W374" s="448" t="s">
        <v>34</v>
      </c>
      <c r="X374" s="448" t="s">
        <v>34</v>
      </c>
      <c r="Y374" s="449" t="s">
        <v>34</v>
      </c>
      <c r="Z374" s="781" t="s">
        <v>34</v>
      </c>
      <c r="AA374" s="782" t="s">
        <v>34</v>
      </c>
      <c r="AB374" s="782" t="s">
        <v>34</v>
      </c>
      <c r="AC374" s="783" t="s">
        <v>34</v>
      </c>
      <c r="AD374" s="781" t="s">
        <v>34</v>
      </c>
      <c r="AE374" s="782" t="s">
        <v>34</v>
      </c>
      <c r="AF374" s="782" t="s">
        <v>34</v>
      </c>
      <c r="AG374" s="783" t="s">
        <v>34</v>
      </c>
    </row>
    <row r="375" spans="1:33" s="114" customFormat="1" ht="12.75" outlineLevel="1" thickBot="1" x14ac:dyDescent="0.3">
      <c r="A375" s="973"/>
      <c r="B375" s="106"/>
      <c r="C375" s="208"/>
      <c r="D375" s="581"/>
      <c r="E375" s="1438" t="s">
        <v>272</v>
      </c>
      <c r="F375" s="208" t="s">
        <v>62</v>
      </c>
      <c r="G375" s="644">
        <f>IF(G373&gt;0,ROUND((G373/G374*1000),2),0)</f>
        <v>0</v>
      </c>
      <c r="H375" s="645"/>
      <c r="I375" s="646"/>
      <c r="J375" s="644">
        <f t="shared" ref="J375" si="1877">IF(J373&gt;0,ROUND((J373/J374*1000),2),0)</f>
        <v>0</v>
      </c>
      <c r="K375" s="645"/>
      <c r="L375" s="646"/>
      <c r="M375" s="644">
        <f t="shared" ref="M375" si="1878">IF(M373&gt;0,ROUND((M373/M374*1000),2),0)</f>
        <v>0</v>
      </c>
      <c r="N375" s="645"/>
      <c r="O375" s="646"/>
      <c r="P375" s="644">
        <f t="shared" ref="P375" si="1879">IF(P373&gt;0,ROUND((P373/P374*1000),2),0)</f>
        <v>0</v>
      </c>
      <c r="Q375" s="645"/>
      <c r="R375" s="646"/>
      <c r="S375" s="644">
        <f t="shared" ref="S375" si="1880">IF(S373&gt;0,ROUND((S373/S374*1000),2),0)</f>
        <v>0</v>
      </c>
      <c r="T375" s="645"/>
      <c r="U375" s="646"/>
      <c r="V375" s="450" t="s">
        <v>34</v>
      </c>
      <c r="W375" s="451" t="s">
        <v>34</v>
      </c>
      <c r="X375" s="451" t="s">
        <v>34</v>
      </c>
      <c r="Y375" s="452" t="s">
        <v>34</v>
      </c>
      <c r="Z375" s="784" t="s">
        <v>34</v>
      </c>
      <c r="AA375" s="785" t="s">
        <v>34</v>
      </c>
      <c r="AB375" s="785" t="s">
        <v>34</v>
      </c>
      <c r="AC375" s="786" t="s">
        <v>34</v>
      </c>
      <c r="AD375" s="784" t="s">
        <v>34</v>
      </c>
      <c r="AE375" s="785" t="s">
        <v>34</v>
      </c>
      <c r="AF375" s="785" t="s">
        <v>34</v>
      </c>
      <c r="AG375" s="786" t="s">
        <v>34</v>
      </c>
    </row>
    <row r="376" spans="1:33" s="114" customFormat="1" ht="26.25" outlineLevel="1" thickTop="1" x14ac:dyDescent="0.25">
      <c r="A376" s="357"/>
      <c r="B376" s="570" t="s">
        <v>517</v>
      </c>
      <c r="C376" s="551">
        <v>2271</v>
      </c>
      <c r="D376" s="583"/>
      <c r="E376" s="1480" t="s">
        <v>418</v>
      </c>
      <c r="F376" s="566" t="s">
        <v>43</v>
      </c>
      <c r="G376" s="520">
        <f>H376+I376</f>
        <v>0</v>
      </c>
      <c r="H376" s="639">
        <f>ROUND(H377*H378/1000,1)</f>
        <v>0</v>
      </c>
      <c r="I376" s="640">
        <f>ROUND(I377*I378/1000,1)</f>
        <v>0</v>
      </c>
      <c r="J376" s="520">
        <f t="shared" ref="J376:J377" si="1881">K376+L376</f>
        <v>0</v>
      </c>
      <c r="K376" s="639">
        <f t="shared" ref="K376:L376" si="1882">ROUND(K377*K378/1000,1)</f>
        <v>0</v>
      </c>
      <c r="L376" s="640">
        <f t="shared" si="1882"/>
        <v>0</v>
      </c>
      <c r="M376" s="520">
        <f t="shared" ref="M376:M377" si="1883">N376+O376</f>
        <v>0</v>
      </c>
      <c r="N376" s="639">
        <f t="shared" ref="N376" si="1884">ROUND(N377*N378/1000,1)</f>
        <v>0</v>
      </c>
      <c r="O376" s="640">
        <f t="shared" ref="O376" si="1885">ROUND(O377*O378/1000,1)</f>
        <v>0</v>
      </c>
      <c r="P376" s="520">
        <f t="shared" ref="P376:P377" si="1886">Q376+R376</f>
        <v>0</v>
      </c>
      <c r="Q376" s="639">
        <f t="shared" ref="Q376" si="1887">ROUND(Q377*Q378/1000,1)</f>
        <v>0</v>
      </c>
      <c r="R376" s="640">
        <f t="shared" ref="R376" si="1888">ROUND(R377*R378/1000,1)</f>
        <v>0</v>
      </c>
      <c r="S376" s="520">
        <f t="shared" ref="S376:S377" si="1889">T376+U376</f>
        <v>0</v>
      </c>
      <c r="T376" s="639">
        <f t="shared" ref="T376" si="1890">ROUND(T377*T378/1000,1)</f>
        <v>0</v>
      </c>
      <c r="U376" s="640">
        <f t="shared" ref="U376" si="1891">ROUND(U377*U378/1000,1)</f>
        <v>0</v>
      </c>
      <c r="V376" s="477" t="s">
        <v>34</v>
      </c>
      <c r="W376" s="478" t="s">
        <v>34</v>
      </c>
      <c r="X376" s="478" t="s">
        <v>34</v>
      </c>
      <c r="Y376" s="479" t="s">
        <v>34</v>
      </c>
      <c r="Z376" s="818">
        <f t="shared" ref="Z376" si="1892">G376-J376</f>
        <v>0</v>
      </c>
      <c r="AA376" s="819">
        <f t="shared" ref="AA376" si="1893">G376-M376</f>
        <v>0</v>
      </c>
      <c r="AB376" s="819">
        <f t="shared" ref="AB376" si="1894">G376-P376</f>
        <v>0</v>
      </c>
      <c r="AC376" s="820">
        <f t="shared" ref="AC376" si="1895">G376-S376</f>
        <v>0</v>
      </c>
      <c r="AD376" s="821">
        <f t="shared" ref="AD376" si="1896">IF(G376&gt;0,ROUND((J376/G376),3),0)</f>
        <v>0</v>
      </c>
      <c r="AE376" s="822">
        <f t="shared" ref="AE376" si="1897">IF(G376&gt;0,ROUND((M376/G376),3),0)</f>
        <v>0</v>
      </c>
      <c r="AF376" s="822">
        <f t="shared" ref="AF376" si="1898">IF(G376&gt;0,ROUND((P376/G376),3),0)</f>
        <v>0</v>
      </c>
      <c r="AG376" s="823">
        <f t="shared" ref="AG376" si="1899">IF(G376&gt;0,ROUND((S376/G376),3),0)</f>
        <v>0</v>
      </c>
    </row>
    <row r="377" spans="1:33" s="114" customFormat="1" ht="12" outlineLevel="1" x14ac:dyDescent="0.25">
      <c r="A377" s="973"/>
      <c r="B377" s="103"/>
      <c r="C377" s="185"/>
      <c r="D377" s="186"/>
      <c r="E377" s="1437" t="s">
        <v>415</v>
      </c>
      <c r="F377" s="565" t="s">
        <v>271</v>
      </c>
      <c r="G377" s="641">
        <f>H377+I377</f>
        <v>0</v>
      </c>
      <c r="H377" s="642"/>
      <c r="I377" s="643"/>
      <c r="J377" s="641">
        <f t="shared" si="1881"/>
        <v>0</v>
      </c>
      <c r="K377" s="642"/>
      <c r="L377" s="643"/>
      <c r="M377" s="641">
        <f t="shared" si="1883"/>
        <v>0</v>
      </c>
      <c r="N377" s="642"/>
      <c r="O377" s="643"/>
      <c r="P377" s="641">
        <f t="shared" si="1886"/>
        <v>0</v>
      </c>
      <c r="Q377" s="642"/>
      <c r="R377" s="643"/>
      <c r="S377" s="641">
        <f t="shared" si="1889"/>
        <v>0</v>
      </c>
      <c r="T377" s="642"/>
      <c r="U377" s="643"/>
      <c r="V377" s="447" t="s">
        <v>34</v>
      </c>
      <c r="W377" s="448" t="s">
        <v>34</v>
      </c>
      <c r="X377" s="448" t="s">
        <v>34</v>
      </c>
      <c r="Y377" s="449" t="s">
        <v>34</v>
      </c>
      <c r="Z377" s="781" t="s">
        <v>34</v>
      </c>
      <c r="AA377" s="782" t="s">
        <v>34</v>
      </c>
      <c r="AB377" s="782" t="s">
        <v>34</v>
      </c>
      <c r="AC377" s="783" t="s">
        <v>34</v>
      </c>
      <c r="AD377" s="781" t="s">
        <v>34</v>
      </c>
      <c r="AE377" s="782" t="s">
        <v>34</v>
      </c>
      <c r="AF377" s="782" t="s">
        <v>34</v>
      </c>
      <c r="AG377" s="783" t="s">
        <v>34</v>
      </c>
    </row>
    <row r="378" spans="1:33" s="114" customFormat="1" ht="12.75" outlineLevel="1" thickBot="1" x14ac:dyDescent="0.3">
      <c r="A378" s="973"/>
      <c r="B378" s="106"/>
      <c r="C378" s="208"/>
      <c r="D378" s="581"/>
      <c r="E378" s="1438" t="s">
        <v>272</v>
      </c>
      <c r="F378" s="208" t="s">
        <v>62</v>
      </c>
      <c r="G378" s="644">
        <f>IF(G376&gt;0,ROUND((G376/G377*1000),2),0)</f>
        <v>0</v>
      </c>
      <c r="H378" s="645"/>
      <c r="I378" s="646"/>
      <c r="J378" s="644">
        <f t="shared" ref="J378" si="1900">IF(J376&gt;0,ROUND((J376/J377*1000),2),0)</f>
        <v>0</v>
      </c>
      <c r="K378" s="645"/>
      <c r="L378" s="646"/>
      <c r="M378" s="644">
        <f t="shared" ref="M378" si="1901">IF(M376&gt;0,ROUND((M376/M377*1000),2),0)</f>
        <v>0</v>
      </c>
      <c r="N378" s="645"/>
      <c r="O378" s="646"/>
      <c r="P378" s="644">
        <f t="shared" ref="P378" si="1902">IF(P376&gt;0,ROUND((P376/P377*1000),2),0)</f>
        <v>0</v>
      </c>
      <c r="Q378" s="645"/>
      <c r="R378" s="646"/>
      <c r="S378" s="644">
        <f t="shared" ref="S378" si="1903">IF(S376&gt;0,ROUND((S376/S377*1000),2),0)</f>
        <v>0</v>
      </c>
      <c r="T378" s="645"/>
      <c r="U378" s="646"/>
      <c r="V378" s="450" t="s">
        <v>34</v>
      </c>
      <c r="W378" s="451" t="s">
        <v>34</v>
      </c>
      <c r="X378" s="451" t="s">
        <v>34</v>
      </c>
      <c r="Y378" s="452" t="s">
        <v>34</v>
      </c>
      <c r="Z378" s="784" t="s">
        <v>34</v>
      </c>
      <c r="AA378" s="785" t="s">
        <v>34</v>
      </c>
      <c r="AB378" s="785" t="s">
        <v>34</v>
      </c>
      <c r="AC378" s="786" t="s">
        <v>34</v>
      </c>
      <c r="AD378" s="784" t="s">
        <v>34</v>
      </c>
      <c r="AE378" s="785" t="s">
        <v>34</v>
      </c>
      <c r="AF378" s="785" t="s">
        <v>34</v>
      </c>
      <c r="AG378" s="786" t="s">
        <v>34</v>
      </c>
    </row>
    <row r="379" spans="1:33" s="114" customFormat="1" ht="16.5" outlineLevel="1" thickTop="1" thickBot="1" x14ac:dyDescent="0.3">
      <c r="A379" s="357"/>
      <c r="B379" s="1142" t="s">
        <v>518</v>
      </c>
      <c r="C379" s="277">
        <v>2271</v>
      </c>
      <c r="D379" s="174"/>
      <c r="E379" s="1481" t="s">
        <v>633</v>
      </c>
      <c r="F379" s="173" t="s">
        <v>43</v>
      </c>
      <c r="G379" s="582">
        <f t="shared" si="1766"/>
        <v>0</v>
      </c>
      <c r="H379" s="1075"/>
      <c r="I379" s="1076"/>
      <c r="J379" s="582">
        <f t="shared" ref="J379:J384" si="1904">K379+L379</f>
        <v>0</v>
      </c>
      <c r="K379" s="1075"/>
      <c r="L379" s="1076"/>
      <c r="M379" s="582">
        <f t="shared" ref="M379:M384" si="1905">N379+O379</f>
        <v>0</v>
      </c>
      <c r="N379" s="1075"/>
      <c r="O379" s="1076"/>
      <c r="P379" s="582">
        <f t="shared" ref="P379:P384" si="1906">Q379+R379</f>
        <v>0</v>
      </c>
      <c r="Q379" s="1075"/>
      <c r="R379" s="1076"/>
      <c r="S379" s="582">
        <f t="shared" ref="S379:S384" si="1907">T379+U379</f>
        <v>0</v>
      </c>
      <c r="T379" s="1075"/>
      <c r="U379" s="1076"/>
      <c r="V379" s="450" t="s">
        <v>34</v>
      </c>
      <c r="W379" s="451" t="s">
        <v>34</v>
      </c>
      <c r="X379" s="451" t="s">
        <v>34</v>
      </c>
      <c r="Y379" s="452" t="s">
        <v>34</v>
      </c>
      <c r="Z379" s="760"/>
      <c r="AA379" s="639"/>
      <c r="AB379" s="639"/>
      <c r="AC379" s="761"/>
      <c r="AD379" s="762"/>
      <c r="AE379" s="763"/>
      <c r="AF379" s="763"/>
      <c r="AG379" s="764"/>
    </row>
    <row r="380" spans="1:33" s="114" customFormat="1" ht="16.5" outlineLevel="1" thickTop="1" thickBot="1" x14ac:dyDescent="0.3">
      <c r="A380" s="357"/>
      <c r="B380" s="1142" t="s">
        <v>621</v>
      </c>
      <c r="C380" s="277">
        <v>2271</v>
      </c>
      <c r="D380" s="174"/>
      <c r="E380" s="1481" t="s">
        <v>471</v>
      </c>
      <c r="F380" s="173" t="s">
        <v>43</v>
      </c>
      <c r="G380" s="582">
        <f t="shared" si="1766"/>
        <v>0</v>
      </c>
      <c r="H380" s="1075"/>
      <c r="I380" s="1076"/>
      <c r="J380" s="582">
        <f t="shared" si="1904"/>
        <v>0</v>
      </c>
      <c r="K380" s="1075"/>
      <c r="L380" s="1076"/>
      <c r="M380" s="582">
        <f t="shared" si="1905"/>
        <v>0</v>
      </c>
      <c r="N380" s="1075"/>
      <c r="O380" s="1076"/>
      <c r="P380" s="582">
        <f t="shared" si="1906"/>
        <v>0</v>
      </c>
      <c r="Q380" s="1075"/>
      <c r="R380" s="1076"/>
      <c r="S380" s="582">
        <f t="shared" si="1907"/>
        <v>0</v>
      </c>
      <c r="T380" s="1075"/>
      <c r="U380" s="1076"/>
      <c r="V380" s="453" t="s">
        <v>34</v>
      </c>
      <c r="W380" s="454" t="s">
        <v>34</v>
      </c>
      <c r="X380" s="454" t="s">
        <v>34</v>
      </c>
      <c r="Y380" s="455" t="s">
        <v>34</v>
      </c>
      <c r="Z380" s="760">
        <f t="shared" ref="Z380:Z383" si="1908">G380-J380</f>
        <v>0</v>
      </c>
      <c r="AA380" s="639">
        <f t="shared" ref="AA380:AA383" si="1909">G380-M380</f>
        <v>0</v>
      </c>
      <c r="AB380" s="639">
        <f t="shared" ref="AB380:AB383" si="1910">G380-P380</f>
        <v>0</v>
      </c>
      <c r="AC380" s="761">
        <f t="shared" ref="AC380:AC383" si="1911">G380-S380</f>
        <v>0</v>
      </c>
      <c r="AD380" s="762">
        <f t="shared" ref="AD380:AD383" si="1912">IF(G380&gt;0,ROUND((J380/G380),3),0)</f>
        <v>0</v>
      </c>
      <c r="AE380" s="763">
        <f t="shared" ref="AE380:AE383" si="1913">IF(G380&gt;0,ROUND((M380/G380),3),0)</f>
        <v>0</v>
      </c>
      <c r="AF380" s="763">
        <f t="shared" ref="AF380:AF383" si="1914">IF(G380&gt;0,ROUND((P380/G380),3),0)</f>
        <v>0</v>
      </c>
      <c r="AG380" s="764">
        <f t="shared" ref="AG380:AG383" si="1915">IF(G380&gt;0,ROUND((S380/G380),3),0)</f>
        <v>0</v>
      </c>
    </row>
    <row r="381" spans="1:33" s="114" customFormat="1" ht="27" outlineLevel="1" thickTop="1" thickBot="1" x14ac:dyDescent="0.3">
      <c r="A381" s="357"/>
      <c r="B381" s="1143" t="s">
        <v>632</v>
      </c>
      <c r="C381" s="574">
        <v>2271</v>
      </c>
      <c r="D381" s="575"/>
      <c r="E381" s="1482" t="s">
        <v>152</v>
      </c>
      <c r="F381" s="584" t="s">
        <v>43</v>
      </c>
      <c r="G381" s="585">
        <f t="shared" si="1766"/>
        <v>0</v>
      </c>
      <c r="H381" s="1083"/>
      <c r="I381" s="1084"/>
      <c r="J381" s="585">
        <f t="shared" si="1904"/>
        <v>0</v>
      </c>
      <c r="K381" s="1083"/>
      <c r="L381" s="1084"/>
      <c r="M381" s="585">
        <f t="shared" si="1905"/>
        <v>0</v>
      </c>
      <c r="N381" s="1083"/>
      <c r="O381" s="1084"/>
      <c r="P381" s="585">
        <f t="shared" si="1906"/>
        <v>0</v>
      </c>
      <c r="Q381" s="1083"/>
      <c r="R381" s="1084"/>
      <c r="S381" s="585">
        <f t="shared" si="1907"/>
        <v>0</v>
      </c>
      <c r="T381" s="1083"/>
      <c r="U381" s="1084"/>
      <c r="V381" s="586" t="s">
        <v>34</v>
      </c>
      <c r="W381" s="587" t="s">
        <v>34</v>
      </c>
      <c r="X381" s="587" t="s">
        <v>34</v>
      </c>
      <c r="Y381" s="588" t="s">
        <v>34</v>
      </c>
      <c r="Z381" s="842">
        <f t="shared" si="1908"/>
        <v>0</v>
      </c>
      <c r="AA381" s="843">
        <f t="shared" si="1909"/>
        <v>0</v>
      </c>
      <c r="AB381" s="843">
        <f t="shared" si="1910"/>
        <v>0</v>
      </c>
      <c r="AC381" s="844">
        <f t="shared" si="1911"/>
        <v>0</v>
      </c>
      <c r="AD381" s="845">
        <f t="shared" si="1912"/>
        <v>0</v>
      </c>
      <c r="AE381" s="846">
        <f t="shared" si="1913"/>
        <v>0</v>
      </c>
      <c r="AF381" s="846">
        <f t="shared" si="1914"/>
        <v>0</v>
      </c>
      <c r="AG381" s="847">
        <f t="shared" si="1915"/>
        <v>0</v>
      </c>
    </row>
    <row r="382" spans="1:33" s="87" customFormat="1" ht="19.5" outlineLevel="1" thickBot="1" x14ac:dyDescent="0.3">
      <c r="A382" s="972"/>
      <c r="B382" s="590" t="s">
        <v>519</v>
      </c>
      <c r="C382" s="591" t="s">
        <v>273</v>
      </c>
      <c r="D382" s="592"/>
      <c r="E382" s="1483" t="s">
        <v>274</v>
      </c>
      <c r="F382" s="591" t="s">
        <v>43</v>
      </c>
      <c r="G382" s="1153">
        <f t="shared" si="1766"/>
        <v>21.5</v>
      </c>
      <c r="H382" s="1154">
        <f>ROUND(H383+H386+H390+H391+H389,1)</f>
        <v>21.5</v>
      </c>
      <c r="I382" s="1154">
        <f>ROUND(I383+I386+I390+I391+I389,1)</f>
        <v>0</v>
      </c>
      <c r="J382" s="1153">
        <f t="shared" si="1904"/>
        <v>2.7</v>
      </c>
      <c r="K382" s="1154">
        <f t="shared" ref="K382:L382" si="1916">ROUND(K383+K386+K390+K391+K389,1)</f>
        <v>2.7</v>
      </c>
      <c r="L382" s="1155">
        <f t="shared" si="1916"/>
        <v>0</v>
      </c>
      <c r="M382" s="1153">
        <f t="shared" si="1905"/>
        <v>5.4</v>
      </c>
      <c r="N382" s="1154">
        <f t="shared" ref="N382" si="1917">ROUND(N383+N386+N390+N391+N389,1)</f>
        <v>5.4</v>
      </c>
      <c r="O382" s="1155">
        <f t="shared" ref="O382" si="1918">ROUND(O383+O386+O390+O391+O389,1)</f>
        <v>0</v>
      </c>
      <c r="P382" s="1153">
        <f t="shared" si="1906"/>
        <v>8.1999999999999993</v>
      </c>
      <c r="Q382" s="1154">
        <f t="shared" ref="Q382" si="1919">ROUND(Q383+Q386+Q390+Q391+Q389,1)</f>
        <v>8.1999999999999993</v>
      </c>
      <c r="R382" s="1155">
        <f t="shared" ref="R382" si="1920">ROUND(R383+R386+R390+R391+R389,1)</f>
        <v>0</v>
      </c>
      <c r="S382" s="1153">
        <f t="shared" si="1907"/>
        <v>12.9</v>
      </c>
      <c r="T382" s="1154">
        <f t="shared" ref="T382" si="1921">ROUND(T383+T386+T390+T391+T389,1)</f>
        <v>12.9</v>
      </c>
      <c r="U382" s="1155">
        <f t="shared" ref="U382" si="1922">ROUND(U383+U386+U390+U391+U389,1)</f>
        <v>0</v>
      </c>
      <c r="V382" s="593" t="s">
        <v>34</v>
      </c>
      <c r="W382" s="594" t="s">
        <v>34</v>
      </c>
      <c r="X382" s="594" t="s">
        <v>34</v>
      </c>
      <c r="Y382" s="595" t="s">
        <v>34</v>
      </c>
      <c r="Z382" s="848">
        <f t="shared" si="1908"/>
        <v>18.8</v>
      </c>
      <c r="AA382" s="849">
        <f t="shared" si="1909"/>
        <v>16.100000000000001</v>
      </c>
      <c r="AB382" s="849">
        <f t="shared" si="1910"/>
        <v>13.3</v>
      </c>
      <c r="AC382" s="850">
        <f t="shared" si="1911"/>
        <v>8.6</v>
      </c>
      <c r="AD382" s="851">
        <f t="shared" si="1912"/>
        <v>0.126</v>
      </c>
      <c r="AE382" s="852">
        <f t="shared" si="1913"/>
        <v>0.251</v>
      </c>
      <c r="AF382" s="852">
        <f t="shared" si="1914"/>
        <v>0.38100000000000001</v>
      </c>
      <c r="AG382" s="853">
        <f t="shared" si="1915"/>
        <v>0.6</v>
      </c>
    </row>
    <row r="383" spans="1:33" s="102" customFormat="1" outlineLevel="1" x14ac:dyDescent="0.25">
      <c r="A383" s="357"/>
      <c r="B383" s="560" t="s">
        <v>520</v>
      </c>
      <c r="C383" s="561">
        <v>2272</v>
      </c>
      <c r="D383" s="244"/>
      <c r="E383" s="1484" t="s">
        <v>419</v>
      </c>
      <c r="F383" s="179" t="s">
        <v>43</v>
      </c>
      <c r="G383" s="520">
        <f>H383+I383</f>
        <v>11</v>
      </c>
      <c r="H383" s="639">
        <f>ROUND(H384*H385/1000,1)</f>
        <v>11</v>
      </c>
      <c r="I383" s="640">
        <f>ROUND(I384*I385/1000,1)</f>
        <v>0</v>
      </c>
      <c r="J383" s="520">
        <f t="shared" si="1904"/>
        <v>1.2</v>
      </c>
      <c r="K383" s="639">
        <f t="shared" ref="K383:L383" si="1923">ROUND(K384*K385/1000,1)</f>
        <v>1.2</v>
      </c>
      <c r="L383" s="640">
        <f t="shared" si="1923"/>
        <v>0</v>
      </c>
      <c r="M383" s="520">
        <f t="shared" si="1905"/>
        <v>2.5</v>
      </c>
      <c r="N383" s="639">
        <f t="shared" ref="N383" si="1924">ROUND(N384*N385/1000,1)</f>
        <v>2.5</v>
      </c>
      <c r="O383" s="640">
        <f t="shared" ref="O383" si="1925">ROUND(O384*O385/1000,1)</f>
        <v>0</v>
      </c>
      <c r="P383" s="520">
        <f t="shared" si="1906"/>
        <v>3.8</v>
      </c>
      <c r="Q383" s="639">
        <f t="shared" ref="Q383" si="1926">ROUND(Q384*Q385/1000,1)</f>
        <v>3.8</v>
      </c>
      <c r="R383" s="640">
        <f t="shared" ref="R383" si="1927">ROUND(R384*R385/1000,1)</f>
        <v>0</v>
      </c>
      <c r="S383" s="520">
        <f t="shared" si="1907"/>
        <v>6</v>
      </c>
      <c r="T383" s="639">
        <f t="shared" ref="T383" si="1928">ROUND(T384*T385/1000,1)</f>
        <v>6</v>
      </c>
      <c r="U383" s="640">
        <f t="shared" ref="U383" si="1929">ROUND(U384*U385/1000,1)</f>
        <v>0</v>
      </c>
      <c r="V383" s="453" t="s">
        <v>34</v>
      </c>
      <c r="W383" s="454" t="s">
        <v>34</v>
      </c>
      <c r="X383" s="454" t="s">
        <v>34</v>
      </c>
      <c r="Y383" s="455" t="s">
        <v>34</v>
      </c>
      <c r="Z383" s="760">
        <f t="shared" si="1908"/>
        <v>9.8000000000000007</v>
      </c>
      <c r="AA383" s="639">
        <f t="shared" si="1909"/>
        <v>8.5</v>
      </c>
      <c r="AB383" s="639">
        <f t="shared" si="1910"/>
        <v>7.2</v>
      </c>
      <c r="AC383" s="761">
        <f t="shared" si="1911"/>
        <v>5</v>
      </c>
      <c r="AD383" s="762">
        <f t="shared" si="1912"/>
        <v>0.109</v>
      </c>
      <c r="AE383" s="763">
        <f t="shared" si="1913"/>
        <v>0.22700000000000001</v>
      </c>
      <c r="AF383" s="763">
        <f t="shared" si="1914"/>
        <v>0.34499999999999997</v>
      </c>
      <c r="AG383" s="764">
        <f t="shared" si="1915"/>
        <v>0.54500000000000004</v>
      </c>
    </row>
    <row r="384" spans="1:33" s="102" customFormat="1" ht="12" outlineLevel="1" x14ac:dyDescent="0.25">
      <c r="A384" s="973"/>
      <c r="B384" s="552"/>
      <c r="C384" s="565"/>
      <c r="D384" s="116"/>
      <c r="E384" s="1485" t="s">
        <v>415</v>
      </c>
      <c r="F384" s="565" t="s">
        <v>275</v>
      </c>
      <c r="G384" s="641">
        <f>H384+I384</f>
        <v>1000</v>
      </c>
      <c r="H384" s="642">
        <v>1000</v>
      </c>
      <c r="I384" s="643"/>
      <c r="J384" s="641">
        <f t="shared" si="1904"/>
        <v>131.392</v>
      </c>
      <c r="K384" s="643">
        <v>131.392</v>
      </c>
      <c r="L384" s="643"/>
      <c r="M384" s="641">
        <f t="shared" si="1905"/>
        <v>254.25700000000001</v>
      </c>
      <c r="N384" s="642">
        <v>254.25700000000001</v>
      </c>
      <c r="O384" s="643"/>
      <c r="P384" s="641">
        <f t="shared" si="1906"/>
        <v>377.75</v>
      </c>
      <c r="Q384" s="642">
        <v>377.75</v>
      </c>
      <c r="R384" s="643"/>
      <c r="S384" s="641">
        <f t="shared" si="1907"/>
        <v>603.98469999999998</v>
      </c>
      <c r="T384" s="642">
        <v>603.98469999999998</v>
      </c>
      <c r="U384" s="643"/>
      <c r="V384" s="447" t="s">
        <v>34</v>
      </c>
      <c r="W384" s="448" t="s">
        <v>34</v>
      </c>
      <c r="X384" s="448" t="s">
        <v>34</v>
      </c>
      <c r="Y384" s="449" t="s">
        <v>34</v>
      </c>
      <c r="Z384" s="781" t="s">
        <v>34</v>
      </c>
      <c r="AA384" s="782" t="s">
        <v>34</v>
      </c>
      <c r="AB384" s="782" t="s">
        <v>34</v>
      </c>
      <c r="AC384" s="783" t="s">
        <v>34</v>
      </c>
      <c r="AD384" s="781" t="s">
        <v>34</v>
      </c>
      <c r="AE384" s="782" t="s">
        <v>34</v>
      </c>
      <c r="AF384" s="782" t="s">
        <v>34</v>
      </c>
      <c r="AG384" s="783" t="s">
        <v>34</v>
      </c>
    </row>
    <row r="385" spans="1:33" s="102" customFormat="1" ht="12.75" outlineLevel="1" thickBot="1" x14ac:dyDescent="0.3">
      <c r="A385" s="973"/>
      <c r="B385" s="552"/>
      <c r="C385" s="565"/>
      <c r="D385" s="245"/>
      <c r="E385" s="1486" t="s">
        <v>272</v>
      </c>
      <c r="F385" s="208" t="s">
        <v>62</v>
      </c>
      <c r="G385" s="644">
        <f>IF(G383&gt;0,ROUND((G383/G384*1000),2),0)</f>
        <v>11</v>
      </c>
      <c r="H385" s="645">
        <v>11</v>
      </c>
      <c r="I385" s="646"/>
      <c r="J385" s="644">
        <f t="shared" ref="J385" si="1930">IF(J383&gt;0,ROUND((J383/J384*1000),2),0)</f>
        <v>9.1300000000000008</v>
      </c>
      <c r="K385" s="646">
        <v>9.3040672187000002</v>
      </c>
      <c r="L385" s="646"/>
      <c r="M385" s="644">
        <f t="shared" ref="M385" si="1931">IF(M383&gt;0,ROUND((M383/M384*1000),2),0)</f>
        <v>9.83</v>
      </c>
      <c r="N385" s="645">
        <v>9.7799999999999994</v>
      </c>
      <c r="O385" s="646"/>
      <c r="P385" s="644">
        <f t="shared" ref="P385" si="1932">IF(P383&gt;0,ROUND((P383/P384*1000),2),0)</f>
        <v>10.06</v>
      </c>
      <c r="Q385" s="645">
        <v>9.9667240238199994</v>
      </c>
      <c r="R385" s="646"/>
      <c r="S385" s="644">
        <f t="shared" ref="S385" si="1933">IF(S383&gt;0,ROUND((S383/S384*1000),2),0)</f>
        <v>9.93</v>
      </c>
      <c r="T385" s="645">
        <v>9.9435796966299996</v>
      </c>
      <c r="U385" s="646"/>
      <c r="V385" s="450" t="s">
        <v>34</v>
      </c>
      <c r="W385" s="451" t="s">
        <v>34</v>
      </c>
      <c r="X385" s="451" t="s">
        <v>34</v>
      </c>
      <c r="Y385" s="452" t="s">
        <v>34</v>
      </c>
      <c r="Z385" s="784" t="s">
        <v>34</v>
      </c>
      <c r="AA385" s="785" t="s">
        <v>34</v>
      </c>
      <c r="AB385" s="785" t="s">
        <v>34</v>
      </c>
      <c r="AC385" s="786" t="s">
        <v>34</v>
      </c>
      <c r="AD385" s="784" t="s">
        <v>34</v>
      </c>
      <c r="AE385" s="785" t="s">
        <v>34</v>
      </c>
      <c r="AF385" s="785" t="s">
        <v>34</v>
      </c>
      <c r="AG385" s="786" t="s">
        <v>34</v>
      </c>
    </row>
    <row r="386" spans="1:33" s="102" customFormat="1" ht="15.75" outlineLevel="1" thickTop="1" x14ac:dyDescent="0.25">
      <c r="A386" s="357"/>
      <c r="B386" s="570" t="s">
        <v>521</v>
      </c>
      <c r="C386" s="566">
        <v>2272</v>
      </c>
      <c r="D386" s="571"/>
      <c r="E386" s="1467" t="s">
        <v>420</v>
      </c>
      <c r="F386" s="179" t="s">
        <v>43</v>
      </c>
      <c r="G386" s="520">
        <f>H386+I386</f>
        <v>9</v>
      </c>
      <c r="H386" s="639">
        <f>ROUND(H387*H388/1000,1)</f>
        <v>9</v>
      </c>
      <c r="I386" s="640">
        <f>ROUND(I387*I388/1000,1)</f>
        <v>0</v>
      </c>
      <c r="J386" s="520">
        <f t="shared" ref="J386:J387" si="1934">K386+L386</f>
        <v>1.2</v>
      </c>
      <c r="K386" s="639">
        <f t="shared" ref="K386:L386" si="1935">ROUND(K387*K388/1000,1)</f>
        <v>1.2</v>
      </c>
      <c r="L386" s="640">
        <f t="shared" si="1935"/>
        <v>0</v>
      </c>
      <c r="M386" s="520">
        <f t="shared" ref="M386:M387" si="1936">N386+O386</f>
        <v>2.4</v>
      </c>
      <c r="N386" s="639">
        <f t="shared" ref="N386" si="1937">ROUND(N387*N388/1000,1)</f>
        <v>2.4</v>
      </c>
      <c r="O386" s="640">
        <f t="shared" ref="O386" si="1938">ROUND(O387*O388/1000,1)</f>
        <v>0</v>
      </c>
      <c r="P386" s="520">
        <f t="shared" ref="P386:P387" si="1939">Q386+R386</f>
        <v>3.7</v>
      </c>
      <c r="Q386" s="639">
        <f t="shared" ref="Q386" si="1940">ROUND(Q387*Q388/1000,1)</f>
        <v>3.7</v>
      </c>
      <c r="R386" s="640">
        <f t="shared" ref="R386" si="1941">ROUND(R387*R388/1000,1)</f>
        <v>0</v>
      </c>
      <c r="S386" s="520">
        <f t="shared" ref="S386:S387" si="1942">T386+U386</f>
        <v>6.1</v>
      </c>
      <c r="T386" s="639">
        <f t="shared" ref="T386" si="1943">ROUND(T387*T388/1000,1)</f>
        <v>6.1</v>
      </c>
      <c r="U386" s="640">
        <f t="shared" ref="U386" si="1944">ROUND(U387*U388/1000,1)</f>
        <v>0</v>
      </c>
      <c r="V386" s="477" t="s">
        <v>34</v>
      </c>
      <c r="W386" s="478" t="s">
        <v>34</v>
      </c>
      <c r="X386" s="478" t="s">
        <v>34</v>
      </c>
      <c r="Y386" s="479" t="s">
        <v>34</v>
      </c>
      <c r="Z386" s="818">
        <f t="shared" ref="Z386" si="1945">G386-J386</f>
        <v>7.8</v>
      </c>
      <c r="AA386" s="819">
        <f t="shared" ref="AA386" si="1946">G386-M386</f>
        <v>6.6</v>
      </c>
      <c r="AB386" s="819">
        <f t="shared" ref="AB386" si="1947">G386-P386</f>
        <v>5.3</v>
      </c>
      <c r="AC386" s="820">
        <f t="shared" ref="AC386" si="1948">G386-S386</f>
        <v>2.9000000000000004</v>
      </c>
      <c r="AD386" s="821">
        <f t="shared" ref="AD386" si="1949">IF(G386&gt;0,ROUND((J386/G386),3),0)</f>
        <v>0.13300000000000001</v>
      </c>
      <c r="AE386" s="822">
        <f t="shared" ref="AE386" si="1950">IF(G386&gt;0,ROUND((M386/G386),3),0)</f>
        <v>0.26700000000000002</v>
      </c>
      <c r="AF386" s="822">
        <f t="shared" ref="AF386" si="1951">IF(G386&gt;0,ROUND((P386/G386),3),0)</f>
        <v>0.41099999999999998</v>
      </c>
      <c r="AG386" s="823">
        <f t="shared" ref="AG386" si="1952">IF(G386&gt;0,ROUND((S386/G386),3),0)</f>
        <v>0.67800000000000005</v>
      </c>
    </row>
    <row r="387" spans="1:33" s="102" customFormat="1" ht="12" outlineLevel="1" x14ac:dyDescent="0.25">
      <c r="A387" s="973"/>
      <c r="B387" s="552"/>
      <c r="C387" s="565"/>
      <c r="D387" s="502"/>
      <c r="E387" s="1485" t="s">
        <v>415</v>
      </c>
      <c r="F387" s="565" t="s">
        <v>275</v>
      </c>
      <c r="G387" s="641">
        <f>H387+I387</f>
        <v>824.17582400000003</v>
      </c>
      <c r="H387" s="642">
        <v>824.17582400000003</v>
      </c>
      <c r="I387" s="643"/>
      <c r="J387" s="641">
        <f t="shared" si="1934"/>
        <v>131.392</v>
      </c>
      <c r="K387" s="643">
        <v>131.392</v>
      </c>
      <c r="L387" s="643"/>
      <c r="M387" s="641">
        <f t="shared" si="1936"/>
        <v>254.25700000000001</v>
      </c>
      <c r="N387" s="642">
        <v>254.25700000000001</v>
      </c>
      <c r="O387" s="643"/>
      <c r="P387" s="641">
        <f t="shared" si="1939"/>
        <v>377.75</v>
      </c>
      <c r="Q387" s="642">
        <v>377.75</v>
      </c>
      <c r="R387" s="643"/>
      <c r="S387" s="641">
        <f t="shared" si="1942"/>
        <v>603.98469999999998</v>
      </c>
      <c r="T387" s="642">
        <v>603.98469999999998</v>
      </c>
      <c r="U387" s="643"/>
      <c r="V387" s="447" t="s">
        <v>34</v>
      </c>
      <c r="W387" s="448" t="s">
        <v>34</v>
      </c>
      <c r="X387" s="448" t="s">
        <v>34</v>
      </c>
      <c r="Y387" s="449" t="s">
        <v>34</v>
      </c>
      <c r="Z387" s="781" t="s">
        <v>34</v>
      </c>
      <c r="AA387" s="782" t="s">
        <v>34</v>
      </c>
      <c r="AB387" s="782" t="s">
        <v>34</v>
      </c>
      <c r="AC387" s="783" t="s">
        <v>34</v>
      </c>
      <c r="AD387" s="781" t="s">
        <v>34</v>
      </c>
      <c r="AE387" s="782" t="s">
        <v>34</v>
      </c>
      <c r="AF387" s="782" t="s">
        <v>34</v>
      </c>
      <c r="AG387" s="783" t="s">
        <v>34</v>
      </c>
    </row>
    <row r="388" spans="1:33" s="102" customFormat="1" ht="12.75" outlineLevel="1" thickBot="1" x14ac:dyDescent="0.3">
      <c r="A388" s="973"/>
      <c r="B388" s="106"/>
      <c r="C388" s="208"/>
      <c r="D388" s="209"/>
      <c r="E388" s="1438" t="s">
        <v>272</v>
      </c>
      <c r="F388" s="208" t="s">
        <v>62</v>
      </c>
      <c r="G388" s="644">
        <f>IF(G386&gt;0,ROUND((G386/G387*1000),2),0)</f>
        <v>10.92</v>
      </c>
      <c r="H388" s="645">
        <v>10.92</v>
      </c>
      <c r="I388" s="646"/>
      <c r="J388" s="644">
        <f t="shared" ref="J388" si="1953">IF(J386&gt;0,ROUND((J386/J387*1000),2),0)</f>
        <v>9.1300000000000008</v>
      </c>
      <c r="K388" s="646">
        <v>9.2121285922999991</v>
      </c>
      <c r="L388" s="646"/>
      <c r="M388" s="644">
        <f t="shared" ref="M388" si="1954">IF(M386&gt;0,ROUND((M386/M387*1000),2),0)</f>
        <v>9.44</v>
      </c>
      <c r="N388" s="645">
        <v>9.6300000000000008</v>
      </c>
      <c r="O388" s="646"/>
      <c r="P388" s="644">
        <f t="shared" ref="P388" si="1955">IF(P386&gt;0,ROUND((P386/P387*1000),2),0)</f>
        <v>9.7899999999999991</v>
      </c>
      <c r="Q388" s="645">
        <v>9.7860489741799999</v>
      </c>
      <c r="R388" s="646"/>
      <c r="S388" s="644">
        <f t="shared" ref="S388" si="1956">IF(S386&gt;0,ROUND((S386/S387*1000),2),0)</f>
        <v>10.1</v>
      </c>
      <c r="T388" s="645">
        <v>10.0730366183</v>
      </c>
      <c r="U388" s="646"/>
      <c r="V388" s="450" t="s">
        <v>34</v>
      </c>
      <c r="W388" s="451" t="s">
        <v>34</v>
      </c>
      <c r="X388" s="451" t="s">
        <v>34</v>
      </c>
      <c r="Y388" s="452" t="s">
        <v>34</v>
      </c>
      <c r="Z388" s="784" t="s">
        <v>34</v>
      </c>
      <c r="AA388" s="785" t="s">
        <v>34</v>
      </c>
      <c r="AB388" s="785" t="s">
        <v>34</v>
      </c>
      <c r="AC388" s="786" t="s">
        <v>34</v>
      </c>
      <c r="AD388" s="784" t="s">
        <v>34</v>
      </c>
      <c r="AE388" s="785" t="s">
        <v>34</v>
      </c>
      <c r="AF388" s="785" t="s">
        <v>34</v>
      </c>
      <c r="AG388" s="786" t="s">
        <v>34</v>
      </c>
    </row>
    <row r="389" spans="1:33" s="102" customFormat="1" ht="16.5" outlineLevel="1" thickTop="1" thickBot="1" x14ac:dyDescent="0.3">
      <c r="A389" s="357"/>
      <c r="B389" s="570" t="s">
        <v>634</v>
      </c>
      <c r="C389" s="173">
        <v>2271</v>
      </c>
      <c r="D389" s="193"/>
      <c r="E389" s="1481" t="s">
        <v>633</v>
      </c>
      <c r="F389" s="173" t="s">
        <v>43</v>
      </c>
      <c r="G389" s="582">
        <f t="shared" ref="G389:G451" si="1957">H389+I389</f>
        <v>0</v>
      </c>
      <c r="H389" s="1075"/>
      <c r="I389" s="1076"/>
      <c r="J389" s="582">
        <f t="shared" ref="J389:J394" si="1958">K389+L389</f>
        <v>0</v>
      </c>
      <c r="K389" s="1075"/>
      <c r="L389" s="1076"/>
      <c r="M389" s="582">
        <f t="shared" ref="M389:M394" si="1959">N389+O389</f>
        <v>0</v>
      </c>
      <c r="N389" s="1075"/>
      <c r="O389" s="1076"/>
      <c r="P389" s="582">
        <f t="shared" ref="P389:P394" si="1960">Q389+R389</f>
        <v>0</v>
      </c>
      <c r="Q389" s="1075"/>
      <c r="R389" s="1076"/>
      <c r="S389" s="582">
        <f t="shared" ref="S389:S394" si="1961">T389+U389</f>
        <v>0</v>
      </c>
      <c r="T389" s="1075"/>
      <c r="U389" s="1076"/>
      <c r="V389" s="453" t="s">
        <v>34</v>
      </c>
      <c r="W389" s="454" t="s">
        <v>34</v>
      </c>
      <c r="X389" s="454" t="s">
        <v>34</v>
      </c>
      <c r="Y389" s="455" t="s">
        <v>34</v>
      </c>
      <c r="Z389" s="760"/>
      <c r="AA389" s="639"/>
      <c r="AB389" s="639"/>
      <c r="AC389" s="761"/>
      <c r="AD389" s="762"/>
      <c r="AE389" s="763"/>
      <c r="AF389" s="763"/>
      <c r="AG389" s="764"/>
    </row>
    <row r="390" spans="1:33" s="102" customFormat="1" ht="16.5" outlineLevel="1" thickTop="1" thickBot="1" x14ac:dyDescent="0.3">
      <c r="A390" s="357"/>
      <c r="B390" s="570" t="s">
        <v>622</v>
      </c>
      <c r="C390" s="173">
        <v>2272</v>
      </c>
      <c r="D390" s="193"/>
      <c r="E390" s="1481" t="s">
        <v>470</v>
      </c>
      <c r="F390" s="173" t="s">
        <v>43</v>
      </c>
      <c r="G390" s="582">
        <f t="shared" si="1957"/>
        <v>1.5</v>
      </c>
      <c r="H390" s="1075">
        <v>1.5</v>
      </c>
      <c r="I390" s="1076"/>
      <c r="J390" s="582">
        <f t="shared" si="1958"/>
        <v>0.26771</v>
      </c>
      <c r="K390" s="1076">
        <v>0.26771</v>
      </c>
      <c r="L390" s="1076"/>
      <c r="M390" s="582">
        <f t="shared" si="1959"/>
        <v>0.48505999999999999</v>
      </c>
      <c r="N390" s="1075">
        <v>0.48505999999999999</v>
      </c>
      <c r="O390" s="1076"/>
      <c r="P390" s="582">
        <f t="shared" si="1960"/>
        <v>0.7016</v>
      </c>
      <c r="Q390" s="1075">
        <v>0.7016</v>
      </c>
      <c r="R390" s="1076"/>
      <c r="S390" s="582">
        <f t="shared" si="1961"/>
        <v>0.83655999999999997</v>
      </c>
      <c r="T390" s="1075">
        <v>0.83655999999999997</v>
      </c>
      <c r="U390" s="1076"/>
      <c r="V390" s="453" t="s">
        <v>34</v>
      </c>
      <c r="W390" s="454" t="s">
        <v>34</v>
      </c>
      <c r="X390" s="454" t="s">
        <v>34</v>
      </c>
      <c r="Y390" s="455" t="s">
        <v>34</v>
      </c>
      <c r="Z390" s="760">
        <f t="shared" ref="Z390:Z393" si="1962">G390-J390</f>
        <v>1.2322899999999999</v>
      </c>
      <c r="AA390" s="639">
        <f t="shared" ref="AA390:AA393" si="1963">G390-M390</f>
        <v>1.01494</v>
      </c>
      <c r="AB390" s="639">
        <f t="shared" ref="AB390:AB393" si="1964">G390-P390</f>
        <v>0.7984</v>
      </c>
      <c r="AC390" s="761">
        <f t="shared" ref="AC390:AC393" si="1965">G390-S390</f>
        <v>0.66344000000000003</v>
      </c>
      <c r="AD390" s="762">
        <f t="shared" ref="AD390:AD393" si="1966">IF(G390&gt;0,ROUND((J390/G390),3),0)</f>
        <v>0.17799999999999999</v>
      </c>
      <c r="AE390" s="763">
        <f t="shared" ref="AE390:AE393" si="1967">IF(G390&gt;0,ROUND((M390/G390),3),0)</f>
        <v>0.32300000000000001</v>
      </c>
      <c r="AF390" s="763">
        <f t="shared" ref="AF390:AF393" si="1968">IF(G390&gt;0,ROUND((P390/G390),3),0)</f>
        <v>0.46800000000000003</v>
      </c>
      <c r="AG390" s="764">
        <f t="shared" ref="AG390:AG393" si="1969">IF(G390&gt;0,ROUND((S390/G390),3),0)</f>
        <v>0.55800000000000005</v>
      </c>
    </row>
    <row r="391" spans="1:33" s="102" customFormat="1" ht="27" outlineLevel="1" thickTop="1" thickBot="1" x14ac:dyDescent="0.3">
      <c r="A391" s="357"/>
      <c r="B391" s="1143" t="s">
        <v>635</v>
      </c>
      <c r="C391" s="204">
        <v>2272</v>
      </c>
      <c r="D391" s="567"/>
      <c r="E391" s="1487" t="s">
        <v>152</v>
      </c>
      <c r="F391" s="179" t="s">
        <v>43</v>
      </c>
      <c r="G391" s="608">
        <f t="shared" si="1957"/>
        <v>0</v>
      </c>
      <c r="H391" s="1085"/>
      <c r="I391" s="1078"/>
      <c r="J391" s="608">
        <f t="shared" si="1958"/>
        <v>0</v>
      </c>
      <c r="K391" s="1085"/>
      <c r="L391" s="1078"/>
      <c r="M391" s="608">
        <f t="shared" si="1959"/>
        <v>0</v>
      </c>
      <c r="N391" s="1085"/>
      <c r="O391" s="1078"/>
      <c r="P391" s="608">
        <f t="shared" si="1960"/>
        <v>0</v>
      </c>
      <c r="Q391" s="1085"/>
      <c r="R391" s="1078"/>
      <c r="S391" s="608">
        <f t="shared" si="1961"/>
        <v>0</v>
      </c>
      <c r="T391" s="1085"/>
      <c r="U391" s="1078"/>
      <c r="V391" s="586" t="s">
        <v>34</v>
      </c>
      <c r="W391" s="587" t="s">
        <v>34</v>
      </c>
      <c r="X391" s="587" t="s">
        <v>34</v>
      </c>
      <c r="Y391" s="588" t="s">
        <v>34</v>
      </c>
      <c r="Z391" s="842">
        <f t="shared" si="1962"/>
        <v>0</v>
      </c>
      <c r="AA391" s="843">
        <f t="shared" si="1963"/>
        <v>0</v>
      </c>
      <c r="AB391" s="843">
        <f t="shared" si="1964"/>
        <v>0</v>
      </c>
      <c r="AC391" s="844">
        <f t="shared" si="1965"/>
        <v>0</v>
      </c>
      <c r="AD391" s="845">
        <f t="shared" si="1966"/>
        <v>0</v>
      </c>
      <c r="AE391" s="846">
        <f t="shared" si="1967"/>
        <v>0</v>
      </c>
      <c r="AF391" s="846">
        <f t="shared" si="1968"/>
        <v>0</v>
      </c>
      <c r="AG391" s="847">
        <f t="shared" si="1969"/>
        <v>0</v>
      </c>
    </row>
    <row r="392" spans="1:33" s="87" customFormat="1" ht="19.5" outlineLevel="1" thickBot="1" x14ac:dyDescent="0.3">
      <c r="A392" s="972"/>
      <c r="B392" s="510" t="s">
        <v>522</v>
      </c>
      <c r="C392" s="596" t="s">
        <v>276</v>
      </c>
      <c r="D392" s="597"/>
      <c r="E392" s="1478" t="s">
        <v>277</v>
      </c>
      <c r="F392" s="598" t="s">
        <v>43</v>
      </c>
      <c r="G392" s="690">
        <f t="shared" si="1957"/>
        <v>300</v>
      </c>
      <c r="H392" s="526">
        <f>ROUND((H393+H397+H398+H396),1)</f>
        <v>300</v>
      </c>
      <c r="I392" s="526">
        <f>ROUND((I393+I397+I398+I396),1)</f>
        <v>0</v>
      </c>
      <c r="J392" s="690">
        <f t="shared" si="1958"/>
        <v>41.9</v>
      </c>
      <c r="K392" s="526">
        <f t="shared" ref="K392:L392" si="1970">ROUND((K393+K397+K398+K396),1)</f>
        <v>41.9</v>
      </c>
      <c r="L392" s="527">
        <f t="shared" si="1970"/>
        <v>0</v>
      </c>
      <c r="M392" s="690">
        <f t="shared" si="1959"/>
        <v>112.8</v>
      </c>
      <c r="N392" s="526">
        <f t="shared" ref="N392" si="1971">ROUND((N393+N397+N398+N396),1)</f>
        <v>112.8</v>
      </c>
      <c r="O392" s="527">
        <f t="shared" ref="O392" si="1972">ROUND((O393+O397+O398+O396),1)</f>
        <v>0</v>
      </c>
      <c r="P392" s="690">
        <f t="shared" si="1960"/>
        <v>186</v>
      </c>
      <c r="Q392" s="526">
        <f t="shared" ref="Q392" si="1973">ROUND((Q393+Q397+Q398+Q396),1)</f>
        <v>186</v>
      </c>
      <c r="R392" s="527">
        <f t="shared" ref="R392" si="1974">ROUND((R393+R397+R398+R396),1)</f>
        <v>0</v>
      </c>
      <c r="S392" s="690">
        <f t="shared" si="1961"/>
        <v>288</v>
      </c>
      <c r="T392" s="526">
        <f t="shared" ref="T392" si="1975">ROUND((T393+T397+T398+T396),1)</f>
        <v>288</v>
      </c>
      <c r="U392" s="527">
        <f t="shared" ref="U392" si="1976">ROUND((U393+U397+U398+U396),1)</f>
        <v>0</v>
      </c>
      <c r="V392" s="545" t="s">
        <v>34</v>
      </c>
      <c r="W392" s="546" t="s">
        <v>34</v>
      </c>
      <c r="X392" s="546" t="s">
        <v>34</v>
      </c>
      <c r="Y392" s="547" t="s">
        <v>34</v>
      </c>
      <c r="Z392" s="836">
        <f t="shared" si="1962"/>
        <v>258.10000000000002</v>
      </c>
      <c r="AA392" s="837">
        <f t="shared" si="1963"/>
        <v>187.2</v>
      </c>
      <c r="AB392" s="837">
        <f t="shared" si="1964"/>
        <v>114</v>
      </c>
      <c r="AC392" s="838">
        <f t="shared" si="1965"/>
        <v>12</v>
      </c>
      <c r="AD392" s="839">
        <f t="shared" si="1966"/>
        <v>0.14000000000000001</v>
      </c>
      <c r="AE392" s="840">
        <f t="shared" si="1967"/>
        <v>0.376</v>
      </c>
      <c r="AF392" s="840">
        <f t="shared" si="1968"/>
        <v>0.62</v>
      </c>
      <c r="AG392" s="841">
        <f t="shared" si="1969"/>
        <v>0.96</v>
      </c>
    </row>
    <row r="393" spans="1:33" s="114" customFormat="1" outlineLevel="1" x14ac:dyDescent="0.25">
      <c r="A393" s="357"/>
      <c r="B393" s="560" t="s">
        <v>523</v>
      </c>
      <c r="C393" s="561">
        <v>2273</v>
      </c>
      <c r="D393" s="569"/>
      <c r="E393" s="1484" t="s">
        <v>421</v>
      </c>
      <c r="F393" s="179" t="s">
        <v>43</v>
      </c>
      <c r="G393" s="520">
        <f>H393+I393</f>
        <v>300</v>
      </c>
      <c r="H393" s="639">
        <f>ROUND(H394*H395/1000,1)</f>
        <v>300</v>
      </c>
      <c r="I393" s="640">
        <f>ROUND(I394*I395/1000,1)</f>
        <v>0</v>
      </c>
      <c r="J393" s="520">
        <f t="shared" si="1958"/>
        <v>41.9</v>
      </c>
      <c r="K393" s="639">
        <f t="shared" ref="K393:L393" si="1977">ROUND(K394*K395/1000,1)</f>
        <v>41.9</v>
      </c>
      <c r="L393" s="640">
        <f t="shared" si="1977"/>
        <v>0</v>
      </c>
      <c r="M393" s="520">
        <f t="shared" si="1959"/>
        <v>112.8</v>
      </c>
      <c r="N393" s="639">
        <f t="shared" ref="N393" si="1978">ROUND(N394*N395/1000,1)</f>
        <v>112.8</v>
      </c>
      <c r="O393" s="640">
        <f t="shared" ref="O393" si="1979">ROUND(O394*O395/1000,1)</f>
        <v>0</v>
      </c>
      <c r="P393" s="520">
        <f t="shared" si="1960"/>
        <v>186</v>
      </c>
      <c r="Q393" s="639">
        <f t="shared" ref="Q393" si="1980">ROUND(Q394*Q395/1000,1)</f>
        <v>186</v>
      </c>
      <c r="R393" s="640">
        <f t="shared" ref="R393" si="1981">ROUND(R394*R395/1000,1)</f>
        <v>0</v>
      </c>
      <c r="S393" s="520">
        <f t="shared" si="1961"/>
        <v>288</v>
      </c>
      <c r="T393" s="639">
        <f t="shared" ref="T393" si="1982">ROUND(T394*T395/1000,1)</f>
        <v>288</v>
      </c>
      <c r="U393" s="640">
        <f t="shared" ref="U393" si="1983">ROUND(U394*U395/1000,1)</f>
        <v>0</v>
      </c>
      <c r="V393" s="453" t="s">
        <v>34</v>
      </c>
      <c r="W393" s="454" t="s">
        <v>34</v>
      </c>
      <c r="X393" s="454" t="s">
        <v>34</v>
      </c>
      <c r="Y393" s="455" t="s">
        <v>34</v>
      </c>
      <c r="Z393" s="760">
        <f t="shared" si="1962"/>
        <v>258.10000000000002</v>
      </c>
      <c r="AA393" s="639">
        <f t="shared" si="1963"/>
        <v>187.2</v>
      </c>
      <c r="AB393" s="639">
        <f t="shared" si="1964"/>
        <v>114</v>
      </c>
      <c r="AC393" s="761">
        <f t="shared" si="1965"/>
        <v>12</v>
      </c>
      <c r="AD393" s="762">
        <f t="shared" si="1966"/>
        <v>0.14000000000000001</v>
      </c>
      <c r="AE393" s="763">
        <f t="shared" si="1967"/>
        <v>0.376</v>
      </c>
      <c r="AF393" s="763">
        <f t="shared" si="1968"/>
        <v>0.62</v>
      </c>
      <c r="AG393" s="764">
        <f t="shared" si="1969"/>
        <v>0.96</v>
      </c>
    </row>
    <row r="394" spans="1:33" s="114" customFormat="1" ht="12" outlineLevel="1" x14ac:dyDescent="0.25">
      <c r="A394" s="973"/>
      <c r="B394" s="552"/>
      <c r="C394" s="565"/>
      <c r="D394" s="502"/>
      <c r="E394" s="1485" t="s">
        <v>415</v>
      </c>
      <c r="F394" s="565" t="s">
        <v>278</v>
      </c>
      <c r="G394" s="641">
        <f>H394+I394</f>
        <v>85714.285000000003</v>
      </c>
      <c r="H394" s="642">
        <v>85714.285000000003</v>
      </c>
      <c r="I394" s="643"/>
      <c r="J394" s="641">
        <f t="shared" si="1958"/>
        <v>36861.629999999997</v>
      </c>
      <c r="K394" s="643">
        <v>36861.629999999997</v>
      </c>
      <c r="L394" s="643"/>
      <c r="M394" s="641">
        <f t="shared" si="1959"/>
        <v>99276.763000000006</v>
      </c>
      <c r="N394" s="642">
        <v>99276.763000000006</v>
      </c>
      <c r="O394" s="643"/>
      <c r="P394" s="641">
        <f t="shared" si="1960"/>
        <v>158992.93900000001</v>
      </c>
      <c r="Q394" s="642">
        <v>158992.93900000001</v>
      </c>
      <c r="R394" s="643"/>
      <c r="S394" s="641">
        <f t="shared" si="1961"/>
        <v>216047.77900000001</v>
      </c>
      <c r="T394" s="643">
        <v>216047.77900000001</v>
      </c>
      <c r="U394" s="643"/>
      <c r="V394" s="447" t="s">
        <v>34</v>
      </c>
      <c r="W394" s="448" t="s">
        <v>34</v>
      </c>
      <c r="X394" s="448" t="s">
        <v>34</v>
      </c>
      <c r="Y394" s="449" t="s">
        <v>34</v>
      </c>
      <c r="Z394" s="781" t="s">
        <v>34</v>
      </c>
      <c r="AA394" s="782" t="s">
        <v>34</v>
      </c>
      <c r="AB394" s="782" t="s">
        <v>34</v>
      </c>
      <c r="AC394" s="783" t="s">
        <v>34</v>
      </c>
      <c r="AD394" s="781" t="s">
        <v>34</v>
      </c>
      <c r="AE394" s="782" t="s">
        <v>34</v>
      </c>
      <c r="AF394" s="782" t="s">
        <v>34</v>
      </c>
      <c r="AG394" s="783" t="s">
        <v>34</v>
      </c>
    </row>
    <row r="395" spans="1:33" s="114" customFormat="1" ht="12.75" outlineLevel="1" thickBot="1" x14ac:dyDescent="0.3">
      <c r="A395" s="973"/>
      <c r="B395" s="563"/>
      <c r="C395" s="550"/>
      <c r="D395" s="193"/>
      <c r="E395" s="1438" t="s">
        <v>272</v>
      </c>
      <c r="F395" s="208" t="s">
        <v>62</v>
      </c>
      <c r="G395" s="644">
        <f>IF(G393&gt;0,ROUND((G393/G394*1000),2),0)</f>
        <v>3.5</v>
      </c>
      <c r="H395" s="645">
        <v>3.5</v>
      </c>
      <c r="I395" s="646"/>
      <c r="J395" s="644">
        <f t="shared" ref="J395" si="1984">IF(J393&gt;0,ROUND((J393/J394*1000),2),0)</f>
        <v>1.1399999999999999</v>
      </c>
      <c r="K395" s="646">
        <v>1.13567414137</v>
      </c>
      <c r="L395" s="646"/>
      <c r="M395" s="644">
        <f t="shared" ref="M395" si="1985">IF(M393&gt;0,ROUND((M393/M394*1000),2),0)</f>
        <v>1.1399999999999999</v>
      </c>
      <c r="N395" s="645">
        <v>1.13599523787</v>
      </c>
      <c r="O395" s="646"/>
      <c r="P395" s="644">
        <f t="shared" ref="P395" si="1986">IF(P393&gt;0,ROUND((P393/P394*1000),2),0)</f>
        <v>1.17</v>
      </c>
      <c r="Q395" s="645">
        <v>1.16972704051</v>
      </c>
      <c r="R395" s="646"/>
      <c r="S395" s="644">
        <f t="shared" ref="S395" si="1987">IF(S393&gt;0,ROUND((S393/S394*1000),2),0)</f>
        <v>1.33</v>
      </c>
      <c r="T395" s="646">
        <v>1.3328679949</v>
      </c>
      <c r="U395" s="646"/>
      <c r="V395" s="450" t="s">
        <v>34</v>
      </c>
      <c r="W395" s="451" t="s">
        <v>34</v>
      </c>
      <c r="X395" s="451" t="s">
        <v>34</v>
      </c>
      <c r="Y395" s="452" t="s">
        <v>34</v>
      </c>
      <c r="Z395" s="784" t="s">
        <v>34</v>
      </c>
      <c r="AA395" s="785" t="s">
        <v>34</v>
      </c>
      <c r="AB395" s="785" t="s">
        <v>34</v>
      </c>
      <c r="AC395" s="786" t="s">
        <v>34</v>
      </c>
      <c r="AD395" s="784" t="s">
        <v>34</v>
      </c>
      <c r="AE395" s="785" t="s">
        <v>34</v>
      </c>
      <c r="AF395" s="785" t="s">
        <v>34</v>
      </c>
      <c r="AG395" s="786" t="s">
        <v>34</v>
      </c>
    </row>
    <row r="396" spans="1:33" s="102" customFormat="1" ht="16.5" outlineLevel="1" thickTop="1" thickBot="1" x14ac:dyDescent="0.3">
      <c r="A396" s="357"/>
      <c r="B396" s="570" t="s">
        <v>694</v>
      </c>
      <c r="C396" s="173">
        <v>2271</v>
      </c>
      <c r="D396" s="193"/>
      <c r="E396" s="1481" t="s">
        <v>633</v>
      </c>
      <c r="F396" s="173" t="s">
        <v>43</v>
      </c>
      <c r="G396" s="582">
        <f t="shared" si="1957"/>
        <v>0</v>
      </c>
      <c r="H396" s="1075"/>
      <c r="I396" s="1076"/>
      <c r="J396" s="582">
        <f t="shared" ref="J396:J401" si="1988">K396+L396</f>
        <v>0</v>
      </c>
      <c r="K396" s="1075"/>
      <c r="L396" s="1076"/>
      <c r="M396" s="582">
        <f t="shared" ref="M396:M401" si="1989">N396+O396</f>
        <v>0</v>
      </c>
      <c r="N396" s="1075"/>
      <c r="O396" s="1076"/>
      <c r="P396" s="582">
        <f t="shared" ref="P396:P401" si="1990">Q396+R396</f>
        <v>0</v>
      </c>
      <c r="Q396" s="1075"/>
      <c r="R396" s="1076"/>
      <c r="S396" s="582">
        <f t="shared" ref="S396:S401" si="1991">T396+U396</f>
        <v>0</v>
      </c>
      <c r="T396" s="1075"/>
      <c r="U396" s="1076"/>
      <c r="V396" s="453" t="s">
        <v>34</v>
      </c>
      <c r="W396" s="454" t="s">
        <v>34</v>
      </c>
      <c r="X396" s="454" t="s">
        <v>34</v>
      </c>
      <c r="Y396" s="455" t="s">
        <v>34</v>
      </c>
      <c r="Z396" s="760"/>
      <c r="AA396" s="639"/>
      <c r="AB396" s="639"/>
      <c r="AC396" s="761"/>
      <c r="AD396" s="762"/>
      <c r="AE396" s="763"/>
      <c r="AF396" s="763"/>
      <c r="AG396" s="764"/>
    </row>
    <row r="397" spans="1:33" s="114" customFormat="1" ht="16.5" outlineLevel="1" thickTop="1" thickBot="1" x14ac:dyDescent="0.3">
      <c r="A397" s="357"/>
      <c r="B397" s="570" t="s">
        <v>668</v>
      </c>
      <c r="C397" s="173">
        <v>2273</v>
      </c>
      <c r="D397" s="193"/>
      <c r="E397" s="1481" t="s">
        <v>471</v>
      </c>
      <c r="F397" s="173" t="s">
        <v>43</v>
      </c>
      <c r="G397" s="582">
        <f t="shared" si="1957"/>
        <v>0</v>
      </c>
      <c r="H397" s="1075"/>
      <c r="I397" s="1076"/>
      <c r="J397" s="582">
        <f t="shared" si="1988"/>
        <v>0</v>
      </c>
      <c r="K397" s="1075"/>
      <c r="L397" s="1076"/>
      <c r="M397" s="582">
        <f t="shared" si="1989"/>
        <v>0</v>
      </c>
      <c r="N397" s="1075"/>
      <c r="O397" s="1076"/>
      <c r="P397" s="582">
        <f t="shared" si="1990"/>
        <v>0</v>
      </c>
      <c r="Q397" s="1075"/>
      <c r="R397" s="1076"/>
      <c r="S397" s="582">
        <f t="shared" si="1991"/>
        <v>0</v>
      </c>
      <c r="T397" s="1075"/>
      <c r="U397" s="1076"/>
      <c r="V397" s="453" t="s">
        <v>34</v>
      </c>
      <c r="W397" s="454" t="s">
        <v>34</v>
      </c>
      <c r="X397" s="454" t="s">
        <v>34</v>
      </c>
      <c r="Y397" s="455" t="s">
        <v>34</v>
      </c>
      <c r="Z397" s="760">
        <f t="shared" ref="Z397:Z400" si="1992">G397-J397</f>
        <v>0</v>
      </c>
      <c r="AA397" s="639">
        <f t="shared" ref="AA397:AA400" si="1993">G397-M397</f>
        <v>0</v>
      </c>
      <c r="AB397" s="639">
        <f t="shared" ref="AB397:AB400" si="1994">G397-P397</f>
        <v>0</v>
      </c>
      <c r="AC397" s="761">
        <f t="shared" ref="AC397:AC400" si="1995">G397-S397</f>
        <v>0</v>
      </c>
      <c r="AD397" s="762">
        <f t="shared" ref="AD397:AD400" si="1996">IF(G397&gt;0,ROUND((J397/G397),3),0)</f>
        <v>0</v>
      </c>
      <c r="AE397" s="763">
        <f t="shared" ref="AE397:AE400" si="1997">IF(G397&gt;0,ROUND((M397/G397),3),0)</f>
        <v>0</v>
      </c>
      <c r="AF397" s="763">
        <f t="shared" ref="AF397:AF400" si="1998">IF(G397&gt;0,ROUND((P397/G397),3),0)</f>
        <v>0</v>
      </c>
      <c r="AG397" s="764">
        <f t="shared" ref="AG397:AG400" si="1999">IF(G397&gt;0,ROUND((S397/G397),3),0)</f>
        <v>0</v>
      </c>
    </row>
    <row r="398" spans="1:33" s="114" customFormat="1" ht="27" outlineLevel="1" thickTop="1" thickBot="1" x14ac:dyDescent="0.3">
      <c r="A398" s="973"/>
      <c r="B398" s="570" t="s">
        <v>695</v>
      </c>
      <c r="C398" s="204">
        <v>2273</v>
      </c>
      <c r="D398" s="567"/>
      <c r="E398" s="1487" t="s">
        <v>152</v>
      </c>
      <c r="F398" s="179" t="s">
        <v>43</v>
      </c>
      <c r="G398" s="520">
        <f t="shared" si="1957"/>
        <v>0</v>
      </c>
      <c r="H398" s="1081"/>
      <c r="I398" s="1082"/>
      <c r="J398" s="520">
        <f t="shared" si="1988"/>
        <v>0</v>
      </c>
      <c r="K398" s="1081"/>
      <c r="L398" s="1082"/>
      <c r="M398" s="520">
        <f t="shared" si="1989"/>
        <v>0</v>
      </c>
      <c r="N398" s="1081"/>
      <c r="O398" s="1082"/>
      <c r="P398" s="520">
        <f t="shared" si="1990"/>
        <v>0</v>
      </c>
      <c r="Q398" s="1081"/>
      <c r="R398" s="1082"/>
      <c r="S398" s="520">
        <f t="shared" si="1991"/>
        <v>0</v>
      </c>
      <c r="T398" s="1081"/>
      <c r="U398" s="1082"/>
      <c r="V398" s="586" t="s">
        <v>34</v>
      </c>
      <c r="W398" s="587" t="s">
        <v>34</v>
      </c>
      <c r="X398" s="587" t="s">
        <v>34</v>
      </c>
      <c r="Y398" s="588" t="s">
        <v>34</v>
      </c>
      <c r="Z398" s="842">
        <f t="shared" si="1992"/>
        <v>0</v>
      </c>
      <c r="AA398" s="843">
        <f t="shared" si="1993"/>
        <v>0</v>
      </c>
      <c r="AB398" s="843">
        <f t="shared" si="1994"/>
        <v>0</v>
      </c>
      <c r="AC398" s="844">
        <f t="shared" si="1995"/>
        <v>0</v>
      </c>
      <c r="AD398" s="845">
        <f t="shared" si="1996"/>
        <v>0</v>
      </c>
      <c r="AE398" s="846">
        <f t="shared" si="1997"/>
        <v>0</v>
      </c>
      <c r="AF398" s="846">
        <f t="shared" si="1998"/>
        <v>0</v>
      </c>
      <c r="AG398" s="847">
        <f t="shared" si="1999"/>
        <v>0</v>
      </c>
    </row>
    <row r="399" spans="1:33" s="87" customFormat="1" ht="19.5" outlineLevel="1" thickBot="1" x14ac:dyDescent="0.3">
      <c r="A399" s="972"/>
      <c r="B399" s="1157" t="s">
        <v>524</v>
      </c>
      <c r="C399" s="596" t="s">
        <v>279</v>
      </c>
      <c r="D399" s="597"/>
      <c r="E399" s="1478" t="s">
        <v>280</v>
      </c>
      <c r="F399" s="598" t="s">
        <v>43</v>
      </c>
      <c r="G399" s="690">
        <f>H399+I399</f>
        <v>0</v>
      </c>
      <c r="H399" s="526">
        <f>ROUND((H400+H404+H405+H403),1)</f>
        <v>0</v>
      </c>
      <c r="I399" s="526">
        <f>ROUND((I400+I404+I405+I403),1)</f>
        <v>0</v>
      </c>
      <c r="J399" s="690">
        <f t="shared" si="1988"/>
        <v>0</v>
      </c>
      <c r="K399" s="526">
        <f t="shared" ref="K399:L399" si="2000">ROUND((K400+K404+K405+K403),1)</f>
        <v>0</v>
      </c>
      <c r="L399" s="527">
        <f t="shared" si="2000"/>
        <v>0</v>
      </c>
      <c r="M399" s="690">
        <f t="shared" si="1989"/>
        <v>0</v>
      </c>
      <c r="N399" s="526">
        <f t="shared" ref="N399" si="2001">ROUND((N400+N404+N405+N403),1)</f>
        <v>0</v>
      </c>
      <c r="O399" s="527">
        <f t="shared" ref="O399" si="2002">ROUND((O400+O404+O405+O403),1)</f>
        <v>0</v>
      </c>
      <c r="P399" s="690">
        <f t="shared" si="1990"/>
        <v>0</v>
      </c>
      <c r="Q399" s="526">
        <f t="shared" ref="Q399" si="2003">ROUND((Q400+Q404+Q405+Q403),1)</f>
        <v>0</v>
      </c>
      <c r="R399" s="527">
        <f t="shared" ref="R399" si="2004">ROUND((R400+R404+R405+R403),1)</f>
        <v>0</v>
      </c>
      <c r="S399" s="690">
        <f t="shared" si="1991"/>
        <v>0</v>
      </c>
      <c r="T399" s="526">
        <f t="shared" ref="T399" si="2005">ROUND((T400+T404+T405+T403),1)</f>
        <v>0</v>
      </c>
      <c r="U399" s="527">
        <f t="shared" ref="U399" si="2006">ROUND((U400+U404+U405+U403),1)</f>
        <v>0</v>
      </c>
      <c r="V399" s="545" t="s">
        <v>34</v>
      </c>
      <c r="W399" s="546" t="s">
        <v>34</v>
      </c>
      <c r="X399" s="546" t="s">
        <v>34</v>
      </c>
      <c r="Y399" s="547" t="s">
        <v>34</v>
      </c>
      <c r="Z399" s="836">
        <f t="shared" si="1992"/>
        <v>0</v>
      </c>
      <c r="AA399" s="837">
        <f t="shared" si="1993"/>
        <v>0</v>
      </c>
      <c r="AB399" s="837">
        <f t="shared" si="1994"/>
        <v>0</v>
      </c>
      <c r="AC399" s="838">
        <f t="shared" si="1995"/>
        <v>0</v>
      </c>
      <c r="AD399" s="839">
        <f t="shared" si="1996"/>
        <v>0</v>
      </c>
      <c r="AE399" s="840">
        <f t="shared" si="1997"/>
        <v>0</v>
      </c>
      <c r="AF399" s="840">
        <f t="shared" si="1998"/>
        <v>0</v>
      </c>
      <c r="AG399" s="841">
        <f t="shared" si="1999"/>
        <v>0</v>
      </c>
    </row>
    <row r="400" spans="1:33" s="114" customFormat="1" outlineLevel="1" x14ac:dyDescent="0.25">
      <c r="A400" s="357"/>
      <c r="B400" s="560" t="s">
        <v>525</v>
      </c>
      <c r="C400" s="561">
        <v>2274</v>
      </c>
      <c r="D400" s="569"/>
      <c r="E400" s="1484" t="s">
        <v>423</v>
      </c>
      <c r="F400" s="610" t="s">
        <v>43</v>
      </c>
      <c r="G400" s="520">
        <f>H400+I400</f>
        <v>0</v>
      </c>
      <c r="H400" s="639">
        <f>ROUND(H401*H402/1000,1)</f>
        <v>0</v>
      </c>
      <c r="I400" s="640">
        <f>ROUND(I401*I402/1000,1)</f>
        <v>0</v>
      </c>
      <c r="J400" s="520">
        <f t="shared" si="1988"/>
        <v>0</v>
      </c>
      <c r="K400" s="639">
        <f t="shared" ref="K400:L400" si="2007">ROUND(K401*K402/1000,1)</f>
        <v>0</v>
      </c>
      <c r="L400" s="640">
        <f t="shared" si="2007"/>
        <v>0</v>
      </c>
      <c r="M400" s="520">
        <f t="shared" si="1989"/>
        <v>0</v>
      </c>
      <c r="N400" s="639">
        <f t="shared" ref="N400" si="2008">ROUND(N401*N402/1000,1)</f>
        <v>0</v>
      </c>
      <c r="O400" s="640">
        <f t="shared" ref="O400" si="2009">ROUND(O401*O402/1000,1)</f>
        <v>0</v>
      </c>
      <c r="P400" s="520">
        <f t="shared" si="1990"/>
        <v>0</v>
      </c>
      <c r="Q400" s="639">
        <f t="shared" ref="Q400" si="2010">ROUND(Q401*Q402/1000,1)</f>
        <v>0</v>
      </c>
      <c r="R400" s="640">
        <f t="shared" ref="R400" si="2011">ROUND(R401*R402/1000,1)</f>
        <v>0</v>
      </c>
      <c r="S400" s="520">
        <f t="shared" si="1991"/>
        <v>0</v>
      </c>
      <c r="T400" s="639">
        <f t="shared" ref="T400" si="2012">ROUND(T401*T402/1000,1)</f>
        <v>0</v>
      </c>
      <c r="U400" s="640">
        <f t="shared" ref="U400" si="2013">ROUND(U401*U402/1000,1)</f>
        <v>0</v>
      </c>
      <c r="V400" s="453" t="s">
        <v>34</v>
      </c>
      <c r="W400" s="454" t="s">
        <v>34</v>
      </c>
      <c r="X400" s="454" t="s">
        <v>34</v>
      </c>
      <c r="Y400" s="455" t="s">
        <v>34</v>
      </c>
      <c r="Z400" s="760">
        <f t="shared" si="1992"/>
        <v>0</v>
      </c>
      <c r="AA400" s="639">
        <f t="shared" si="1993"/>
        <v>0</v>
      </c>
      <c r="AB400" s="639">
        <f t="shared" si="1994"/>
        <v>0</v>
      </c>
      <c r="AC400" s="761">
        <f t="shared" si="1995"/>
        <v>0</v>
      </c>
      <c r="AD400" s="762">
        <f t="shared" si="1996"/>
        <v>0</v>
      </c>
      <c r="AE400" s="763">
        <f t="shared" si="1997"/>
        <v>0</v>
      </c>
      <c r="AF400" s="763">
        <f t="shared" si="1998"/>
        <v>0</v>
      </c>
      <c r="AG400" s="764">
        <f t="shared" si="1999"/>
        <v>0</v>
      </c>
    </row>
    <row r="401" spans="1:33" s="114" customFormat="1" ht="12" outlineLevel="1" x14ac:dyDescent="0.25">
      <c r="A401" s="973"/>
      <c r="B401" s="552"/>
      <c r="C401" s="565"/>
      <c r="D401" s="502"/>
      <c r="E401" s="1485" t="s">
        <v>415</v>
      </c>
      <c r="F401" s="565" t="s">
        <v>275</v>
      </c>
      <c r="G401" s="641">
        <f>H401+I401</f>
        <v>0</v>
      </c>
      <c r="H401" s="642"/>
      <c r="I401" s="643"/>
      <c r="J401" s="641">
        <f t="shared" si="1988"/>
        <v>0</v>
      </c>
      <c r="K401" s="642"/>
      <c r="L401" s="643"/>
      <c r="M401" s="641">
        <f t="shared" si="1989"/>
        <v>0</v>
      </c>
      <c r="N401" s="642"/>
      <c r="O401" s="643"/>
      <c r="P401" s="641">
        <f t="shared" si="1990"/>
        <v>0</v>
      </c>
      <c r="Q401" s="642"/>
      <c r="R401" s="643"/>
      <c r="S401" s="641">
        <f t="shared" si="1991"/>
        <v>0</v>
      </c>
      <c r="T401" s="642"/>
      <c r="U401" s="643"/>
      <c r="V401" s="447" t="s">
        <v>34</v>
      </c>
      <c r="W401" s="448" t="s">
        <v>34</v>
      </c>
      <c r="X401" s="448" t="s">
        <v>34</v>
      </c>
      <c r="Y401" s="449" t="s">
        <v>34</v>
      </c>
      <c r="Z401" s="781" t="s">
        <v>34</v>
      </c>
      <c r="AA401" s="782" t="s">
        <v>34</v>
      </c>
      <c r="AB401" s="782" t="s">
        <v>34</v>
      </c>
      <c r="AC401" s="783" t="s">
        <v>34</v>
      </c>
      <c r="AD401" s="781" t="s">
        <v>34</v>
      </c>
      <c r="AE401" s="782" t="s">
        <v>34</v>
      </c>
      <c r="AF401" s="782" t="s">
        <v>34</v>
      </c>
      <c r="AG401" s="783" t="s">
        <v>34</v>
      </c>
    </row>
    <row r="402" spans="1:33" s="114" customFormat="1" ht="12.75" outlineLevel="1" thickBot="1" x14ac:dyDescent="0.3">
      <c r="A402" s="973"/>
      <c r="B402" s="106"/>
      <c r="C402" s="208"/>
      <c r="D402" s="209"/>
      <c r="E402" s="1438" t="s">
        <v>272</v>
      </c>
      <c r="F402" s="208" t="s">
        <v>62</v>
      </c>
      <c r="G402" s="644">
        <f>IF(G400&gt;0,ROUND((G400/G401*1000),2),0)</f>
        <v>0</v>
      </c>
      <c r="H402" s="645"/>
      <c r="I402" s="646"/>
      <c r="J402" s="644">
        <f t="shared" ref="J402" si="2014">IF(J400&gt;0,ROUND((J400/J401*1000),2),0)</f>
        <v>0</v>
      </c>
      <c r="K402" s="645"/>
      <c r="L402" s="646"/>
      <c r="M402" s="644">
        <f t="shared" ref="M402" si="2015">IF(M400&gt;0,ROUND((M400/M401*1000),2),0)</f>
        <v>0</v>
      </c>
      <c r="N402" s="645"/>
      <c r="O402" s="646"/>
      <c r="P402" s="644">
        <f t="shared" ref="P402" si="2016">IF(P400&gt;0,ROUND((P400/P401*1000),2),0)</f>
        <v>0</v>
      </c>
      <c r="Q402" s="645"/>
      <c r="R402" s="646"/>
      <c r="S402" s="644">
        <f t="shared" ref="S402" si="2017">IF(S400&gt;0,ROUND((S400/S401*1000),2),0)</f>
        <v>0</v>
      </c>
      <c r="T402" s="645"/>
      <c r="U402" s="646"/>
      <c r="V402" s="450" t="s">
        <v>34</v>
      </c>
      <c r="W402" s="451" t="s">
        <v>34</v>
      </c>
      <c r="X402" s="451" t="s">
        <v>34</v>
      </c>
      <c r="Y402" s="452" t="s">
        <v>34</v>
      </c>
      <c r="Z402" s="784" t="s">
        <v>34</v>
      </c>
      <c r="AA402" s="785" t="s">
        <v>34</v>
      </c>
      <c r="AB402" s="785" t="s">
        <v>34</v>
      </c>
      <c r="AC402" s="786" t="s">
        <v>34</v>
      </c>
      <c r="AD402" s="784" t="s">
        <v>34</v>
      </c>
      <c r="AE402" s="785" t="s">
        <v>34</v>
      </c>
      <c r="AF402" s="785" t="s">
        <v>34</v>
      </c>
      <c r="AG402" s="786" t="s">
        <v>34</v>
      </c>
    </row>
    <row r="403" spans="1:33" s="102" customFormat="1" ht="16.5" outlineLevel="1" thickTop="1" thickBot="1" x14ac:dyDescent="0.3">
      <c r="A403" s="357"/>
      <c r="B403" s="570" t="s">
        <v>638</v>
      </c>
      <c r="C403" s="173">
        <v>2271</v>
      </c>
      <c r="D403" s="193"/>
      <c r="E403" s="1481" t="s">
        <v>633</v>
      </c>
      <c r="F403" s="173" t="s">
        <v>43</v>
      </c>
      <c r="G403" s="582">
        <f t="shared" si="1957"/>
        <v>0</v>
      </c>
      <c r="H403" s="1075"/>
      <c r="I403" s="1076"/>
      <c r="J403" s="582">
        <f t="shared" ref="J403:J408" si="2018">K403+L403</f>
        <v>0</v>
      </c>
      <c r="K403" s="1075"/>
      <c r="L403" s="1076"/>
      <c r="M403" s="582">
        <f t="shared" ref="M403:M408" si="2019">N403+O403</f>
        <v>0</v>
      </c>
      <c r="N403" s="1075"/>
      <c r="O403" s="1076"/>
      <c r="P403" s="582">
        <f t="shared" ref="P403:P408" si="2020">Q403+R403</f>
        <v>0</v>
      </c>
      <c r="Q403" s="1075"/>
      <c r="R403" s="1076"/>
      <c r="S403" s="582">
        <f t="shared" ref="S403:S408" si="2021">T403+U403</f>
        <v>0</v>
      </c>
      <c r="T403" s="1075"/>
      <c r="U403" s="1076"/>
      <c r="V403" s="450" t="s">
        <v>34</v>
      </c>
      <c r="W403" s="451" t="s">
        <v>34</v>
      </c>
      <c r="X403" s="451" t="s">
        <v>34</v>
      </c>
      <c r="Y403" s="452" t="s">
        <v>34</v>
      </c>
      <c r="Z403" s="760"/>
      <c r="AA403" s="639"/>
      <c r="AB403" s="639"/>
      <c r="AC403" s="761"/>
      <c r="AD403" s="762"/>
      <c r="AE403" s="763"/>
      <c r="AF403" s="763"/>
      <c r="AG403" s="764"/>
    </row>
    <row r="404" spans="1:33" s="114" customFormat="1" ht="16.5" outlineLevel="1" thickTop="1" thickBot="1" x14ac:dyDescent="0.3">
      <c r="A404" s="357"/>
      <c r="B404" s="570" t="s">
        <v>639</v>
      </c>
      <c r="C404" s="173">
        <v>2274</v>
      </c>
      <c r="D404" s="193"/>
      <c r="E404" s="1481" t="s">
        <v>471</v>
      </c>
      <c r="F404" s="173" t="s">
        <v>43</v>
      </c>
      <c r="G404" s="582">
        <f t="shared" si="1957"/>
        <v>0</v>
      </c>
      <c r="H404" s="1075"/>
      <c r="I404" s="1076"/>
      <c r="J404" s="582">
        <f t="shared" si="2018"/>
        <v>0</v>
      </c>
      <c r="K404" s="1075"/>
      <c r="L404" s="1076"/>
      <c r="M404" s="582">
        <f t="shared" si="2019"/>
        <v>0</v>
      </c>
      <c r="N404" s="1075"/>
      <c r="O404" s="1076"/>
      <c r="P404" s="582">
        <f t="shared" si="2020"/>
        <v>0</v>
      </c>
      <c r="Q404" s="1075"/>
      <c r="R404" s="1076"/>
      <c r="S404" s="582">
        <f t="shared" si="2021"/>
        <v>0</v>
      </c>
      <c r="T404" s="1075"/>
      <c r="U404" s="1076"/>
      <c r="V404" s="453" t="s">
        <v>34</v>
      </c>
      <c r="W404" s="454" t="s">
        <v>34</v>
      </c>
      <c r="X404" s="454" t="s">
        <v>34</v>
      </c>
      <c r="Y404" s="455" t="s">
        <v>34</v>
      </c>
      <c r="Z404" s="760">
        <f t="shared" ref="Z404:Z407" si="2022">G404-J404</f>
        <v>0</v>
      </c>
      <c r="AA404" s="639">
        <f t="shared" ref="AA404:AA407" si="2023">G404-M404</f>
        <v>0</v>
      </c>
      <c r="AB404" s="639">
        <f t="shared" ref="AB404:AB407" si="2024">G404-P404</f>
        <v>0</v>
      </c>
      <c r="AC404" s="761">
        <f t="shared" ref="AC404:AC407" si="2025">G404-S404</f>
        <v>0</v>
      </c>
      <c r="AD404" s="762">
        <f t="shared" ref="AD404:AD407" si="2026">IF(G404&gt;0,ROUND((J404/G404),3),0)</f>
        <v>0</v>
      </c>
      <c r="AE404" s="763">
        <f t="shared" ref="AE404:AE407" si="2027">IF(G404&gt;0,ROUND((M404/G404),3),0)</f>
        <v>0</v>
      </c>
      <c r="AF404" s="763">
        <f t="shared" ref="AF404:AF407" si="2028">IF(G404&gt;0,ROUND((P404/G404),3),0)</f>
        <v>0</v>
      </c>
      <c r="AG404" s="764">
        <f t="shared" ref="AG404:AG407" si="2029">IF(G404&gt;0,ROUND((S404/G404),3),0)</f>
        <v>0</v>
      </c>
    </row>
    <row r="405" spans="1:33" s="114" customFormat="1" ht="27" outlineLevel="1" thickTop="1" thickBot="1" x14ac:dyDescent="0.3">
      <c r="A405" s="973"/>
      <c r="B405" s="570" t="s">
        <v>640</v>
      </c>
      <c r="C405" s="204">
        <v>2274</v>
      </c>
      <c r="D405" s="567"/>
      <c r="E405" s="1487" t="s">
        <v>152</v>
      </c>
      <c r="F405" s="179" t="s">
        <v>43</v>
      </c>
      <c r="G405" s="523">
        <f t="shared" si="1957"/>
        <v>0</v>
      </c>
      <c r="H405" s="1079"/>
      <c r="I405" s="1080"/>
      <c r="J405" s="523">
        <f t="shared" si="2018"/>
        <v>0</v>
      </c>
      <c r="K405" s="1079"/>
      <c r="L405" s="1080"/>
      <c r="M405" s="523">
        <f t="shared" si="2019"/>
        <v>0</v>
      </c>
      <c r="N405" s="1079"/>
      <c r="O405" s="1080"/>
      <c r="P405" s="523">
        <f t="shared" si="2020"/>
        <v>0</v>
      </c>
      <c r="Q405" s="1079"/>
      <c r="R405" s="1080"/>
      <c r="S405" s="523">
        <f t="shared" si="2021"/>
        <v>0</v>
      </c>
      <c r="T405" s="1079"/>
      <c r="U405" s="1080"/>
      <c r="V405" s="602" t="s">
        <v>34</v>
      </c>
      <c r="W405" s="587" t="s">
        <v>34</v>
      </c>
      <c r="X405" s="587" t="s">
        <v>34</v>
      </c>
      <c r="Y405" s="588" t="s">
        <v>34</v>
      </c>
      <c r="Z405" s="842">
        <f t="shared" si="2022"/>
        <v>0</v>
      </c>
      <c r="AA405" s="843">
        <f t="shared" si="2023"/>
        <v>0</v>
      </c>
      <c r="AB405" s="843">
        <f t="shared" si="2024"/>
        <v>0</v>
      </c>
      <c r="AC405" s="844">
        <f t="shared" si="2025"/>
        <v>0</v>
      </c>
      <c r="AD405" s="845">
        <f t="shared" si="2026"/>
        <v>0</v>
      </c>
      <c r="AE405" s="846">
        <f t="shared" si="2027"/>
        <v>0</v>
      </c>
      <c r="AF405" s="846">
        <f t="shared" si="2028"/>
        <v>0</v>
      </c>
      <c r="AG405" s="847">
        <f t="shared" si="2029"/>
        <v>0</v>
      </c>
    </row>
    <row r="406" spans="1:33" s="246" customFormat="1" ht="19.5" outlineLevel="1" thickBot="1" x14ac:dyDescent="0.3">
      <c r="A406" s="972"/>
      <c r="B406" s="599" t="s">
        <v>527</v>
      </c>
      <c r="C406" s="598" t="s">
        <v>281</v>
      </c>
      <c r="D406" s="600"/>
      <c r="E406" s="1488" t="s">
        <v>282</v>
      </c>
      <c r="F406" s="598" t="s">
        <v>43</v>
      </c>
      <c r="G406" s="1147">
        <f t="shared" si="1957"/>
        <v>7.6</v>
      </c>
      <c r="H406" s="1148">
        <f>ROUND(H407+H410+H413+H417+H418+H416,1)</f>
        <v>0</v>
      </c>
      <c r="I406" s="1148">
        <f>ROUND(I407+I410+I413+I417+I418+I416,1)</f>
        <v>7.6</v>
      </c>
      <c r="J406" s="1147">
        <f t="shared" si="2018"/>
        <v>0.6</v>
      </c>
      <c r="K406" s="1148">
        <f t="shared" ref="K406:L406" si="2030">ROUND(K407+K410+K413+K417+K418+K416,1)</f>
        <v>0</v>
      </c>
      <c r="L406" s="1149">
        <f t="shared" si="2030"/>
        <v>0.6</v>
      </c>
      <c r="M406" s="1147">
        <f t="shared" si="2019"/>
        <v>2.8</v>
      </c>
      <c r="N406" s="1148">
        <f t="shared" ref="N406" si="2031">ROUND(N407+N410+N413+N417+N418+N416,1)</f>
        <v>0</v>
      </c>
      <c r="O406" s="1149">
        <f t="shared" ref="O406" si="2032">ROUND(O407+O410+O413+O417+O418+O416,1)</f>
        <v>2.8</v>
      </c>
      <c r="P406" s="1147">
        <f t="shared" si="2020"/>
        <v>4.7</v>
      </c>
      <c r="Q406" s="1148">
        <f t="shared" ref="Q406" si="2033">ROUND(Q407+Q410+Q413+Q417+Q418+Q416,1)</f>
        <v>0</v>
      </c>
      <c r="R406" s="1149">
        <f t="shared" ref="R406" si="2034">ROUND(R407+R410+R413+R417+R418+R416,1)</f>
        <v>4.7</v>
      </c>
      <c r="S406" s="1147">
        <f t="shared" si="2021"/>
        <v>7.5</v>
      </c>
      <c r="T406" s="1148">
        <f t="shared" ref="T406" si="2035">ROUND(T407+T410+T413+T417+T418+T416,1)</f>
        <v>0</v>
      </c>
      <c r="U406" s="1149">
        <f t="shared" ref="U406" si="2036">ROUND(U407+U410+U413+U417+U418+U416,1)</f>
        <v>7.5</v>
      </c>
      <c r="V406" s="603" t="s">
        <v>34</v>
      </c>
      <c r="W406" s="546" t="s">
        <v>34</v>
      </c>
      <c r="X406" s="546" t="s">
        <v>34</v>
      </c>
      <c r="Y406" s="547" t="s">
        <v>34</v>
      </c>
      <c r="Z406" s="836">
        <f t="shared" si="2022"/>
        <v>7</v>
      </c>
      <c r="AA406" s="837">
        <f t="shared" si="2023"/>
        <v>4.8</v>
      </c>
      <c r="AB406" s="837">
        <f t="shared" si="2024"/>
        <v>2.8999999999999995</v>
      </c>
      <c r="AC406" s="838">
        <f t="shared" si="2025"/>
        <v>9.9999999999999645E-2</v>
      </c>
      <c r="AD406" s="839">
        <f t="shared" si="2026"/>
        <v>7.9000000000000001E-2</v>
      </c>
      <c r="AE406" s="840">
        <f t="shared" si="2027"/>
        <v>0.36799999999999999</v>
      </c>
      <c r="AF406" s="840">
        <f t="shared" si="2028"/>
        <v>0.61799999999999999</v>
      </c>
      <c r="AG406" s="841">
        <f t="shared" si="2029"/>
        <v>0.98699999999999999</v>
      </c>
    </row>
    <row r="407" spans="1:33" s="114" customFormat="1" outlineLevel="1" x14ac:dyDescent="0.25">
      <c r="A407" s="357"/>
      <c r="B407" s="560" t="s">
        <v>528</v>
      </c>
      <c r="C407" s="561">
        <v>2275</v>
      </c>
      <c r="D407" s="569"/>
      <c r="E407" s="1484" t="s">
        <v>424</v>
      </c>
      <c r="F407" s="610" t="s">
        <v>43</v>
      </c>
      <c r="G407" s="520">
        <f>H407+I407</f>
        <v>0</v>
      </c>
      <c r="H407" s="639">
        <f>ROUND(H408*H409/1000,1)</f>
        <v>0</v>
      </c>
      <c r="I407" s="640">
        <f>ROUND(I408*I409/1000,1)</f>
        <v>0</v>
      </c>
      <c r="J407" s="520">
        <f t="shared" si="2018"/>
        <v>0</v>
      </c>
      <c r="K407" s="639">
        <f t="shared" ref="K407:L407" si="2037">ROUND(K408*K409/1000,1)</f>
        <v>0</v>
      </c>
      <c r="L407" s="640">
        <f t="shared" si="2037"/>
        <v>0</v>
      </c>
      <c r="M407" s="520">
        <f t="shared" si="2019"/>
        <v>0</v>
      </c>
      <c r="N407" s="639">
        <f t="shared" ref="N407" si="2038">ROUND(N408*N409/1000,1)</f>
        <v>0</v>
      </c>
      <c r="O407" s="640">
        <f t="shared" ref="O407" si="2039">ROUND(O408*O409/1000,1)</f>
        <v>0</v>
      </c>
      <c r="P407" s="520">
        <f t="shared" si="2020"/>
        <v>0</v>
      </c>
      <c r="Q407" s="639">
        <f t="shared" ref="Q407" si="2040">ROUND(Q408*Q409/1000,1)</f>
        <v>0</v>
      </c>
      <c r="R407" s="640">
        <f t="shared" ref="R407" si="2041">ROUND(R408*R409/1000,1)</f>
        <v>0</v>
      </c>
      <c r="S407" s="520">
        <f t="shared" si="2021"/>
        <v>0</v>
      </c>
      <c r="T407" s="639">
        <f t="shared" ref="T407" si="2042">ROUND(T408*T409/1000,1)</f>
        <v>0</v>
      </c>
      <c r="U407" s="640">
        <f t="shared" ref="U407" si="2043">ROUND(U408*U409/1000,1)</f>
        <v>0</v>
      </c>
      <c r="V407" s="604" t="s">
        <v>34</v>
      </c>
      <c r="W407" s="454" t="s">
        <v>34</v>
      </c>
      <c r="X407" s="454" t="s">
        <v>34</v>
      </c>
      <c r="Y407" s="455" t="s">
        <v>34</v>
      </c>
      <c r="Z407" s="760">
        <f t="shared" si="2022"/>
        <v>0</v>
      </c>
      <c r="AA407" s="639">
        <f t="shared" si="2023"/>
        <v>0</v>
      </c>
      <c r="AB407" s="639">
        <f t="shared" si="2024"/>
        <v>0</v>
      </c>
      <c r="AC407" s="761">
        <f t="shared" si="2025"/>
        <v>0</v>
      </c>
      <c r="AD407" s="762">
        <f t="shared" si="2026"/>
        <v>0</v>
      </c>
      <c r="AE407" s="763">
        <f t="shared" si="2027"/>
        <v>0</v>
      </c>
      <c r="AF407" s="763">
        <f t="shared" si="2028"/>
        <v>0</v>
      </c>
      <c r="AG407" s="764">
        <f t="shared" si="2029"/>
        <v>0</v>
      </c>
    </row>
    <row r="408" spans="1:33" s="114" customFormat="1" ht="12" outlineLevel="1" x14ac:dyDescent="0.25">
      <c r="A408" s="973"/>
      <c r="B408" s="552"/>
      <c r="C408" s="565"/>
      <c r="D408" s="502"/>
      <c r="E408" s="1485" t="s">
        <v>415</v>
      </c>
      <c r="F408" s="565" t="s">
        <v>283</v>
      </c>
      <c r="G408" s="641">
        <f>H408+I408</f>
        <v>0</v>
      </c>
      <c r="H408" s="642"/>
      <c r="I408" s="643"/>
      <c r="J408" s="641">
        <f t="shared" si="2018"/>
        <v>0</v>
      </c>
      <c r="K408" s="642"/>
      <c r="L408" s="643"/>
      <c r="M408" s="641">
        <f t="shared" si="2019"/>
        <v>0</v>
      </c>
      <c r="N408" s="642"/>
      <c r="O408" s="643"/>
      <c r="P408" s="641">
        <f t="shared" si="2020"/>
        <v>0</v>
      </c>
      <c r="Q408" s="642"/>
      <c r="R408" s="643"/>
      <c r="S408" s="641">
        <f t="shared" si="2021"/>
        <v>0</v>
      </c>
      <c r="T408" s="642"/>
      <c r="U408" s="643"/>
      <c r="V408" s="1120" t="s">
        <v>34</v>
      </c>
      <c r="W408" s="448" t="s">
        <v>34</v>
      </c>
      <c r="X408" s="448" t="s">
        <v>34</v>
      </c>
      <c r="Y408" s="449" t="s">
        <v>34</v>
      </c>
      <c r="Z408" s="781" t="s">
        <v>34</v>
      </c>
      <c r="AA408" s="782" t="s">
        <v>34</v>
      </c>
      <c r="AB408" s="782" t="s">
        <v>34</v>
      </c>
      <c r="AC408" s="783" t="s">
        <v>34</v>
      </c>
      <c r="AD408" s="781" t="s">
        <v>34</v>
      </c>
      <c r="AE408" s="782" t="s">
        <v>34</v>
      </c>
      <c r="AF408" s="782" t="s">
        <v>34</v>
      </c>
      <c r="AG408" s="783" t="s">
        <v>34</v>
      </c>
    </row>
    <row r="409" spans="1:33" s="114" customFormat="1" ht="12.75" outlineLevel="1" thickBot="1" x14ac:dyDescent="0.3">
      <c r="A409" s="973"/>
      <c r="B409" s="106"/>
      <c r="C409" s="208"/>
      <c r="D409" s="209"/>
      <c r="E409" s="1438" t="s">
        <v>284</v>
      </c>
      <c r="F409" s="208" t="s">
        <v>62</v>
      </c>
      <c r="G409" s="644">
        <f>IF(G407&gt;0,ROUND((G407/G408*1000),2),0)</f>
        <v>0</v>
      </c>
      <c r="H409" s="645"/>
      <c r="I409" s="646"/>
      <c r="J409" s="644">
        <f t="shared" ref="J409" si="2044">IF(J407&gt;0,ROUND((J407/J408*1000),2),0)</f>
        <v>0</v>
      </c>
      <c r="K409" s="645"/>
      <c r="L409" s="646"/>
      <c r="M409" s="644">
        <f t="shared" ref="M409" si="2045">IF(M407&gt;0,ROUND((M407/M408*1000),2),0)</f>
        <v>0</v>
      </c>
      <c r="N409" s="645"/>
      <c r="O409" s="646"/>
      <c r="P409" s="644">
        <f t="shared" ref="P409" si="2046">IF(P407&gt;0,ROUND((P407/P408*1000),2),0)</f>
        <v>0</v>
      </c>
      <c r="Q409" s="645"/>
      <c r="R409" s="646"/>
      <c r="S409" s="644">
        <f t="shared" ref="S409" si="2047">IF(S407&gt;0,ROUND((S407/S408*1000),2),0)</f>
        <v>0</v>
      </c>
      <c r="T409" s="645"/>
      <c r="U409" s="646"/>
      <c r="V409" s="1121" t="s">
        <v>34</v>
      </c>
      <c r="W409" s="451" t="s">
        <v>34</v>
      </c>
      <c r="X409" s="451" t="s">
        <v>34</v>
      </c>
      <c r="Y409" s="452" t="s">
        <v>34</v>
      </c>
      <c r="Z409" s="784" t="s">
        <v>34</v>
      </c>
      <c r="AA409" s="785" t="s">
        <v>34</v>
      </c>
      <c r="AB409" s="785" t="s">
        <v>34</v>
      </c>
      <c r="AC409" s="786" t="s">
        <v>34</v>
      </c>
      <c r="AD409" s="784" t="s">
        <v>34</v>
      </c>
      <c r="AE409" s="785" t="s">
        <v>34</v>
      </c>
      <c r="AF409" s="785" t="s">
        <v>34</v>
      </c>
      <c r="AG409" s="786" t="s">
        <v>34</v>
      </c>
    </row>
    <row r="410" spans="1:33" s="114" customFormat="1" ht="15.75" outlineLevel="1" thickTop="1" x14ac:dyDescent="0.25">
      <c r="A410" s="357"/>
      <c r="B410" s="564" t="s">
        <v>529</v>
      </c>
      <c r="C410" s="204">
        <v>2275</v>
      </c>
      <c r="D410" s="601"/>
      <c r="E410" s="1467" t="s">
        <v>425</v>
      </c>
      <c r="F410" s="179" t="s">
        <v>43</v>
      </c>
      <c r="G410" s="520">
        <f>H410+I410</f>
        <v>0</v>
      </c>
      <c r="H410" s="639">
        <f>ROUND(H411*H412/1000,1)</f>
        <v>0</v>
      </c>
      <c r="I410" s="640">
        <f>ROUND(I411*I412/1000,1)</f>
        <v>0</v>
      </c>
      <c r="J410" s="520">
        <f t="shared" ref="J410:J411" si="2048">K410+L410</f>
        <v>0</v>
      </c>
      <c r="K410" s="639">
        <f t="shared" ref="K410:L410" si="2049">ROUND(K411*K412/1000,1)</f>
        <v>0</v>
      </c>
      <c r="L410" s="640">
        <f t="shared" si="2049"/>
        <v>0</v>
      </c>
      <c r="M410" s="520">
        <f t="shared" ref="M410:M411" si="2050">N410+O410</f>
        <v>0</v>
      </c>
      <c r="N410" s="639">
        <f t="shared" ref="N410" si="2051">ROUND(N411*N412/1000,1)</f>
        <v>0</v>
      </c>
      <c r="O410" s="640">
        <f t="shared" ref="O410" si="2052">ROUND(O411*O412/1000,1)</f>
        <v>0</v>
      </c>
      <c r="P410" s="520">
        <f t="shared" ref="P410:P411" si="2053">Q410+R410</f>
        <v>0</v>
      </c>
      <c r="Q410" s="639">
        <f t="shared" ref="Q410" si="2054">ROUND(Q411*Q412/1000,1)</f>
        <v>0</v>
      </c>
      <c r="R410" s="640">
        <f t="shared" ref="R410" si="2055">ROUND(R411*R412/1000,1)</f>
        <v>0</v>
      </c>
      <c r="S410" s="520">
        <f t="shared" ref="S410:S411" si="2056">T410+U410</f>
        <v>0</v>
      </c>
      <c r="T410" s="639">
        <f t="shared" ref="T410" si="2057">ROUND(T411*T412/1000,1)</f>
        <v>0</v>
      </c>
      <c r="U410" s="640">
        <f t="shared" ref="U410" si="2058">ROUND(U411*U412/1000,1)</f>
        <v>0</v>
      </c>
      <c r="V410" s="604" t="s">
        <v>34</v>
      </c>
      <c r="W410" s="454" t="s">
        <v>34</v>
      </c>
      <c r="X410" s="454" t="s">
        <v>34</v>
      </c>
      <c r="Y410" s="455" t="s">
        <v>34</v>
      </c>
      <c r="Z410" s="760">
        <f t="shared" ref="Z410" si="2059">G410-J410</f>
        <v>0</v>
      </c>
      <c r="AA410" s="639">
        <f t="shared" ref="AA410" si="2060">G410-M410</f>
        <v>0</v>
      </c>
      <c r="AB410" s="639">
        <f t="shared" ref="AB410" si="2061">G410-P410</f>
        <v>0</v>
      </c>
      <c r="AC410" s="761">
        <f t="shared" ref="AC410" si="2062">G410-S410</f>
        <v>0</v>
      </c>
      <c r="AD410" s="762">
        <f t="shared" ref="AD410" si="2063">IF(G410&gt;0,ROUND((J410/G410),3),0)</f>
        <v>0</v>
      </c>
      <c r="AE410" s="763">
        <f t="shared" ref="AE410" si="2064">IF(G410&gt;0,ROUND((M410/G410),3),0)</f>
        <v>0</v>
      </c>
      <c r="AF410" s="763">
        <f t="shared" ref="AF410" si="2065">IF(G410&gt;0,ROUND((P410/G410),3),0)</f>
        <v>0</v>
      </c>
      <c r="AG410" s="764">
        <f t="shared" ref="AG410" si="2066">IF(G410&gt;0,ROUND((S410/G410),3),0)</f>
        <v>0</v>
      </c>
    </row>
    <row r="411" spans="1:33" s="114" customFormat="1" ht="12" outlineLevel="1" x14ac:dyDescent="0.25">
      <c r="A411" s="973"/>
      <c r="B411" s="552"/>
      <c r="C411" s="565"/>
      <c r="D411" s="502"/>
      <c r="E411" s="1485" t="s">
        <v>415</v>
      </c>
      <c r="F411" s="565" t="s">
        <v>149</v>
      </c>
      <c r="G411" s="641">
        <f>H411+I411</f>
        <v>0</v>
      </c>
      <c r="H411" s="642"/>
      <c r="I411" s="643"/>
      <c r="J411" s="641">
        <f t="shared" si="2048"/>
        <v>0</v>
      </c>
      <c r="K411" s="642"/>
      <c r="L411" s="643"/>
      <c r="M411" s="641">
        <f t="shared" si="2050"/>
        <v>0</v>
      </c>
      <c r="N411" s="642"/>
      <c r="O411" s="643"/>
      <c r="P411" s="641">
        <f t="shared" si="2053"/>
        <v>0</v>
      </c>
      <c r="Q411" s="642"/>
      <c r="R411" s="643"/>
      <c r="S411" s="641">
        <f t="shared" si="2056"/>
        <v>0</v>
      </c>
      <c r="T411" s="642"/>
      <c r="U411" s="643"/>
      <c r="V411" s="1120" t="s">
        <v>34</v>
      </c>
      <c r="W411" s="448" t="s">
        <v>34</v>
      </c>
      <c r="X411" s="448" t="s">
        <v>34</v>
      </c>
      <c r="Y411" s="449" t="s">
        <v>34</v>
      </c>
      <c r="Z411" s="781" t="s">
        <v>34</v>
      </c>
      <c r="AA411" s="782" t="s">
        <v>34</v>
      </c>
      <c r="AB411" s="782" t="s">
        <v>34</v>
      </c>
      <c r="AC411" s="783" t="s">
        <v>34</v>
      </c>
      <c r="AD411" s="781" t="s">
        <v>34</v>
      </c>
      <c r="AE411" s="782" t="s">
        <v>34</v>
      </c>
      <c r="AF411" s="782" t="s">
        <v>34</v>
      </c>
      <c r="AG411" s="783" t="s">
        <v>34</v>
      </c>
    </row>
    <row r="412" spans="1:33" s="114" customFormat="1" ht="12.75" outlineLevel="1" thickBot="1" x14ac:dyDescent="0.3">
      <c r="A412" s="973"/>
      <c r="B412" s="106"/>
      <c r="C412" s="208"/>
      <c r="D412" s="209"/>
      <c r="E412" s="1438" t="s">
        <v>285</v>
      </c>
      <c r="F412" s="208" t="s">
        <v>62</v>
      </c>
      <c r="G412" s="644">
        <f>IF(G410&gt;0,ROUND((G410/G411*1000),2),0)</f>
        <v>0</v>
      </c>
      <c r="H412" s="645"/>
      <c r="I412" s="646"/>
      <c r="J412" s="644">
        <f t="shared" ref="J412" si="2067">IF(J410&gt;0,ROUND((J410/J411*1000),2),0)</f>
        <v>0</v>
      </c>
      <c r="K412" s="645"/>
      <c r="L412" s="646"/>
      <c r="M412" s="644">
        <f t="shared" ref="M412" si="2068">IF(M410&gt;0,ROUND((M410/M411*1000),2),0)</f>
        <v>0</v>
      </c>
      <c r="N412" s="645"/>
      <c r="O412" s="646"/>
      <c r="P412" s="644">
        <f t="shared" ref="P412" si="2069">IF(P410&gt;0,ROUND((P410/P411*1000),2),0)</f>
        <v>0</v>
      </c>
      <c r="Q412" s="645"/>
      <c r="R412" s="646"/>
      <c r="S412" s="644">
        <f t="shared" ref="S412" si="2070">IF(S410&gt;0,ROUND((S410/S411*1000),2),0)</f>
        <v>0</v>
      </c>
      <c r="T412" s="645"/>
      <c r="U412" s="646"/>
      <c r="V412" s="1121" t="s">
        <v>34</v>
      </c>
      <c r="W412" s="451" t="s">
        <v>34</v>
      </c>
      <c r="X412" s="451" t="s">
        <v>34</v>
      </c>
      <c r="Y412" s="452" t="s">
        <v>34</v>
      </c>
      <c r="Z412" s="784" t="s">
        <v>34</v>
      </c>
      <c r="AA412" s="785" t="s">
        <v>34</v>
      </c>
      <c r="AB412" s="785" t="s">
        <v>34</v>
      </c>
      <c r="AC412" s="786" t="s">
        <v>34</v>
      </c>
      <c r="AD412" s="784" t="s">
        <v>34</v>
      </c>
      <c r="AE412" s="785" t="s">
        <v>34</v>
      </c>
      <c r="AF412" s="785" t="s">
        <v>34</v>
      </c>
      <c r="AG412" s="786" t="s">
        <v>34</v>
      </c>
    </row>
    <row r="413" spans="1:33" s="114" customFormat="1" ht="15.75" outlineLevel="1" thickTop="1" x14ac:dyDescent="0.25">
      <c r="A413" s="357"/>
      <c r="B413" s="564" t="s">
        <v>530</v>
      </c>
      <c r="C413" s="204">
        <v>2275</v>
      </c>
      <c r="D413" s="601"/>
      <c r="E413" s="1467" t="s">
        <v>426</v>
      </c>
      <c r="F413" s="179" t="s">
        <v>43</v>
      </c>
      <c r="G413" s="520">
        <f>H413+I413</f>
        <v>0</v>
      </c>
      <c r="H413" s="639">
        <f>ROUND(H414*H415/1000,1)</f>
        <v>0</v>
      </c>
      <c r="I413" s="640">
        <f>ROUND(I414*I415/1000,1)</f>
        <v>0</v>
      </c>
      <c r="J413" s="520">
        <f t="shared" ref="J413:J414" si="2071">K413+L413</f>
        <v>0</v>
      </c>
      <c r="K413" s="639">
        <f t="shared" ref="K413:L413" si="2072">ROUND(K414*K415/1000,1)</f>
        <v>0</v>
      </c>
      <c r="L413" s="640">
        <f t="shared" si="2072"/>
        <v>0</v>
      </c>
      <c r="M413" s="520">
        <f t="shared" ref="M413:M414" si="2073">N413+O413</f>
        <v>0</v>
      </c>
      <c r="N413" s="639">
        <f t="shared" ref="N413" si="2074">ROUND(N414*N415/1000,1)</f>
        <v>0</v>
      </c>
      <c r="O413" s="640">
        <f t="shared" ref="O413" si="2075">ROUND(O414*O415/1000,1)</f>
        <v>0</v>
      </c>
      <c r="P413" s="520">
        <f t="shared" ref="P413:P414" si="2076">Q413+R413</f>
        <v>0</v>
      </c>
      <c r="Q413" s="639">
        <f t="shared" ref="Q413" si="2077">ROUND(Q414*Q415/1000,1)</f>
        <v>0</v>
      </c>
      <c r="R413" s="640">
        <f t="shared" ref="R413" si="2078">ROUND(R414*R415/1000,1)</f>
        <v>0</v>
      </c>
      <c r="S413" s="520">
        <f t="shared" ref="S413:S414" si="2079">T413+U413</f>
        <v>0</v>
      </c>
      <c r="T413" s="639">
        <f t="shared" ref="T413" si="2080">ROUND(T414*T415/1000,1)</f>
        <v>0</v>
      </c>
      <c r="U413" s="640">
        <f t="shared" ref="U413" si="2081">ROUND(U414*U415/1000,1)</f>
        <v>0</v>
      </c>
      <c r="V413" s="604" t="s">
        <v>34</v>
      </c>
      <c r="W413" s="454" t="s">
        <v>34</v>
      </c>
      <c r="X413" s="454" t="s">
        <v>34</v>
      </c>
      <c r="Y413" s="455" t="s">
        <v>34</v>
      </c>
      <c r="Z413" s="760">
        <f t="shared" ref="Z413" si="2082">G413-J413</f>
        <v>0</v>
      </c>
      <c r="AA413" s="639">
        <f t="shared" ref="AA413" si="2083">G413-M413</f>
        <v>0</v>
      </c>
      <c r="AB413" s="639">
        <f t="shared" ref="AB413" si="2084">G413-P413</f>
        <v>0</v>
      </c>
      <c r="AC413" s="761">
        <f t="shared" ref="AC413" si="2085">G413-S413</f>
        <v>0</v>
      </c>
      <c r="AD413" s="762">
        <f t="shared" ref="AD413" si="2086">IF(G413&gt;0,ROUND((J413/G413),3),0)</f>
        <v>0</v>
      </c>
      <c r="AE413" s="763">
        <f t="shared" ref="AE413" si="2087">IF(G413&gt;0,ROUND((M413/G413),3),0)</f>
        <v>0</v>
      </c>
      <c r="AF413" s="763">
        <f t="shared" ref="AF413" si="2088">IF(G413&gt;0,ROUND((P413/G413),3),0)</f>
        <v>0</v>
      </c>
      <c r="AG413" s="764">
        <f t="shared" ref="AG413" si="2089">IF(G413&gt;0,ROUND((S413/G413),3),0)</f>
        <v>0</v>
      </c>
    </row>
    <row r="414" spans="1:33" s="114" customFormat="1" ht="12" outlineLevel="1" x14ac:dyDescent="0.25">
      <c r="A414" s="973"/>
      <c r="B414" s="552"/>
      <c r="C414" s="565"/>
      <c r="D414" s="502"/>
      <c r="E414" s="1485" t="s">
        <v>415</v>
      </c>
      <c r="F414" s="565" t="s">
        <v>275</v>
      </c>
      <c r="G414" s="641">
        <f>H414+I414</f>
        <v>0</v>
      </c>
      <c r="H414" s="642"/>
      <c r="I414" s="643"/>
      <c r="J414" s="641">
        <f t="shared" si="2071"/>
        <v>0</v>
      </c>
      <c r="K414" s="642"/>
      <c r="L414" s="643"/>
      <c r="M414" s="641">
        <f t="shared" si="2073"/>
        <v>0</v>
      </c>
      <c r="N414" s="642"/>
      <c r="O414" s="643"/>
      <c r="P414" s="641">
        <f t="shared" si="2076"/>
        <v>0</v>
      </c>
      <c r="Q414" s="642"/>
      <c r="R414" s="643"/>
      <c r="S414" s="641">
        <f t="shared" si="2079"/>
        <v>0</v>
      </c>
      <c r="T414" s="642"/>
      <c r="U414" s="643"/>
      <c r="V414" s="1120" t="s">
        <v>34</v>
      </c>
      <c r="W414" s="448" t="s">
        <v>34</v>
      </c>
      <c r="X414" s="448" t="s">
        <v>34</v>
      </c>
      <c r="Y414" s="449" t="s">
        <v>34</v>
      </c>
      <c r="Z414" s="781" t="s">
        <v>34</v>
      </c>
      <c r="AA414" s="782" t="s">
        <v>34</v>
      </c>
      <c r="AB414" s="782" t="s">
        <v>34</v>
      </c>
      <c r="AC414" s="783" t="s">
        <v>34</v>
      </c>
      <c r="AD414" s="781" t="s">
        <v>34</v>
      </c>
      <c r="AE414" s="782" t="s">
        <v>34</v>
      </c>
      <c r="AF414" s="782" t="s">
        <v>34</v>
      </c>
      <c r="AG414" s="783" t="s">
        <v>34</v>
      </c>
    </row>
    <row r="415" spans="1:33" s="114" customFormat="1" ht="12.75" outlineLevel="1" thickBot="1" x14ac:dyDescent="0.3">
      <c r="A415" s="973"/>
      <c r="B415" s="106"/>
      <c r="C415" s="208"/>
      <c r="D415" s="209"/>
      <c r="E415" s="1462" t="s">
        <v>286</v>
      </c>
      <c r="F415" s="208" t="s">
        <v>62</v>
      </c>
      <c r="G415" s="644">
        <f>IF(G413&gt;0,ROUND((G413/G414*1000),2),0)</f>
        <v>0</v>
      </c>
      <c r="H415" s="645"/>
      <c r="I415" s="646"/>
      <c r="J415" s="644">
        <f t="shared" ref="J415" si="2090">IF(J413&gt;0,ROUND((J413/J414*1000),2),0)</f>
        <v>0</v>
      </c>
      <c r="K415" s="645"/>
      <c r="L415" s="646"/>
      <c r="M415" s="644">
        <f t="shared" ref="M415" si="2091">IF(M413&gt;0,ROUND((M413/M414*1000),2),0)</f>
        <v>0</v>
      </c>
      <c r="N415" s="645"/>
      <c r="O415" s="646"/>
      <c r="P415" s="644">
        <f t="shared" ref="P415" si="2092">IF(P413&gt;0,ROUND((P413/P414*1000),2),0)</f>
        <v>0</v>
      </c>
      <c r="Q415" s="645"/>
      <c r="R415" s="646"/>
      <c r="S415" s="644">
        <f t="shared" ref="S415" si="2093">IF(S413&gt;0,ROUND((S413/S414*1000),2),0)</f>
        <v>0</v>
      </c>
      <c r="T415" s="645"/>
      <c r="U415" s="646"/>
      <c r="V415" s="1121" t="s">
        <v>34</v>
      </c>
      <c r="W415" s="451" t="s">
        <v>34</v>
      </c>
      <c r="X415" s="451" t="s">
        <v>34</v>
      </c>
      <c r="Y415" s="452" t="s">
        <v>34</v>
      </c>
      <c r="Z415" s="784" t="s">
        <v>34</v>
      </c>
      <c r="AA415" s="785" t="s">
        <v>34</v>
      </c>
      <c r="AB415" s="785" t="s">
        <v>34</v>
      </c>
      <c r="AC415" s="786" t="s">
        <v>34</v>
      </c>
      <c r="AD415" s="784" t="s">
        <v>34</v>
      </c>
      <c r="AE415" s="785" t="s">
        <v>34</v>
      </c>
      <c r="AF415" s="785" t="s">
        <v>34</v>
      </c>
      <c r="AG415" s="786" t="s">
        <v>34</v>
      </c>
    </row>
    <row r="416" spans="1:33" s="102" customFormat="1" ht="16.5" outlineLevel="1" thickTop="1" thickBot="1" x14ac:dyDescent="0.3">
      <c r="A416" s="357"/>
      <c r="B416" s="570" t="s">
        <v>641</v>
      </c>
      <c r="C416" s="173">
        <v>2271</v>
      </c>
      <c r="D416" s="193"/>
      <c r="E416" s="1481" t="s">
        <v>633</v>
      </c>
      <c r="F416" s="173" t="s">
        <v>43</v>
      </c>
      <c r="G416" s="582">
        <f t="shared" si="1957"/>
        <v>0</v>
      </c>
      <c r="H416" s="1075"/>
      <c r="I416" s="1076"/>
      <c r="J416" s="582">
        <f t="shared" ref="J416:J423" si="2094">K416+L416</f>
        <v>0</v>
      </c>
      <c r="K416" s="1075"/>
      <c r="L416" s="1076"/>
      <c r="M416" s="582">
        <f t="shared" ref="M416:M423" si="2095">N416+O416</f>
        <v>0</v>
      </c>
      <c r="N416" s="1075"/>
      <c r="O416" s="1076"/>
      <c r="P416" s="582">
        <f t="shared" ref="P416:P423" si="2096">Q416+R416</f>
        <v>0</v>
      </c>
      <c r="Q416" s="1075"/>
      <c r="R416" s="1076"/>
      <c r="S416" s="582">
        <f t="shared" ref="S416:S423" si="2097">T416+U416</f>
        <v>0</v>
      </c>
      <c r="T416" s="1075"/>
      <c r="U416" s="1076"/>
      <c r="V416" s="453" t="s">
        <v>34</v>
      </c>
      <c r="W416" s="454" t="s">
        <v>34</v>
      </c>
      <c r="X416" s="454" t="s">
        <v>34</v>
      </c>
      <c r="Y416" s="455" t="s">
        <v>34</v>
      </c>
      <c r="Z416" s="760"/>
      <c r="AA416" s="639"/>
      <c r="AB416" s="639"/>
      <c r="AC416" s="761"/>
      <c r="AD416" s="762"/>
      <c r="AE416" s="763"/>
      <c r="AF416" s="763"/>
      <c r="AG416" s="764"/>
    </row>
    <row r="417" spans="1:33" s="114" customFormat="1" ht="16.5" outlineLevel="1" thickTop="1" thickBot="1" x14ac:dyDescent="0.3">
      <c r="A417" s="357"/>
      <c r="B417" s="570" t="s">
        <v>642</v>
      </c>
      <c r="C417" s="173">
        <v>2275</v>
      </c>
      <c r="D417" s="193"/>
      <c r="E417" s="1481" t="s">
        <v>470</v>
      </c>
      <c r="F417" s="173" t="s">
        <v>43</v>
      </c>
      <c r="G417" s="582">
        <f t="shared" si="1957"/>
        <v>7.6</v>
      </c>
      <c r="H417" s="1075"/>
      <c r="I417" s="1076">
        <v>7.6</v>
      </c>
      <c r="J417" s="582">
        <f t="shared" si="2094"/>
        <v>0.56289999999999996</v>
      </c>
      <c r="K417" s="1075"/>
      <c r="L417" s="1076">
        <v>0.56289999999999996</v>
      </c>
      <c r="M417" s="582">
        <f t="shared" si="2095"/>
        <v>2.8144999999999998</v>
      </c>
      <c r="N417" s="1075"/>
      <c r="O417" s="1076">
        <v>2.8144999999999998</v>
      </c>
      <c r="P417" s="582">
        <f t="shared" si="2096"/>
        <v>4.7488999999999999</v>
      </c>
      <c r="Q417" s="1075"/>
      <c r="R417" s="1076">
        <v>4.7488999999999999</v>
      </c>
      <c r="S417" s="582">
        <f t="shared" si="2097"/>
        <v>7.4919000000000002</v>
      </c>
      <c r="T417" s="1075"/>
      <c r="U417" s="1076">
        <v>7.4919000000000002</v>
      </c>
      <c r="V417" s="453" t="s">
        <v>34</v>
      </c>
      <c r="W417" s="454" t="s">
        <v>34</v>
      </c>
      <c r="X417" s="454" t="s">
        <v>34</v>
      </c>
      <c r="Y417" s="455" t="s">
        <v>34</v>
      </c>
      <c r="Z417" s="760">
        <f t="shared" ref="Z417:Z422" si="2098">G417-J417</f>
        <v>7.0370999999999997</v>
      </c>
      <c r="AA417" s="639">
        <f t="shared" ref="AA417:AA422" si="2099">G417-M417</f>
        <v>4.7854999999999999</v>
      </c>
      <c r="AB417" s="639">
        <f t="shared" ref="AB417:AB422" si="2100">G417-P417</f>
        <v>2.8510999999999997</v>
      </c>
      <c r="AC417" s="761">
        <f t="shared" ref="AC417:AC422" si="2101">G417-S417</f>
        <v>0.10809999999999942</v>
      </c>
      <c r="AD417" s="762">
        <f t="shared" ref="AD417:AD418" si="2102">IF(G417&gt;0,ROUND((J417/G417),3),0)</f>
        <v>7.3999999999999996E-2</v>
      </c>
      <c r="AE417" s="763">
        <f t="shared" ref="AE417:AE418" si="2103">IF(G417&gt;0,ROUND((M417/G417),3),0)</f>
        <v>0.37</v>
      </c>
      <c r="AF417" s="763">
        <f t="shared" ref="AF417:AF418" si="2104">IF(G417&gt;0,ROUND((P417/G417),3),0)</f>
        <v>0.625</v>
      </c>
      <c r="AG417" s="764">
        <f t="shared" ref="AG417:AG418" si="2105">IF(G417&gt;0,ROUND((S417/G417),3),0)</f>
        <v>0.98599999999999999</v>
      </c>
    </row>
    <row r="418" spans="1:33" s="114" customFormat="1" ht="27" outlineLevel="1" thickTop="1" thickBot="1" x14ac:dyDescent="0.3">
      <c r="A418" s="973"/>
      <c r="B418" s="570" t="s">
        <v>643</v>
      </c>
      <c r="C418" s="204">
        <v>2275</v>
      </c>
      <c r="D418" s="567"/>
      <c r="E418" s="1487" t="s">
        <v>152</v>
      </c>
      <c r="F418" s="179" t="s">
        <v>43</v>
      </c>
      <c r="G418" s="520">
        <f t="shared" si="1957"/>
        <v>0</v>
      </c>
      <c r="H418" s="1077"/>
      <c r="I418" s="1078"/>
      <c r="J418" s="520">
        <f t="shared" si="2094"/>
        <v>0</v>
      </c>
      <c r="K418" s="1077"/>
      <c r="L418" s="1078"/>
      <c r="M418" s="520">
        <f t="shared" si="2095"/>
        <v>0</v>
      </c>
      <c r="N418" s="1077"/>
      <c r="O418" s="1078"/>
      <c r="P418" s="520">
        <f t="shared" si="2096"/>
        <v>0</v>
      </c>
      <c r="Q418" s="1077"/>
      <c r="R418" s="1078"/>
      <c r="S418" s="520">
        <f t="shared" si="2097"/>
        <v>0</v>
      </c>
      <c r="T418" s="1077"/>
      <c r="U418" s="1078"/>
      <c r="V418" s="586" t="s">
        <v>34</v>
      </c>
      <c r="W418" s="587" t="s">
        <v>34</v>
      </c>
      <c r="X418" s="587" t="s">
        <v>34</v>
      </c>
      <c r="Y418" s="588" t="s">
        <v>34</v>
      </c>
      <c r="Z418" s="842">
        <f t="shared" si="2098"/>
        <v>0</v>
      </c>
      <c r="AA418" s="843">
        <f t="shared" si="2099"/>
        <v>0</v>
      </c>
      <c r="AB418" s="843">
        <f t="shared" si="2100"/>
        <v>0</v>
      </c>
      <c r="AC418" s="844">
        <f t="shared" si="2101"/>
        <v>0</v>
      </c>
      <c r="AD418" s="845">
        <f t="shared" si="2102"/>
        <v>0</v>
      </c>
      <c r="AE418" s="846">
        <f t="shared" si="2103"/>
        <v>0</v>
      </c>
      <c r="AF418" s="846">
        <f t="shared" si="2104"/>
        <v>0</v>
      </c>
      <c r="AG418" s="847">
        <f t="shared" si="2105"/>
        <v>0</v>
      </c>
    </row>
    <row r="419" spans="1:33" s="498" customFormat="1" ht="19.5" outlineLevel="1" thickBot="1" x14ac:dyDescent="0.3">
      <c r="A419" s="972"/>
      <c r="B419" s="557" t="s">
        <v>531</v>
      </c>
      <c r="C419" s="558">
        <v>2276</v>
      </c>
      <c r="D419" s="559"/>
      <c r="E419" s="1477" t="s">
        <v>511</v>
      </c>
      <c r="F419" s="568" t="s">
        <v>43</v>
      </c>
      <c r="G419" s="580">
        <f t="shared" si="1957"/>
        <v>0</v>
      </c>
      <c r="H419" s="691"/>
      <c r="I419" s="692"/>
      <c r="J419" s="580">
        <f t="shared" si="2094"/>
        <v>0</v>
      </c>
      <c r="K419" s="691"/>
      <c r="L419" s="692"/>
      <c r="M419" s="580">
        <f t="shared" si="2095"/>
        <v>0</v>
      </c>
      <c r="N419" s="691"/>
      <c r="O419" s="692"/>
      <c r="P419" s="580">
        <f t="shared" si="2096"/>
        <v>0</v>
      </c>
      <c r="Q419" s="691"/>
      <c r="R419" s="692"/>
      <c r="S419" s="580">
        <f t="shared" si="2097"/>
        <v>0</v>
      </c>
      <c r="T419" s="691"/>
      <c r="U419" s="692"/>
      <c r="V419" s="593" t="s">
        <v>34</v>
      </c>
      <c r="W419" s="594" t="s">
        <v>34</v>
      </c>
      <c r="X419" s="594" t="s">
        <v>34</v>
      </c>
      <c r="Y419" s="595" t="s">
        <v>34</v>
      </c>
      <c r="Z419" s="848">
        <f t="shared" si="2098"/>
        <v>0</v>
      </c>
      <c r="AA419" s="849">
        <f t="shared" si="2099"/>
        <v>0</v>
      </c>
      <c r="AB419" s="849">
        <f t="shared" si="2100"/>
        <v>0</v>
      </c>
      <c r="AC419" s="850">
        <f t="shared" si="2101"/>
        <v>0</v>
      </c>
      <c r="AD419" s="851">
        <f>IF(G419&gt;0,ROUND((J419/G419),3),0)</f>
        <v>0</v>
      </c>
      <c r="AE419" s="852">
        <f>IF(G419&gt;0,ROUND((M419/G419),3),0)</f>
        <v>0</v>
      </c>
      <c r="AF419" s="852">
        <f>IF(G419&gt;0,ROUND((P419/G419),3),0)</f>
        <v>0</v>
      </c>
      <c r="AG419" s="853">
        <f>IF(G419&gt;0,ROUND((S419/G419),3),0)</f>
        <v>0</v>
      </c>
    </row>
    <row r="420" spans="1:33" s="87" customFormat="1" ht="29.25" thickBot="1" x14ac:dyDescent="0.3">
      <c r="A420" s="972"/>
      <c r="B420" s="90" t="s">
        <v>532</v>
      </c>
      <c r="C420" s="178" t="s">
        <v>288</v>
      </c>
      <c r="D420" s="92"/>
      <c r="E420" s="1489" t="s">
        <v>289</v>
      </c>
      <c r="F420" s="97" t="s">
        <v>43</v>
      </c>
      <c r="G420" s="693">
        <f t="shared" si="1957"/>
        <v>12</v>
      </c>
      <c r="H420" s="694">
        <f t="shared" ref="H420:U420" si="2106">H421</f>
        <v>0</v>
      </c>
      <c r="I420" s="695">
        <f t="shared" si="2106"/>
        <v>12</v>
      </c>
      <c r="J420" s="693">
        <f t="shared" si="2094"/>
        <v>0</v>
      </c>
      <c r="K420" s="694">
        <f t="shared" si="2106"/>
        <v>0</v>
      </c>
      <c r="L420" s="695">
        <f t="shared" si="2106"/>
        <v>0</v>
      </c>
      <c r="M420" s="693">
        <f t="shared" si="2095"/>
        <v>1.2</v>
      </c>
      <c r="N420" s="694">
        <f t="shared" si="2106"/>
        <v>0</v>
      </c>
      <c r="O420" s="695">
        <f t="shared" si="2106"/>
        <v>1.2</v>
      </c>
      <c r="P420" s="693">
        <f t="shared" si="2096"/>
        <v>1.2</v>
      </c>
      <c r="Q420" s="694">
        <f t="shared" si="2106"/>
        <v>0</v>
      </c>
      <c r="R420" s="695">
        <f t="shared" si="2106"/>
        <v>1.2</v>
      </c>
      <c r="S420" s="693">
        <f t="shared" si="2097"/>
        <v>9.1</v>
      </c>
      <c r="T420" s="694">
        <f t="shared" si="2106"/>
        <v>0</v>
      </c>
      <c r="U420" s="695">
        <f t="shared" si="2106"/>
        <v>9.1</v>
      </c>
      <c r="V420" s="442" t="s">
        <v>34</v>
      </c>
      <c r="W420" s="432" t="s">
        <v>34</v>
      </c>
      <c r="X420" s="432" t="s">
        <v>34</v>
      </c>
      <c r="Y420" s="443" t="s">
        <v>34</v>
      </c>
      <c r="Z420" s="754">
        <f t="shared" si="2098"/>
        <v>12</v>
      </c>
      <c r="AA420" s="755">
        <f t="shared" si="2099"/>
        <v>10.8</v>
      </c>
      <c r="AB420" s="755">
        <f t="shared" si="2100"/>
        <v>10.8</v>
      </c>
      <c r="AC420" s="756">
        <f t="shared" si="2101"/>
        <v>2.9000000000000004</v>
      </c>
      <c r="AD420" s="757">
        <f t="shared" ref="AD420:AD422" si="2107">IF(G420&gt;0,ROUND((J420/G420),3),0)</f>
        <v>0</v>
      </c>
      <c r="AE420" s="758">
        <f t="shared" ref="AE420:AE422" si="2108">IF(G420&gt;0,ROUND((M420/G420),3),0)</f>
        <v>0.1</v>
      </c>
      <c r="AF420" s="758">
        <f t="shared" ref="AF420:AF422" si="2109">IF(G420&gt;0,ROUND((P420/G420),3),0)</f>
        <v>0.1</v>
      </c>
      <c r="AG420" s="759">
        <f>IF(G420&gt;0,ROUND((S420/G420),3),0)</f>
        <v>0.75800000000000001</v>
      </c>
    </row>
    <row r="421" spans="1:33" s="87" customFormat="1" ht="26.25" outlineLevel="1" thickBot="1" x14ac:dyDescent="0.3">
      <c r="A421" s="972"/>
      <c r="B421" s="510" t="s">
        <v>533</v>
      </c>
      <c r="C421" s="596">
        <v>2282</v>
      </c>
      <c r="D421" s="597"/>
      <c r="E421" s="1490" t="s">
        <v>291</v>
      </c>
      <c r="F421" s="596" t="s">
        <v>43</v>
      </c>
      <c r="G421" s="690">
        <f t="shared" si="1957"/>
        <v>12</v>
      </c>
      <c r="H421" s="526">
        <f>H422+H425</f>
        <v>0</v>
      </c>
      <c r="I421" s="527">
        <f t="shared" ref="I421" si="2110">I422+I425</f>
        <v>12</v>
      </c>
      <c r="J421" s="690">
        <f t="shared" si="2094"/>
        <v>0</v>
      </c>
      <c r="K421" s="526">
        <f t="shared" ref="K421:L421" si="2111">K422+K425</f>
        <v>0</v>
      </c>
      <c r="L421" s="527">
        <f t="shared" si="2111"/>
        <v>0</v>
      </c>
      <c r="M421" s="690">
        <f t="shared" si="2095"/>
        <v>1.2</v>
      </c>
      <c r="N421" s="526">
        <f t="shared" ref="N421" si="2112">N422+N425</f>
        <v>0</v>
      </c>
      <c r="O421" s="527">
        <f t="shared" ref="O421" si="2113">O422+O425</f>
        <v>1.2</v>
      </c>
      <c r="P421" s="690">
        <f t="shared" si="2096"/>
        <v>1.2</v>
      </c>
      <c r="Q421" s="526">
        <f t="shared" ref="Q421" si="2114">Q422+Q425</f>
        <v>0</v>
      </c>
      <c r="R421" s="527">
        <f t="shared" ref="R421" si="2115">R422+R425</f>
        <v>1.2</v>
      </c>
      <c r="S421" s="690">
        <f t="shared" si="2097"/>
        <v>9.1</v>
      </c>
      <c r="T421" s="526">
        <f t="shared" ref="T421" si="2116">T422+T425</f>
        <v>0</v>
      </c>
      <c r="U421" s="527">
        <f t="shared" ref="U421" si="2117">U422+U425</f>
        <v>9.1</v>
      </c>
      <c r="V421" s="545" t="s">
        <v>34</v>
      </c>
      <c r="W421" s="546" t="s">
        <v>34</v>
      </c>
      <c r="X421" s="546" t="s">
        <v>34</v>
      </c>
      <c r="Y421" s="547" t="s">
        <v>34</v>
      </c>
      <c r="Z421" s="836">
        <f t="shared" si="2098"/>
        <v>12</v>
      </c>
      <c r="AA421" s="837">
        <f t="shared" si="2099"/>
        <v>10.8</v>
      </c>
      <c r="AB421" s="837">
        <f t="shared" si="2100"/>
        <v>10.8</v>
      </c>
      <c r="AC421" s="838">
        <f t="shared" si="2101"/>
        <v>2.9000000000000004</v>
      </c>
      <c r="AD421" s="839">
        <f t="shared" si="2107"/>
        <v>0</v>
      </c>
      <c r="AE421" s="840">
        <f t="shared" si="2108"/>
        <v>0.1</v>
      </c>
      <c r="AF421" s="840">
        <f t="shared" si="2109"/>
        <v>0.1</v>
      </c>
      <c r="AG421" s="841">
        <f t="shared" ref="AG421:AG422" si="2118">IF(G421&gt;0,ROUND((S421/G421),3),0)</f>
        <v>0.75800000000000001</v>
      </c>
    </row>
    <row r="422" spans="1:33" s="19" customFormat="1" ht="15.75" outlineLevel="1" x14ac:dyDescent="0.25">
      <c r="A422" s="109"/>
      <c r="B422" s="220" t="s">
        <v>534</v>
      </c>
      <c r="C422" s="247">
        <v>2282</v>
      </c>
      <c r="D422" s="248" t="s">
        <v>292</v>
      </c>
      <c r="E422" s="1443" t="s">
        <v>293</v>
      </c>
      <c r="F422" s="52" t="s">
        <v>43</v>
      </c>
      <c r="G422" s="520">
        <f>H422+I422</f>
        <v>12</v>
      </c>
      <c r="H422" s="639">
        <f>ROUND(H423*H424/1000,1)</f>
        <v>0</v>
      </c>
      <c r="I422" s="640">
        <f>ROUND(I423*I424/1000,1)</f>
        <v>12</v>
      </c>
      <c r="J422" s="520">
        <f t="shared" si="2094"/>
        <v>0</v>
      </c>
      <c r="K422" s="639">
        <f t="shared" ref="K422:L422" si="2119">ROUND(K423*K424/1000,1)</f>
        <v>0</v>
      </c>
      <c r="L422" s="640">
        <f t="shared" si="2119"/>
        <v>0</v>
      </c>
      <c r="M422" s="520">
        <f t="shared" si="2095"/>
        <v>1.2</v>
      </c>
      <c r="N422" s="639">
        <f t="shared" ref="N422" si="2120">ROUND(N423*N424/1000,1)</f>
        <v>0</v>
      </c>
      <c r="O422" s="640">
        <f t="shared" ref="O422" si="2121">ROUND(O423*O424/1000,1)</f>
        <v>1.2</v>
      </c>
      <c r="P422" s="520">
        <f t="shared" si="2096"/>
        <v>1.2</v>
      </c>
      <c r="Q422" s="639">
        <f t="shared" ref="Q422" si="2122">ROUND(Q423*Q424/1000,1)</f>
        <v>0</v>
      </c>
      <c r="R422" s="640">
        <f t="shared" ref="R422" si="2123">ROUND(R423*R424/1000,1)</f>
        <v>1.2</v>
      </c>
      <c r="S422" s="520">
        <f t="shared" si="2097"/>
        <v>9.1</v>
      </c>
      <c r="T422" s="639">
        <f t="shared" ref="T422" si="2124">ROUND(T423*T424/1000,1)</f>
        <v>0</v>
      </c>
      <c r="U422" s="640">
        <f t="shared" ref="U422" si="2125">ROUND(U423*U424/1000,1)</f>
        <v>9.1</v>
      </c>
      <c r="V422" s="453" t="s">
        <v>34</v>
      </c>
      <c r="W422" s="454" t="s">
        <v>34</v>
      </c>
      <c r="X422" s="454" t="s">
        <v>34</v>
      </c>
      <c r="Y422" s="455" t="s">
        <v>34</v>
      </c>
      <c r="Z422" s="760">
        <f t="shared" si="2098"/>
        <v>12</v>
      </c>
      <c r="AA422" s="639">
        <f t="shared" si="2099"/>
        <v>10.8</v>
      </c>
      <c r="AB422" s="639">
        <f t="shared" si="2100"/>
        <v>10.8</v>
      </c>
      <c r="AC422" s="761">
        <f t="shared" si="2101"/>
        <v>2.9000000000000004</v>
      </c>
      <c r="AD422" s="762">
        <f t="shared" si="2107"/>
        <v>0</v>
      </c>
      <c r="AE422" s="763">
        <f t="shared" si="2108"/>
        <v>0.1</v>
      </c>
      <c r="AF422" s="763">
        <f t="shared" si="2109"/>
        <v>0.1</v>
      </c>
      <c r="AG422" s="764">
        <f t="shared" si="2118"/>
        <v>0.75800000000000001</v>
      </c>
    </row>
    <row r="423" spans="1:33" s="184" customFormat="1" ht="12" outlineLevel="1" x14ac:dyDescent="0.25">
      <c r="A423" s="973"/>
      <c r="B423" s="221"/>
      <c r="C423" s="249"/>
      <c r="D423" s="250" t="s">
        <v>292</v>
      </c>
      <c r="E423" s="1473" t="s">
        <v>294</v>
      </c>
      <c r="F423" s="224" t="s">
        <v>36</v>
      </c>
      <c r="G423" s="641">
        <f>H423+I423</f>
        <v>6</v>
      </c>
      <c r="H423" s="642"/>
      <c r="I423" s="643">
        <v>6</v>
      </c>
      <c r="J423" s="641">
        <f t="shared" si="2094"/>
        <v>0</v>
      </c>
      <c r="K423" s="642"/>
      <c r="L423" s="643"/>
      <c r="M423" s="641">
        <f t="shared" si="2095"/>
        <v>2</v>
      </c>
      <c r="N423" s="642"/>
      <c r="O423" s="643">
        <v>2</v>
      </c>
      <c r="P423" s="641">
        <f t="shared" si="2096"/>
        <v>2</v>
      </c>
      <c r="Q423" s="642"/>
      <c r="R423" s="643">
        <v>2</v>
      </c>
      <c r="S423" s="641">
        <f t="shared" si="2097"/>
        <v>11</v>
      </c>
      <c r="T423" s="642"/>
      <c r="U423" s="643">
        <v>11</v>
      </c>
      <c r="V423" s="447" t="s">
        <v>34</v>
      </c>
      <c r="W423" s="448" t="s">
        <v>34</v>
      </c>
      <c r="X423" s="448" t="s">
        <v>34</v>
      </c>
      <c r="Y423" s="449" t="s">
        <v>34</v>
      </c>
      <c r="Z423" s="781" t="s">
        <v>34</v>
      </c>
      <c r="AA423" s="782" t="s">
        <v>34</v>
      </c>
      <c r="AB423" s="782" t="s">
        <v>34</v>
      </c>
      <c r="AC423" s="783" t="s">
        <v>34</v>
      </c>
      <c r="AD423" s="781" t="s">
        <v>34</v>
      </c>
      <c r="AE423" s="782" t="s">
        <v>34</v>
      </c>
      <c r="AF423" s="782" t="s">
        <v>34</v>
      </c>
      <c r="AG423" s="783" t="s">
        <v>34</v>
      </c>
    </row>
    <row r="424" spans="1:33" s="184" customFormat="1" ht="12.75" outlineLevel="1" thickBot="1" x14ac:dyDescent="0.3">
      <c r="A424" s="973"/>
      <c r="B424" s="225"/>
      <c r="C424" s="251"/>
      <c r="D424" s="252" t="s">
        <v>292</v>
      </c>
      <c r="E424" s="1474" t="s">
        <v>295</v>
      </c>
      <c r="F424" s="228" t="s">
        <v>62</v>
      </c>
      <c r="G424" s="644">
        <f>IF(G422&gt;0,ROUND((G422/G423*1000),2),0)</f>
        <v>2000</v>
      </c>
      <c r="H424" s="645"/>
      <c r="I424" s="646">
        <v>2000</v>
      </c>
      <c r="J424" s="644">
        <f t="shared" ref="J424" si="2126">IF(J422&gt;0,ROUND((J422/J423*1000),2),0)</f>
        <v>0</v>
      </c>
      <c r="K424" s="645"/>
      <c r="L424" s="646"/>
      <c r="M424" s="644">
        <f t="shared" ref="M424" si="2127">IF(M422&gt;0,ROUND((M422/M423*1000),2),0)</f>
        <v>600</v>
      </c>
      <c r="N424" s="645"/>
      <c r="O424" s="646">
        <v>598.61</v>
      </c>
      <c r="P424" s="644">
        <f t="shared" ref="P424" si="2128">IF(P422&gt;0,ROUND((P422/P423*1000),2),0)</f>
        <v>600</v>
      </c>
      <c r="Q424" s="645"/>
      <c r="R424" s="646">
        <v>598.61</v>
      </c>
      <c r="S424" s="644">
        <f t="shared" ref="S424" si="2129">IF(S422&gt;0,ROUND((S422/S423*1000),2),0)</f>
        <v>827.27</v>
      </c>
      <c r="T424" s="645"/>
      <c r="U424" s="646">
        <v>824.88363636300005</v>
      </c>
      <c r="V424" s="450" t="s">
        <v>34</v>
      </c>
      <c r="W424" s="451" t="s">
        <v>34</v>
      </c>
      <c r="X424" s="451" t="s">
        <v>34</v>
      </c>
      <c r="Y424" s="452" t="s">
        <v>34</v>
      </c>
      <c r="Z424" s="784" t="s">
        <v>34</v>
      </c>
      <c r="AA424" s="785" t="s">
        <v>34</v>
      </c>
      <c r="AB424" s="785" t="s">
        <v>34</v>
      </c>
      <c r="AC424" s="786" t="s">
        <v>34</v>
      </c>
      <c r="AD424" s="784" t="s">
        <v>34</v>
      </c>
      <c r="AE424" s="785" t="s">
        <v>34</v>
      </c>
      <c r="AF424" s="785" t="s">
        <v>34</v>
      </c>
      <c r="AG424" s="786" t="s">
        <v>34</v>
      </c>
    </row>
    <row r="425" spans="1:33" s="19" customFormat="1" ht="27" outlineLevel="1" thickTop="1" thickBot="1" x14ac:dyDescent="0.3">
      <c r="A425" s="113"/>
      <c r="B425" s="273" t="s">
        <v>535</v>
      </c>
      <c r="C425" s="253">
        <v>2282</v>
      </c>
      <c r="D425" s="254"/>
      <c r="E425" s="1476" t="s">
        <v>152</v>
      </c>
      <c r="F425" s="241" t="s">
        <v>43</v>
      </c>
      <c r="G425" s="579">
        <f t="shared" si="1957"/>
        <v>0</v>
      </c>
      <c r="H425" s="669"/>
      <c r="I425" s="670"/>
      <c r="J425" s="579">
        <f t="shared" ref="J425:J431" si="2130">K425+L425</f>
        <v>0</v>
      </c>
      <c r="K425" s="669"/>
      <c r="L425" s="670"/>
      <c r="M425" s="579">
        <f t="shared" ref="M425:M431" si="2131">N425+O425</f>
        <v>0</v>
      </c>
      <c r="N425" s="669"/>
      <c r="O425" s="670"/>
      <c r="P425" s="579">
        <f t="shared" ref="P425:P431" si="2132">Q425+R425</f>
        <v>0</v>
      </c>
      <c r="Q425" s="669"/>
      <c r="R425" s="670"/>
      <c r="S425" s="579">
        <f t="shared" ref="S425:S431" si="2133">T425+U425</f>
        <v>0</v>
      </c>
      <c r="T425" s="669"/>
      <c r="U425" s="670"/>
      <c r="V425" s="477" t="s">
        <v>34</v>
      </c>
      <c r="W425" s="478" t="s">
        <v>34</v>
      </c>
      <c r="X425" s="478" t="s">
        <v>34</v>
      </c>
      <c r="Y425" s="479" t="s">
        <v>34</v>
      </c>
      <c r="Z425" s="818">
        <f t="shared" ref="Z425:Z430" si="2134">G425-J425</f>
        <v>0</v>
      </c>
      <c r="AA425" s="819">
        <f t="shared" ref="AA425:AA430" si="2135">G425-M425</f>
        <v>0</v>
      </c>
      <c r="AB425" s="819">
        <f t="shared" ref="AB425:AB430" si="2136">G425-P425</f>
        <v>0</v>
      </c>
      <c r="AC425" s="820">
        <f t="shared" ref="AC425:AC430" si="2137">G425-S425</f>
        <v>0</v>
      </c>
      <c r="AD425" s="821">
        <f t="shared" ref="AD425:AD430" si="2138">IF(G425&gt;0,ROUND((J425/G425),3),0)</f>
        <v>0</v>
      </c>
      <c r="AE425" s="822">
        <f t="shared" ref="AE425:AE430" si="2139">IF(G425&gt;0,ROUND((M425/G425),3),0)</f>
        <v>0</v>
      </c>
      <c r="AF425" s="822">
        <f t="shared" ref="AF425:AF430" si="2140">IF(G425&gt;0,ROUND((P425/G425),3),0)</f>
        <v>0</v>
      </c>
      <c r="AG425" s="823">
        <f t="shared" ref="AG425" si="2141">IF(G425&gt;0,ROUND((S425/G425),3),0)</f>
        <v>0</v>
      </c>
    </row>
    <row r="426" spans="1:33" s="69" customFormat="1" ht="19.5" thickBot="1" x14ac:dyDescent="0.3">
      <c r="A426" s="972"/>
      <c r="B426" s="255" t="s">
        <v>296</v>
      </c>
      <c r="C426" s="256">
        <v>2600</v>
      </c>
      <c r="D426" s="91"/>
      <c r="E426" s="1457" t="s">
        <v>567</v>
      </c>
      <c r="F426" s="97" t="s">
        <v>43</v>
      </c>
      <c r="G426" s="696">
        <f t="shared" si="1957"/>
        <v>0</v>
      </c>
      <c r="H426" s="697">
        <f t="shared" ref="H426:U426" si="2142">ROUND(H427,1)</f>
        <v>0</v>
      </c>
      <c r="I426" s="698">
        <f t="shared" si="2142"/>
        <v>0</v>
      </c>
      <c r="J426" s="696">
        <f t="shared" si="2130"/>
        <v>0</v>
      </c>
      <c r="K426" s="697">
        <f t="shared" si="2142"/>
        <v>0</v>
      </c>
      <c r="L426" s="698">
        <f t="shared" si="2142"/>
        <v>0</v>
      </c>
      <c r="M426" s="696">
        <f t="shared" si="2131"/>
        <v>0</v>
      </c>
      <c r="N426" s="697">
        <f t="shared" si="2142"/>
        <v>0</v>
      </c>
      <c r="O426" s="698">
        <f t="shared" si="2142"/>
        <v>0</v>
      </c>
      <c r="P426" s="696">
        <f t="shared" si="2132"/>
        <v>0</v>
      </c>
      <c r="Q426" s="697">
        <f t="shared" si="2142"/>
        <v>0</v>
      </c>
      <c r="R426" s="698">
        <f t="shared" si="2142"/>
        <v>0</v>
      </c>
      <c r="S426" s="696">
        <f t="shared" si="2133"/>
        <v>0</v>
      </c>
      <c r="T426" s="697">
        <f t="shared" si="2142"/>
        <v>0</v>
      </c>
      <c r="U426" s="698">
        <f t="shared" si="2142"/>
        <v>0</v>
      </c>
      <c r="V426" s="442" t="s">
        <v>34</v>
      </c>
      <c r="W426" s="432" t="s">
        <v>34</v>
      </c>
      <c r="X426" s="432" t="s">
        <v>34</v>
      </c>
      <c r="Y426" s="443" t="s">
        <v>34</v>
      </c>
      <c r="Z426" s="754">
        <f t="shared" ref="Z426:Z427" si="2143">G426-J426</f>
        <v>0</v>
      </c>
      <c r="AA426" s="755">
        <f t="shared" ref="AA426:AA427" si="2144">G426-M426</f>
        <v>0</v>
      </c>
      <c r="AB426" s="755">
        <f t="shared" ref="AB426:AB427" si="2145">G426-P426</f>
        <v>0</v>
      </c>
      <c r="AC426" s="756">
        <f t="shared" ref="AC426:AC427" si="2146">G426-S426</f>
        <v>0</v>
      </c>
      <c r="AD426" s="757">
        <f t="shared" ref="AD426:AD427" si="2147">IF(G426&gt;0,ROUND((J426/G426),3),0)</f>
        <v>0</v>
      </c>
      <c r="AE426" s="758">
        <f t="shared" ref="AE426:AE427" si="2148">IF(G426&gt;0,ROUND((M426/G426),3),0)</f>
        <v>0</v>
      </c>
      <c r="AF426" s="758">
        <f t="shared" ref="AF426:AF427" si="2149">IF(G426&gt;0,ROUND((P426/G426),3),0)</f>
        <v>0</v>
      </c>
      <c r="AG426" s="759">
        <f>IF(G426&gt;0,ROUND((S426/G426),3),0)</f>
        <v>0</v>
      </c>
    </row>
    <row r="427" spans="1:33" s="88" customFormat="1" ht="29.25" outlineLevel="1" thickBot="1" x14ac:dyDescent="0.3">
      <c r="A427" s="972"/>
      <c r="B427" s="557" t="s">
        <v>299</v>
      </c>
      <c r="C427" s="1008">
        <v>2610</v>
      </c>
      <c r="D427" s="597"/>
      <c r="E427" s="1477" t="s">
        <v>513</v>
      </c>
      <c r="F427" s="596" t="s">
        <v>43</v>
      </c>
      <c r="G427" s="580">
        <f t="shared" si="1957"/>
        <v>0</v>
      </c>
      <c r="H427" s="524"/>
      <c r="I427" s="525"/>
      <c r="J427" s="580">
        <f t="shared" si="2130"/>
        <v>0</v>
      </c>
      <c r="K427" s="524"/>
      <c r="L427" s="525"/>
      <c r="M427" s="580">
        <f t="shared" si="2131"/>
        <v>0</v>
      </c>
      <c r="N427" s="524"/>
      <c r="O427" s="525"/>
      <c r="P427" s="580">
        <f t="shared" si="2132"/>
        <v>0</v>
      </c>
      <c r="Q427" s="524"/>
      <c r="R427" s="525"/>
      <c r="S427" s="580">
        <f t="shared" si="2133"/>
        <v>0</v>
      </c>
      <c r="T427" s="524"/>
      <c r="U427" s="525"/>
      <c r="V427" s="593" t="s">
        <v>34</v>
      </c>
      <c r="W427" s="594" t="s">
        <v>34</v>
      </c>
      <c r="X427" s="594" t="s">
        <v>34</v>
      </c>
      <c r="Y427" s="595" t="s">
        <v>34</v>
      </c>
      <c r="Z427" s="836">
        <f t="shared" si="2143"/>
        <v>0</v>
      </c>
      <c r="AA427" s="837">
        <f t="shared" si="2144"/>
        <v>0</v>
      </c>
      <c r="AB427" s="837">
        <f t="shared" si="2145"/>
        <v>0</v>
      </c>
      <c r="AC427" s="838">
        <f t="shared" si="2146"/>
        <v>0</v>
      </c>
      <c r="AD427" s="839">
        <f t="shared" si="2147"/>
        <v>0</v>
      </c>
      <c r="AE427" s="840">
        <f t="shared" si="2148"/>
        <v>0</v>
      </c>
      <c r="AF427" s="840">
        <f t="shared" si="2149"/>
        <v>0</v>
      </c>
      <c r="AG427" s="841">
        <f t="shared" ref="AG427" si="2150">IF(G427&gt;0,ROUND((S427/G427),3),0)</f>
        <v>0</v>
      </c>
    </row>
    <row r="428" spans="1:33" s="69" customFormat="1" ht="19.5" thickBot="1" x14ac:dyDescent="0.3">
      <c r="A428" s="972"/>
      <c r="B428" s="255" t="s">
        <v>307</v>
      </c>
      <c r="C428" s="256" t="s">
        <v>297</v>
      </c>
      <c r="D428" s="91"/>
      <c r="E428" s="1457" t="s">
        <v>298</v>
      </c>
      <c r="F428" s="97" t="s">
        <v>43</v>
      </c>
      <c r="G428" s="696">
        <f t="shared" si="1957"/>
        <v>0</v>
      </c>
      <c r="H428" s="697">
        <f t="shared" ref="H428:I428" si="2151">H429+H434</f>
        <v>0</v>
      </c>
      <c r="I428" s="698">
        <f t="shared" si="2151"/>
        <v>0</v>
      </c>
      <c r="J428" s="696">
        <f t="shared" si="2130"/>
        <v>0</v>
      </c>
      <c r="K428" s="697">
        <f t="shared" ref="K428:L428" si="2152">K429+K434</f>
        <v>0</v>
      </c>
      <c r="L428" s="698">
        <f t="shared" si="2152"/>
        <v>0</v>
      </c>
      <c r="M428" s="696">
        <f t="shared" si="2131"/>
        <v>0</v>
      </c>
      <c r="N428" s="697">
        <f t="shared" ref="N428:O428" si="2153">N429+N434</f>
        <v>0</v>
      </c>
      <c r="O428" s="698">
        <f t="shared" si="2153"/>
        <v>0</v>
      </c>
      <c r="P428" s="696">
        <f t="shared" si="2132"/>
        <v>0</v>
      </c>
      <c r="Q428" s="697">
        <f t="shared" ref="Q428:R428" si="2154">Q429+Q434</f>
        <v>0</v>
      </c>
      <c r="R428" s="698">
        <f t="shared" si="2154"/>
        <v>0</v>
      </c>
      <c r="S428" s="696">
        <f t="shared" si="2133"/>
        <v>0</v>
      </c>
      <c r="T428" s="697">
        <f t="shared" ref="T428:U428" si="2155">T429+T434</f>
        <v>0</v>
      </c>
      <c r="U428" s="698">
        <f t="shared" si="2155"/>
        <v>0</v>
      </c>
      <c r="V428" s="442" t="s">
        <v>34</v>
      </c>
      <c r="W428" s="432" t="s">
        <v>34</v>
      </c>
      <c r="X428" s="432" t="s">
        <v>34</v>
      </c>
      <c r="Y428" s="443" t="s">
        <v>34</v>
      </c>
      <c r="Z428" s="754">
        <f t="shared" si="2134"/>
        <v>0</v>
      </c>
      <c r="AA428" s="755">
        <f t="shared" si="2135"/>
        <v>0</v>
      </c>
      <c r="AB428" s="755">
        <f t="shared" si="2136"/>
        <v>0</v>
      </c>
      <c r="AC428" s="756">
        <f t="shared" si="2137"/>
        <v>0</v>
      </c>
      <c r="AD428" s="757">
        <f t="shared" si="2138"/>
        <v>0</v>
      </c>
      <c r="AE428" s="758">
        <f t="shared" si="2139"/>
        <v>0</v>
      </c>
      <c r="AF428" s="758">
        <f t="shared" si="2140"/>
        <v>0</v>
      </c>
      <c r="AG428" s="759">
        <f>IF(G428&gt;0,ROUND((S428/G428),3),0)</f>
        <v>0</v>
      </c>
    </row>
    <row r="429" spans="1:33" s="88" customFormat="1" ht="19.5" outlineLevel="1" thickBot="1" x14ac:dyDescent="0.3">
      <c r="A429" s="972"/>
      <c r="B429" s="557" t="s">
        <v>536</v>
      </c>
      <c r="C429" s="1008">
        <v>2720</v>
      </c>
      <c r="D429" s="597"/>
      <c r="E429" s="1491" t="s">
        <v>300</v>
      </c>
      <c r="F429" s="596" t="s">
        <v>43</v>
      </c>
      <c r="G429" s="690">
        <f t="shared" si="1957"/>
        <v>0</v>
      </c>
      <c r="H429" s="1009">
        <f t="shared" ref="H429:I429" si="2156">H430+H433</f>
        <v>0</v>
      </c>
      <c r="I429" s="719">
        <f t="shared" si="2156"/>
        <v>0</v>
      </c>
      <c r="J429" s="690">
        <f t="shared" si="2130"/>
        <v>0</v>
      </c>
      <c r="K429" s="1009">
        <f t="shared" ref="K429:L429" si="2157">K430+K433</f>
        <v>0</v>
      </c>
      <c r="L429" s="719">
        <f t="shared" si="2157"/>
        <v>0</v>
      </c>
      <c r="M429" s="690">
        <f t="shared" si="2131"/>
        <v>0</v>
      </c>
      <c r="N429" s="1009">
        <f t="shared" ref="N429:O429" si="2158">N430+N433</f>
        <v>0</v>
      </c>
      <c r="O429" s="719">
        <f t="shared" si="2158"/>
        <v>0</v>
      </c>
      <c r="P429" s="690">
        <f t="shared" si="2132"/>
        <v>0</v>
      </c>
      <c r="Q429" s="1009">
        <f t="shared" ref="Q429:R429" si="2159">Q430+Q433</f>
        <v>0</v>
      </c>
      <c r="R429" s="719">
        <f t="shared" si="2159"/>
        <v>0</v>
      </c>
      <c r="S429" s="690">
        <f t="shared" si="2133"/>
        <v>0</v>
      </c>
      <c r="T429" s="1009">
        <f t="shared" ref="T429:U429" si="2160">T430+T433</f>
        <v>0</v>
      </c>
      <c r="U429" s="719">
        <f t="shared" si="2160"/>
        <v>0</v>
      </c>
      <c r="V429" s="545" t="s">
        <v>34</v>
      </c>
      <c r="W429" s="546" t="s">
        <v>34</v>
      </c>
      <c r="X429" s="546" t="s">
        <v>34</v>
      </c>
      <c r="Y429" s="547" t="s">
        <v>34</v>
      </c>
      <c r="Z429" s="836">
        <f t="shared" si="2134"/>
        <v>0</v>
      </c>
      <c r="AA429" s="837">
        <f t="shared" si="2135"/>
        <v>0</v>
      </c>
      <c r="AB429" s="837">
        <f t="shared" si="2136"/>
        <v>0</v>
      </c>
      <c r="AC429" s="838">
        <f t="shared" si="2137"/>
        <v>0</v>
      </c>
      <c r="AD429" s="839">
        <f t="shared" si="2138"/>
        <v>0</v>
      </c>
      <c r="AE429" s="840">
        <f t="shared" si="2139"/>
        <v>0</v>
      </c>
      <c r="AF429" s="840">
        <f t="shared" si="2140"/>
        <v>0</v>
      </c>
      <c r="AG429" s="841">
        <f t="shared" ref="AG429:AG430" si="2161">IF(G429&gt;0,ROUND((S429/G429),3),0)</f>
        <v>0</v>
      </c>
    </row>
    <row r="430" spans="1:33" s="19" customFormat="1" ht="15.75" outlineLevel="1" x14ac:dyDescent="0.25">
      <c r="A430" s="109"/>
      <c r="B430" s="1172" t="s">
        <v>537</v>
      </c>
      <c r="C430" s="241">
        <v>2720</v>
      </c>
      <c r="D430" s="257"/>
      <c r="E430" s="1456" t="s">
        <v>464</v>
      </c>
      <c r="F430" s="241" t="s">
        <v>43</v>
      </c>
      <c r="G430" s="523">
        <f>H430+I430</f>
        <v>0</v>
      </c>
      <c r="H430" s="524"/>
      <c r="I430" s="525"/>
      <c r="J430" s="523">
        <f t="shared" si="2130"/>
        <v>0</v>
      </c>
      <c r="K430" s="524"/>
      <c r="L430" s="525"/>
      <c r="M430" s="523">
        <f t="shared" si="2131"/>
        <v>0</v>
      </c>
      <c r="N430" s="524"/>
      <c r="O430" s="525"/>
      <c r="P430" s="523">
        <f t="shared" si="2132"/>
        <v>0</v>
      </c>
      <c r="Q430" s="524"/>
      <c r="R430" s="525"/>
      <c r="S430" s="523">
        <f t="shared" si="2133"/>
        <v>0</v>
      </c>
      <c r="T430" s="524"/>
      <c r="U430" s="525"/>
      <c r="V430" s="453" t="s">
        <v>34</v>
      </c>
      <c r="W430" s="454" t="s">
        <v>34</v>
      </c>
      <c r="X430" s="454" t="s">
        <v>34</v>
      </c>
      <c r="Y430" s="455" t="s">
        <v>34</v>
      </c>
      <c r="Z430" s="760">
        <f t="shared" si="2134"/>
        <v>0</v>
      </c>
      <c r="AA430" s="639">
        <f t="shared" si="2135"/>
        <v>0</v>
      </c>
      <c r="AB430" s="639">
        <f t="shared" si="2136"/>
        <v>0</v>
      </c>
      <c r="AC430" s="761">
        <f t="shared" si="2137"/>
        <v>0</v>
      </c>
      <c r="AD430" s="762">
        <f t="shared" si="2138"/>
        <v>0</v>
      </c>
      <c r="AE430" s="763">
        <f t="shared" si="2139"/>
        <v>0</v>
      </c>
      <c r="AF430" s="763">
        <f t="shared" si="2140"/>
        <v>0</v>
      </c>
      <c r="AG430" s="764">
        <f t="shared" si="2161"/>
        <v>0</v>
      </c>
    </row>
    <row r="431" spans="1:33" s="184" customFormat="1" ht="12" outlineLevel="1" x14ac:dyDescent="0.25">
      <c r="A431" s="973"/>
      <c r="B431" s="258"/>
      <c r="C431" s="224"/>
      <c r="D431" s="259"/>
      <c r="E431" s="1437" t="s">
        <v>301</v>
      </c>
      <c r="F431" s="224" t="s">
        <v>36</v>
      </c>
      <c r="G431" s="641">
        <f>H431+I431</f>
        <v>0</v>
      </c>
      <c r="H431" s="642"/>
      <c r="I431" s="643"/>
      <c r="J431" s="641">
        <f t="shared" si="2130"/>
        <v>0</v>
      </c>
      <c r="K431" s="642"/>
      <c r="L431" s="643"/>
      <c r="M431" s="641">
        <f t="shared" si="2131"/>
        <v>0</v>
      </c>
      <c r="N431" s="642"/>
      <c r="O431" s="643"/>
      <c r="P431" s="641">
        <f t="shared" si="2132"/>
        <v>0</v>
      </c>
      <c r="Q431" s="642"/>
      <c r="R431" s="643"/>
      <c r="S431" s="641">
        <f t="shared" si="2133"/>
        <v>0</v>
      </c>
      <c r="T431" s="642"/>
      <c r="U431" s="643"/>
      <c r="V431" s="447" t="s">
        <v>34</v>
      </c>
      <c r="W431" s="448" t="s">
        <v>34</v>
      </c>
      <c r="X431" s="448" t="s">
        <v>34</v>
      </c>
      <c r="Y431" s="449" t="s">
        <v>34</v>
      </c>
      <c r="Z431" s="781" t="s">
        <v>34</v>
      </c>
      <c r="AA431" s="782" t="s">
        <v>34</v>
      </c>
      <c r="AB431" s="782" t="s">
        <v>34</v>
      </c>
      <c r="AC431" s="783" t="s">
        <v>34</v>
      </c>
      <c r="AD431" s="781" t="s">
        <v>34</v>
      </c>
      <c r="AE431" s="782" t="s">
        <v>34</v>
      </c>
      <c r="AF431" s="782" t="s">
        <v>34</v>
      </c>
      <c r="AG431" s="783" t="s">
        <v>34</v>
      </c>
    </row>
    <row r="432" spans="1:33" s="184" customFormat="1" ht="12.75" outlineLevel="1" thickBot="1" x14ac:dyDescent="0.3">
      <c r="A432" s="973"/>
      <c r="B432" s="260"/>
      <c r="C432" s="261"/>
      <c r="D432" s="262"/>
      <c r="E432" s="1492" t="s">
        <v>302</v>
      </c>
      <c r="F432" s="263" t="s">
        <v>62</v>
      </c>
      <c r="G432" s="685">
        <f>IF(G430&gt;0,ROUND((G430/G431*1000),2),0)</f>
        <v>0</v>
      </c>
      <c r="H432" s="686"/>
      <c r="I432" s="687"/>
      <c r="J432" s="685">
        <f t="shared" ref="J432" si="2162">IF(J430&gt;0,ROUND((J430/J431*1000),2),0)</f>
        <v>0</v>
      </c>
      <c r="K432" s="686"/>
      <c r="L432" s="687"/>
      <c r="M432" s="685">
        <f t="shared" ref="M432" si="2163">IF(M430&gt;0,ROUND((M430/M431*1000),2),0)</f>
        <v>0</v>
      </c>
      <c r="N432" s="686"/>
      <c r="O432" s="687"/>
      <c r="P432" s="685">
        <f t="shared" ref="P432" si="2164">IF(P430&gt;0,ROUND((P430/P431*1000),2),0)</f>
        <v>0</v>
      </c>
      <c r="Q432" s="686"/>
      <c r="R432" s="687"/>
      <c r="S432" s="685">
        <f t="shared" ref="S432" si="2165">IF(S430&gt;0,ROUND((S430/S431*1000),2),0)</f>
        <v>0</v>
      </c>
      <c r="T432" s="686"/>
      <c r="U432" s="687"/>
      <c r="V432" s="450" t="s">
        <v>34</v>
      </c>
      <c r="W432" s="451" t="s">
        <v>34</v>
      </c>
      <c r="X432" s="451" t="s">
        <v>34</v>
      </c>
      <c r="Y432" s="452" t="s">
        <v>34</v>
      </c>
      <c r="Z432" s="784" t="s">
        <v>34</v>
      </c>
      <c r="AA432" s="785" t="s">
        <v>34</v>
      </c>
      <c r="AB432" s="785" t="s">
        <v>34</v>
      </c>
      <c r="AC432" s="786" t="s">
        <v>34</v>
      </c>
      <c r="AD432" s="784" t="s">
        <v>34</v>
      </c>
      <c r="AE432" s="785" t="s">
        <v>34</v>
      </c>
      <c r="AF432" s="785" t="s">
        <v>34</v>
      </c>
      <c r="AG432" s="786" t="s">
        <v>34</v>
      </c>
    </row>
    <row r="433" spans="1:33" s="19" customFormat="1" ht="27" outlineLevel="1" thickTop="1" thickBot="1" x14ac:dyDescent="0.3">
      <c r="A433" s="113"/>
      <c r="B433" s="1173" t="s">
        <v>538</v>
      </c>
      <c r="C433" s="241">
        <v>2720</v>
      </c>
      <c r="D433" s="242"/>
      <c r="E433" s="1476" t="s">
        <v>152</v>
      </c>
      <c r="F433" s="241" t="s">
        <v>43</v>
      </c>
      <c r="G433" s="579">
        <f t="shared" si="1957"/>
        <v>0</v>
      </c>
      <c r="H433" s="669"/>
      <c r="I433" s="670"/>
      <c r="J433" s="579">
        <f t="shared" ref="J433:J437" si="2166">K433+L433</f>
        <v>0</v>
      </c>
      <c r="K433" s="669"/>
      <c r="L433" s="670"/>
      <c r="M433" s="579">
        <f t="shared" ref="M433:M437" si="2167">N433+O433</f>
        <v>0</v>
      </c>
      <c r="N433" s="669"/>
      <c r="O433" s="670"/>
      <c r="P433" s="579">
        <f t="shared" ref="P433:P437" si="2168">Q433+R433</f>
        <v>0</v>
      </c>
      <c r="Q433" s="669"/>
      <c r="R433" s="670"/>
      <c r="S433" s="579">
        <f t="shared" ref="S433:S437" si="2169">T433+U433</f>
        <v>0</v>
      </c>
      <c r="T433" s="669"/>
      <c r="U433" s="670"/>
      <c r="V433" s="477" t="s">
        <v>34</v>
      </c>
      <c r="W433" s="478" t="s">
        <v>34</v>
      </c>
      <c r="X433" s="478" t="s">
        <v>34</v>
      </c>
      <c r="Y433" s="479" t="s">
        <v>34</v>
      </c>
      <c r="Z433" s="818">
        <f t="shared" ref="Z433:Z444" si="2170">G433-J433</f>
        <v>0</v>
      </c>
      <c r="AA433" s="819">
        <f t="shared" ref="AA433:AA444" si="2171">G433-M433</f>
        <v>0</v>
      </c>
      <c r="AB433" s="819">
        <f t="shared" ref="AB433:AB444" si="2172">G433-P433</f>
        <v>0</v>
      </c>
      <c r="AC433" s="820">
        <f t="shared" ref="AC433:AC444" si="2173">G433-S433</f>
        <v>0</v>
      </c>
      <c r="AD433" s="821">
        <f t="shared" ref="AD433:AD454" si="2174">IF(G433&gt;0,ROUND((J433/G433),3),0)</f>
        <v>0</v>
      </c>
      <c r="AE433" s="822">
        <f t="shared" ref="AE433:AE454" si="2175">IF(G433&gt;0,ROUND((M433/G433),3),0)</f>
        <v>0</v>
      </c>
      <c r="AF433" s="822">
        <f t="shared" ref="AF433:AF454" si="2176">IF(G433&gt;0,ROUND((P433/G433),3),0)</f>
        <v>0</v>
      </c>
      <c r="AG433" s="823">
        <f t="shared" ref="AG433:AG441" si="2177">IF(G433&gt;0,ROUND((S433/G433),3),0)</f>
        <v>0</v>
      </c>
    </row>
    <row r="434" spans="1:33" s="88" customFormat="1" ht="19.5" outlineLevel="1" thickBot="1" x14ac:dyDescent="0.3">
      <c r="A434" s="972"/>
      <c r="B434" s="557" t="s">
        <v>539</v>
      </c>
      <c r="C434" s="1008" t="s">
        <v>303</v>
      </c>
      <c r="D434" s="597"/>
      <c r="E434" s="1491" t="s">
        <v>304</v>
      </c>
      <c r="F434" s="596" t="s">
        <v>43</v>
      </c>
      <c r="G434" s="690">
        <f t="shared" si="1957"/>
        <v>0</v>
      </c>
      <c r="H434" s="1009">
        <f t="shared" ref="H434:I434" si="2178">ROUND(H435+H436+H439+H440+H441,1)</f>
        <v>0</v>
      </c>
      <c r="I434" s="719">
        <f t="shared" si="2178"/>
        <v>0</v>
      </c>
      <c r="J434" s="690">
        <f t="shared" si="2166"/>
        <v>0</v>
      </c>
      <c r="K434" s="1009">
        <f t="shared" ref="K434:L434" si="2179">ROUND(K435+K436+K439+K440+K441,1)</f>
        <v>0</v>
      </c>
      <c r="L434" s="719">
        <f t="shared" si="2179"/>
        <v>0</v>
      </c>
      <c r="M434" s="690">
        <f t="shared" si="2167"/>
        <v>0</v>
      </c>
      <c r="N434" s="1009">
        <f t="shared" ref="N434:O434" si="2180">ROUND(N435+N436+N439+N440+N441,1)</f>
        <v>0</v>
      </c>
      <c r="O434" s="719">
        <f t="shared" si="2180"/>
        <v>0</v>
      </c>
      <c r="P434" s="690">
        <f t="shared" si="2168"/>
        <v>0</v>
      </c>
      <c r="Q434" s="1009">
        <f t="shared" ref="Q434:R434" si="2181">ROUND(Q435+Q436+Q439+Q440+Q441,1)</f>
        <v>0</v>
      </c>
      <c r="R434" s="719">
        <f t="shared" si="2181"/>
        <v>0</v>
      </c>
      <c r="S434" s="690">
        <f t="shared" si="2169"/>
        <v>0</v>
      </c>
      <c r="T434" s="1009">
        <f t="shared" ref="T434:U434" si="2182">ROUND(T435+T436+T439+T440+T441,1)</f>
        <v>0</v>
      </c>
      <c r="U434" s="719">
        <f t="shared" si="2182"/>
        <v>0</v>
      </c>
      <c r="V434" s="545" t="s">
        <v>34</v>
      </c>
      <c r="W434" s="546" t="s">
        <v>34</v>
      </c>
      <c r="X434" s="546" t="s">
        <v>34</v>
      </c>
      <c r="Y434" s="547" t="s">
        <v>34</v>
      </c>
      <c r="Z434" s="836">
        <f t="shared" si="2170"/>
        <v>0</v>
      </c>
      <c r="AA434" s="837">
        <f t="shared" si="2171"/>
        <v>0</v>
      </c>
      <c r="AB434" s="837">
        <f t="shared" si="2172"/>
        <v>0</v>
      </c>
      <c r="AC434" s="838">
        <f t="shared" si="2173"/>
        <v>0</v>
      </c>
      <c r="AD434" s="839">
        <f t="shared" si="2174"/>
        <v>0</v>
      </c>
      <c r="AE434" s="840">
        <f t="shared" si="2175"/>
        <v>0</v>
      </c>
      <c r="AF434" s="840">
        <f t="shared" si="2176"/>
        <v>0</v>
      </c>
      <c r="AG434" s="841">
        <f t="shared" si="2177"/>
        <v>0</v>
      </c>
    </row>
    <row r="435" spans="1:33" s="19" customFormat="1" ht="16.5" outlineLevel="1" thickBot="1" x14ac:dyDescent="0.3">
      <c r="A435" s="109"/>
      <c r="B435" s="160" t="s">
        <v>540</v>
      </c>
      <c r="C435" s="161">
        <v>2730</v>
      </c>
      <c r="D435" s="162" t="s">
        <v>305</v>
      </c>
      <c r="E435" s="1442" t="s">
        <v>306</v>
      </c>
      <c r="F435" s="161" t="s">
        <v>43</v>
      </c>
      <c r="G435" s="715">
        <f>H435+I435</f>
        <v>0</v>
      </c>
      <c r="H435" s="716"/>
      <c r="I435" s="717"/>
      <c r="J435" s="715">
        <f t="shared" si="2166"/>
        <v>0</v>
      </c>
      <c r="K435" s="716"/>
      <c r="L435" s="717"/>
      <c r="M435" s="715">
        <f t="shared" si="2167"/>
        <v>0</v>
      </c>
      <c r="N435" s="716"/>
      <c r="O435" s="717"/>
      <c r="P435" s="715">
        <f t="shared" si="2168"/>
        <v>0</v>
      </c>
      <c r="Q435" s="716"/>
      <c r="R435" s="717"/>
      <c r="S435" s="715">
        <f t="shared" si="2169"/>
        <v>0</v>
      </c>
      <c r="T435" s="716"/>
      <c r="U435" s="717"/>
      <c r="V435" s="480" t="s">
        <v>34</v>
      </c>
      <c r="W435" s="481" t="s">
        <v>34</v>
      </c>
      <c r="X435" s="481" t="s">
        <v>34</v>
      </c>
      <c r="Y435" s="482" t="s">
        <v>34</v>
      </c>
      <c r="Z435" s="854">
        <f t="shared" si="2170"/>
        <v>0</v>
      </c>
      <c r="AA435" s="855">
        <f t="shared" si="2171"/>
        <v>0</v>
      </c>
      <c r="AB435" s="855">
        <f t="shared" si="2172"/>
        <v>0</v>
      </c>
      <c r="AC435" s="856">
        <f t="shared" si="2173"/>
        <v>0</v>
      </c>
      <c r="AD435" s="857">
        <f t="shared" si="2174"/>
        <v>0</v>
      </c>
      <c r="AE435" s="858">
        <f t="shared" si="2175"/>
        <v>0</v>
      </c>
      <c r="AF435" s="858">
        <f t="shared" si="2176"/>
        <v>0</v>
      </c>
      <c r="AG435" s="859">
        <f t="shared" si="2177"/>
        <v>0</v>
      </c>
    </row>
    <row r="436" spans="1:33" s="19" customFormat="1" ht="16.5" outlineLevel="1" thickTop="1" x14ac:dyDescent="0.25">
      <c r="A436" s="109"/>
      <c r="B436" s="220" t="s">
        <v>541</v>
      </c>
      <c r="C436" s="247">
        <v>2730</v>
      </c>
      <c r="D436" s="248" t="s">
        <v>458</v>
      </c>
      <c r="E436" s="1443" t="s">
        <v>509</v>
      </c>
      <c r="F436" s="52" t="s">
        <v>43</v>
      </c>
      <c r="G436" s="520">
        <f>H436+I436</f>
        <v>0</v>
      </c>
      <c r="H436" s="639">
        <f>ROUND(H437*H438/1000,1)</f>
        <v>0</v>
      </c>
      <c r="I436" s="640">
        <f>ROUND(I437*I438/1000,1)</f>
        <v>0</v>
      </c>
      <c r="J436" s="520">
        <f t="shared" si="2166"/>
        <v>0</v>
      </c>
      <c r="K436" s="639">
        <f t="shared" ref="K436:L436" si="2183">ROUND(K437*K438/1000,1)</f>
        <v>0</v>
      </c>
      <c r="L436" s="640">
        <f t="shared" si="2183"/>
        <v>0</v>
      </c>
      <c r="M436" s="520">
        <f t="shared" si="2167"/>
        <v>0</v>
      </c>
      <c r="N436" s="639">
        <f t="shared" ref="N436" si="2184">ROUND(N437*N438/1000,1)</f>
        <v>0</v>
      </c>
      <c r="O436" s="640">
        <f t="shared" ref="O436" si="2185">ROUND(O437*O438/1000,1)</f>
        <v>0</v>
      </c>
      <c r="P436" s="520">
        <f t="shared" si="2168"/>
        <v>0</v>
      </c>
      <c r="Q436" s="639">
        <f t="shared" ref="Q436" si="2186">ROUND(Q437*Q438/1000,1)</f>
        <v>0</v>
      </c>
      <c r="R436" s="640">
        <f t="shared" ref="R436" si="2187">ROUND(R437*R438/1000,1)</f>
        <v>0</v>
      </c>
      <c r="S436" s="520">
        <f t="shared" si="2169"/>
        <v>0</v>
      </c>
      <c r="T436" s="639">
        <f t="shared" ref="T436" si="2188">ROUND(T437*T438/1000,1)</f>
        <v>0</v>
      </c>
      <c r="U436" s="640">
        <f t="shared" ref="U436" si="2189">ROUND(U437*U438/1000,1)</f>
        <v>0</v>
      </c>
      <c r="V436" s="453" t="s">
        <v>34</v>
      </c>
      <c r="W436" s="454" t="s">
        <v>34</v>
      </c>
      <c r="X436" s="454" t="s">
        <v>34</v>
      </c>
      <c r="Y436" s="455" t="s">
        <v>34</v>
      </c>
      <c r="Z436" s="760">
        <f t="shared" ref="Z436" si="2190">G436-J436</f>
        <v>0</v>
      </c>
      <c r="AA436" s="639">
        <f t="shared" ref="AA436" si="2191">G436-M436</f>
        <v>0</v>
      </c>
      <c r="AB436" s="639">
        <f t="shared" ref="AB436" si="2192">G436-P436</f>
        <v>0</v>
      </c>
      <c r="AC436" s="761">
        <f t="shared" ref="AC436" si="2193">G436-S436</f>
        <v>0</v>
      </c>
      <c r="AD436" s="762">
        <f t="shared" ref="AD436" si="2194">IF(G436&gt;0,ROUND((J436/G436),3),0)</f>
        <v>0</v>
      </c>
      <c r="AE436" s="763">
        <f t="shared" ref="AE436" si="2195">IF(G436&gt;0,ROUND((M436/G436),3),0)</f>
        <v>0</v>
      </c>
      <c r="AF436" s="763">
        <f t="shared" ref="AF436" si="2196">IF(G436&gt;0,ROUND((P436/G436),3),0)</f>
        <v>0</v>
      </c>
      <c r="AG436" s="764">
        <f t="shared" ref="AG436" si="2197">IF(G436&gt;0,ROUND((S436/G436),3),0)</f>
        <v>0</v>
      </c>
    </row>
    <row r="437" spans="1:33" s="184" customFormat="1" ht="12" outlineLevel="1" x14ac:dyDescent="0.25">
      <c r="A437" s="973"/>
      <c r="B437" s="941"/>
      <c r="C437" s="942"/>
      <c r="D437" s="943" t="s">
        <v>458</v>
      </c>
      <c r="E437" s="1493" t="s">
        <v>85</v>
      </c>
      <c r="F437" s="224" t="s">
        <v>36</v>
      </c>
      <c r="G437" s="641">
        <f>H437+I437</f>
        <v>0</v>
      </c>
      <c r="H437" s="642"/>
      <c r="I437" s="643"/>
      <c r="J437" s="641">
        <f t="shared" si="2166"/>
        <v>0</v>
      </c>
      <c r="K437" s="642"/>
      <c r="L437" s="643"/>
      <c r="M437" s="641">
        <f t="shared" si="2167"/>
        <v>0</v>
      </c>
      <c r="N437" s="642"/>
      <c r="O437" s="643"/>
      <c r="P437" s="641">
        <f t="shared" si="2168"/>
        <v>0</v>
      </c>
      <c r="Q437" s="642"/>
      <c r="R437" s="643"/>
      <c r="S437" s="641">
        <f t="shared" si="2169"/>
        <v>0</v>
      </c>
      <c r="T437" s="642"/>
      <c r="U437" s="643"/>
      <c r="V437" s="447" t="s">
        <v>34</v>
      </c>
      <c r="W437" s="448" t="s">
        <v>34</v>
      </c>
      <c r="X437" s="448" t="s">
        <v>34</v>
      </c>
      <c r="Y437" s="449" t="s">
        <v>34</v>
      </c>
      <c r="Z437" s="781" t="s">
        <v>34</v>
      </c>
      <c r="AA437" s="782" t="s">
        <v>34</v>
      </c>
      <c r="AB437" s="782" t="s">
        <v>34</v>
      </c>
      <c r="AC437" s="783" t="s">
        <v>34</v>
      </c>
      <c r="AD437" s="781" t="s">
        <v>34</v>
      </c>
      <c r="AE437" s="782" t="s">
        <v>34</v>
      </c>
      <c r="AF437" s="782" t="s">
        <v>34</v>
      </c>
      <c r="AG437" s="783" t="s">
        <v>34</v>
      </c>
    </row>
    <row r="438" spans="1:33" s="184" customFormat="1" ht="12.75" outlineLevel="1" thickBot="1" x14ac:dyDescent="0.3">
      <c r="A438" s="973"/>
      <c r="B438" s="225"/>
      <c r="C438" s="251"/>
      <c r="D438" s="252" t="s">
        <v>458</v>
      </c>
      <c r="E438" s="1474" t="s">
        <v>372</v>
      </c>
      <c r="F438" s="228" t="s">
        <v>62</v>
      </c>
      <c r="G438" s="644">
        <f>IF(G436&gt;0,ROUND((G436/G437*1000),2),0)</f>
        <v>0</v>
      </c>
      <c r="H438" s="686"/>
      <c r="I438" s="687"/>
      <c r="J438" s="644">
        <f t="shared" ref="J438" si="2198">IF(J436&gt;0,ROUND((J436/J437*1000),2),0)</f>
        <v>0</v>
      </c>
      <c r="K438" s="686"/>
      <c r="L438" s="687"/>
      <c r="M438" s="644">
        <f t="shared" ref="M438" si="2199">IF(M436&gt;0,ROUND((M436/M437*1000),2),0)</f>
        <v>0</v>
      </c>
      <c r="N438" s="686"/>
      <c r="O438" s="687"/>
      <c r="P438" s="644">
        <f t="shared" ref="P438" si="2200">IF(P436&gt;0,ROUND((P436/P437*1000),2),0)</f>
        <v>0</v>
      </c>
      <c r="Q438" s="686"/>
      <c r="R438" s="687"/>
      <c r="S438" s="644">
        <f t="shared" ref="S438" si="2201">IF(S436&gt;0,ROUND((S436/S437*1000),2),0)</f>
        <v>0</v>
      </c>
      <c r="T438" s="686"/>
      <c r="U438" s="687"/>
      <c r="V438" s="450" t="s">
        <v>34</v>
      </c>
      <c r="W438" s="451" t="s">
        <v>34</v>
      </c>
      <c r="X438" s="451" t="s">
        <v>34</v>
      </c>
      <c r="Y438" s="452" t="s">
        <v>34</v>
      </c>
      <c r="Z438" s="784" t="s">
        <v>34</v>
      </c>
      <c r="AA438" s="785" t="s">
        <v>34</v>
      </c>
      <c r="AB438" s="785" t="s">
        <v>34</v>
      </c>
      <c r="AC438" s="786" t="s">
        <v>34</v>
      </c>
      <c r="AD438" s="784" t="s">
        <v>34</v>
      </c>
      <c r="AE438" s="785" t="s">
        <v>34</v>
      </c>
      <c r="AF438" s="785" t="s">
        <v>34</v>
      </c>
      <c r="AG438" s="786" t="s">
        <v>34</v>
      </c>
    </row>
    <row r="439" spans="1:33" s="19" customFormat="1" ht="27" outlineLevel="1" thickTop="1" thickBot="1" x14ac:dyDescent="0.3">
      <c r="A439" s="109"/>
      <c r="B439" s="272" t="s">
        <v>542</v>
      </c>
      <c r="C439" s="212">
        <v>2730</v>
      </c>
      <c r="D439" s="264"/>
      <c r="E439" s="1468" t="s">
        <v>510</v>
      </c>
      <c r="F439" s="212" t="s">
        <v>43</v>
      </c>
      <c r="G439" s="649">
        <f>H439+I439</f>
        <v>0</v>
      </c>
      <c r="H439" s="650"/>
      <c r="I439" s="651"/>
      <c r="J439" s="649">
        <f t="shared" ref="J439:J445" si="2202">K439+L439</f>
        <v>0</v>
      </c>
      <c r="K439" s="650"/>
      <c r="L439" s="651"/>
      <c r="M439" s="649">
        <f t="shared" ref="M439:M445" si="2203">N439+O439</f>
        <v>0</v>
      </c>
      <c r="N439" s="650"/>
      <c r="O439" s="651"/>
      <c r="P439" s="649">
        <f t="shared" ref="P439:P445" si="2204">Q439+R439</f>
        <v>0</v>
      </c>
      <c r="Q439" s="650"/>
      <c r="R439" s="651"/>
      <c r="S439" s="649">
        <f t="shared" ref="S439:S445" si="2205">T439+U439</f>
        <v>0</v>
      </c>
      <c r="T439" s="650"/>
      <c r="U439" s="651"/>
      <c r="V439" s="459" t="s">
        <v>34</v>
      </c>
      <c r="W439" s="460" t="s">
        <v>34</v>
      </c>
      <c r="X439" s="460" t="s">
        <v>34</v>
      </c>
      <c r="Y439" s="461" t="s">
        <v>34</v>
      </c>
      <c r="Z439" s="793">
        <f>G439-J439</f>
        <v>0</v>
      </c>
      <c r="AA439" s="671">
        <f>G439-M439</f>
        <v>0</v>
      </c>
      <c r="AB439" s="671">
        <f>G439-P439</f>
        <v>0</v>
      </c>
      <c r="AC439" s="794">
        <f>G439-S439</f>
        <v>0</v>
      </c>
      <c r="AD439" s="795">
        <f>IF(G439&gt;0,ROUND((J439/G439),3),0)</f>
        <v>0</v>
      </c>
      <c r="AE439" s="796">
        <f>IF(G439&gt;0,ROUND((M439/G439),3),0)</f>
        <v>0</v>
      </c>
      <c r="AF439" s="796">
        <f>IF(G439&gt;0,ROUND((P439/G439),3),0)</f>
        <v>0</v>
      </c>
      <c r="AG439" s="797">
        <f>IF(G439&gt;0,ROUND((S439/G439),3),0)</f>
        <v>0</v>
      </c>
    </row>
    <row r="440" spans="1:33" s="19" customFormat="1" ht="17.25" outlineLevel="1" thickTop="1" thickBot="1" x14ac:dyDescent="0.3">
      <c r="A440" s="109"/>
      <c r="B440" s="160" t="s">
        <v>543</v>
      </c>
      <c r="C440" s="182">
        <v>2730</v>
      </c>
      <c r="D440" s="265"/>
      <c r="E440" s="1460" t="s">
        <v>459</v>
      </c>
      <c r="F440" s="182" t="s">
        <v>43</v>
      </c>
      <c r="G440" s="579">
        <f t="shared" si="1957"/>
        <v>0</v>
      </c>
      <c r="H440" s="669"/>
      <c r="I440" s="670"/>
      <c r="J440" s="579">
        <f t="shared" si="2202"/>
        <v>0</v>
      </c>
      <c r="K440" s="669"/>
      <c r="L440" s="670"/>
      <c r="M440" s="579">
        <f t="shared" si="2203"/>
        <v>0</v>
      </c>
      <c r="N440" s="669"/>
      <c r="O440" s="670"/>
      <c r="P440" s="579">
        <f t="shared" si="2204"/>
        <v>0</v>
      </c>
      <c r="Q440" s="669"/>
      <c r="R440" s="670"/>
      <c r="S440" s="579">
        <f t="shared" si="2205"/>
        <v>0</v>
      </c>
      <c r="T440" s="669"/>
      <c r="U440" s="670"/>
      <c r="V440" s="453" t="s">
        <v>34</v>
      </c>
      <c r="W440" s="454" t="s">
        <v>34</v>
      </c>
      <c r="X440" s="454" t="s">
        <v>34</v>
      </c>
      <c r="Y440" s="455" t="s">
        <v>34</v>
      </c>
      <c r="Z440" s="760">
        <f t="shared" si="2170"/>
        <v>0</v>
      </c>
      <c r="AA440" s="639">
        <f t="shared" si="2171"/>
        <v>0</v>
      </c>
      <c r="AB440" s="639">
        <f t="shared" si="2172"/>
        <v>0</v>
      </c>
      <c r="AC440" s="761">
        <f t="shared" si="2173"/>
        <v>0</v>
      </c>
      <c r="AD440" s="762">
        <f t="shared" si="2174"/>
        <v>0</v>
      </c>
      <c r="AE440" s="763">
        <f t="shared" si="2175"/>
        <v>0</v>
      </c>
      <c r="AF440" s="763">
        <f t="shared" si="2176"/>
        <v>0</v>
      </c>
      <c r="AG440" s="764">
        <f t="shared" si="2177"/>
        <v>0</v>
      </c>
    </row>
    <row r="441" spans="1:33" s="19" customFormat="1" ht="27" outlineLevel="1" thickTop="1" thickBot="1" x14ac:dyDescent="0.3">
      <c r="A441" s="109"/>
      <c r="B441" s="913" t="s">
        <v>544</v>
      </c>
      <c r="C441" s="241">
        <v>2730</v>
      </c>
      <c r="D441" s="242"/>
      <c r="E441" s="1476" t="s">
        <v>152</v>
      </c>
      <c r="F441" s="241" t="s">
        <v>43</v>
      </c>
      <c r="G441" s="579">
        <f t="shared" si="1957"/>
        <v>0</v>
      </c>
      <c r="H441" s="669"/>
      <c r="I441" s="670"/>
      <c r="J441" s="579">
        <f t="shared" si="2202"/>
        <v>0</v>
      </c>
      <c r="K441" s="669"/>
      <c r="L441" s="670"/>
      <c r="M441" s="579">
        <f t="shared" si="2203"/>
        <v>0</v>
      </c>
      <c r="N441" s="669"/>
      <c r="O441" s="670"/>
      <c r="P441" s="579">
        <f t="shared" si="2204"/>
        <v>0</v>
      </c>
      <c r="Q441" s="669"/>
      <c r="R441" s="670"/>
      <c r="S441" s="579">
        <f t="shared" si="2205"/>
        <v>0</v>
      </c>
      <c r="T441" s="669"/>
      <c r="U441" s="670"/>
      <c r="V441" s="477" t="s">
        <v>34</v>
      </c>
      <c r="W441" s="478" t="s">
        <v>34</v>
      </c>
      <c r="X441" s="478" t="s">
        <v>34</v>
      </c>
      <c r="Y441" s="479" t="s">
        <v>34</v>
      </c>
      <c r="Z441" s="818">
        <f t="shared" si="2170"/>
        <v>0</v>
      </c>
      <c r="AA441" s="819">
        <f t="shared" si="2171"/>
        <v>0</v>
      </c>
      <c r="AB441" s="819">
        <f t="shared" si="2172"/>
        <v>0</v>
      </c>
      <c r="AC441" s="820">
        <f t="shared" si="2173"/>
        <v>0</v>
      </c>
      <c r="AD441" s="821">
        <f t="shared" si="2174"/>
        <v>0</v>
      </c>
      <c r="AE441" s="822">
        <f t="shared" si="2175"/>
        <v>0</v>
      </c>
      <c r="AF441" s="822">
        <f t="shared" si="2176"/>
        <v>0</v>
      </c>
      <c r="AG441" s="823">
        <f t="shared" si="2177"/>
        <v>0</v>
      </c>
    </row>
    <row r="442" spans="1:33" s="69" customFormat="1" ht="19.5" thickBot="1" x14ac:dyDescent="0.3">
      <c r="A442" s="972"/>
      <c r="B442" s="266" t="s">
        <v>316</v>
      </c>
      <c r="C442" s="267" t="s">
        <v>308</v>
      </c>
      <c r="D442" s="268"/>
      <c r="E442" s="1494" t="s">
        <v>309</v>
      </c>
      <c r="F442" s="97" t="s">
        <v>43</v>
      </c>
      <c r="G442" s="696">
        <f>H442+I442</f>
        <v>0.2</v>
      </c>
      <c r="H442" s="697">
        <f>ROUND(H443+H444+H447+H448+H449+H450,1)</f>
        <v>0</v>
      </c>
      <c r="I442" s="698">
        <f t="shared" ref="I442" si="2206">ROUND(I443+I444+I447+I448+I449+I450,1)</f>
        <v>0.2</v>
      </c>
      <c r="J442" s="696">
        <f t="shared" si="2202"/>
        <v>0</v>
      </c>
      <c r="K442" s="697">
        <f t="shared" ref="K442:L442" si="2207">ROUND(K443+K444+K447+K448+K449+K450,1)</f>
        <v>0</v>
      </c>
      <c r="L442" s="698">
        <f t="shared" si="2207"/>
        <v>0</v>
      </c>
      <c r="M442" s="696">
        <f t="shared" si="2203"/>
        <v>0</v>
      </c>
      <c r="N442" s="697">
        <f t="shared" ref="N442" si="2208">ROUND(N443+N444+N447+N448+N449+N450,1)</f>
        <v>0</v>
      </c>
      <c r="O442" s="698">
        <f t="shared" ref="O442" si="2209">ROUND(O443+O444+O447+O448+O449+O450,1)</f>
        <v>0</v>
      </c>
      <c r="P442" s="696">
        <f t="shared" si="2204"/>
        <v>0</v>
      </c>
      <c r="Q442" s="697">
        <f t="shared" ref="Q442" si="2210">ROUND(Q443+Q444+Q447+Q448+Q449+Q450,1)</f>
        <v>0</v>
      </c>
      <c r="R442" s="698">
        <f t="shared" ref="R442" si="2211">ROUND(R443+R444+R447+R448+R449+R450,1)</f>
        <v>0</v>
      </c>
      <c r="S442" s="696">
        <f t="shared" si="2205"/>
        <v>0</v>
      </c>
      <c r="T442" s="697">
        <f t="shared" ref="T442" si="2212">ROUND(T443+T444+T447+T448+T449+T450,1)</f>
        <v>0</v>
      </c>
      <c r="U442" s="698">
        <f t="shared" ref="U442" si="2213">ROUND(U443+U444+U447+U448+U449+U450,1)</f>
        <v>0</v>
      </c>
      <c r="V442" s="442" t="s">
        <v>34</v>
      </c>
      <c r="W442" s="432" t="s">
        <v>34</v>
      </c>
      <c r="X442" s="432" t="s">
        <v>34</v>
      </c>
      <c r="Y442" s="443" t="s">
        <v>34</v>
      </c>
      <c r="Z442" s="754">
        <f t="shared" si="2170"/>
        <v>0.2</v>
      </c>
      <c r="AA442" s="755">
        <f t="shared" si="2171"/>
        <v>0.2</v>
      </c>
      <c r="AB442" s="755">
        <f t="shared" si="2172"/>
        <v>0.2</v>
      </c>
      <c r="AC442" s="756">
        <f t="shared" si="2173"/>
        <v>0.2</v>
      </c>
      <c r="AD442" s="757">
        <f t="shared" si="2174"/>
        <v>0</v>
      </c>
      <c r="AE442" s="758">
        <f t="shared" si="2175"/>
        <v>0</v>
      </c>
      <c r="AF442" s="758">
        <f t="shared" si="2176"/>
        <v>0</v>
      </c>
      <c r="AG442" s="759">
        <f>IF(G442&gt;0,ROUND((S442/G442),3),0)</f>
        <v>0</v>
      </c>
    </row>
    <row r="443" spans="1:33" s="19" customFormat="1" ht="16.5" outlineLevel="1" thickBot="1" x14ac:dyDescent="0.3">
      <c r="A443" s="109"/>
      <c r="B443" s="269" t="s">
        <v>546</v>
      </c>
      <c r="C443" s="161">
        <v>2800</v>
      </c>
      <c r="D443" s="163" t="s">
        <v>57</v>
      </c>
      <c r="E443" s="1495" t="s">
        <v>310</v>
      </c>
      <c r="F443" s="161" t="s">
        <v>43</v>
      </c>
      <c r="G443" s="582">
        <f t="shared" si="1957"/>
        <v>0</v>
      </c>
      <c r="H443" s="647"/>
      <c r="I443" s="648"/>
      <c r="J443" s="582">
        <f t="shared" si="2202"/>
        <v>0</v>
      </c>
      <c r="K443" s="647"/>
      <c r="L443" s="648"/>
      <c r="M443" s="582">
        <f t="shared" si="2203"/>
        <v>0</v>
      </c>
      <c r="N443" s="647"/>
      <c r="O443" s="648"/>
      <c r="P443" s="582">
        <f t="shared" si="2204"/>
        <v>0</v>
      </c>
      <c r="Q443" s="647"/>
      <c r="R443" s="648"/>
      <c r="S443" s="582">
        <f t="shared" si="2205"/>
        <v>0</v>
      </c>
      <c r="T443" s="647"/>
      <c r="U443" s="648"/>
      <c r="V443" s="456" t="s">
        <v>34</v>
      </c>
      <c r="W443" s="457" t="s">
        <v>34</v>
      </c>
      <c r="X443" s="457" t="s">
        <v>34</v>
      </c>
      <c r="Y443" s="458" t="s">
        <v>34</v>
      </c>
      <c r="Z443" s="787">
        <f t="shared" si="2170"/>
        <v>0</v>
      </c>
      <c r="AA443" s="788">
        <f t="shared" si="2171"/>
        <v>0</v>
      </c>
      <c r="AB443" s="788">
        <f t="shared" si="2172"/>
        <v>0</v>
      </c>
      <c r="AC443" s="789">
        <f t="shared" si="2173"/>
        <v>0</v>
      </c>
      <c r="AD443" s="790">
        <f t="shared" si="2174"/>
        <v>0</v>
      </c>
      <c r="AE443" s="791">
        <f t="shared" si="2175"/>
        <v>0</v>
      </c>
      <c r="AF443" s="791">
        <f t="shared" si="2176"/>
        <v>0</v>
      </c>
      <c r="AG443" s="792">
        <f t="shared" ref="AG443:AG451" si="2214">IF(G443&gt;0,ROUND((S443/G443),3),0)</f>
        <v>0</v>
      </c>
    </row>
    <row r="444" spans="1:33" s="19" customFormat="1" ht="16.5" outlineLevel="1" thickTop="1" x14ac:dyDescent="0.25">
      <c r="A444" s="109"/>
      <c r="B444" s="505" t="s">
        <v>547</v>
      </c>
      <c r="C444" s="506">
        <v>2800</v>
      </c>
      <c r="D444" s="507" t="s">
        <v>57</v>
      </c>
      <c r="E444" s="1436" t="s">
        <v>311</v>
      </c>
      <c r="F444" s="52" t="s">
        <v>43</v>
      </c>
      <c r="G444" s="520">
        <f>H444+I444</f>
        <v>0</v>
      </c>
      <c r="H444" s="639">
        <f>ROUND(H445*H446/1000,1)</f>
        <v>0</v>
      </c>
      <c r="I444" s="640">
        <f>ROUND(I445*I446/1000,1)</f>
        <v>0</v>
      </c>
      <c r="J444" s="520">
        <f t="shared" si="2202"/>
        <v>0</v>
      </c>
      <c r="K444" s="639">
        <f t="shared" ref="K444:L444" si="2215">ROUND(K445*K446/1000,1)</f>
        <v>0</v>
      </c>
      <c r="L444" s="640">
        <f t="shared" si="2215"/>
        <v>0</v>
      </c>
      <c r="M444" s="520">
        <f t="shared" si="2203"/>
        <v>0</v>
      </c>
      <c r="N444" s="639">
        <f t="shared" ref="N444" si="2216">ROUND(N445*N446/1000,1)</f>
        <v>0</v>
      </c>
      <c r="O444" s="640">
        <f t="shared" ref="O444" si="2217">ROUND(O445*O446/1000,1)</f>
        <v>0</v>
      </c>
      <c r="P444" s="520">
        <f t="shared" si="2204"/>
        <v>0</v>
      </c>
      <c r="Q444" s="639">
        <f t="shared" ref="Q444" si="2218">ROUND(Q445*Q446/1000,1)</f>
        <v>0</v>
      </c>
      <c r="R444" s="640">
        <f t="shared" ref="R444" si="2219">ROUND(R445*R446/1000,1)</f>
        <v>0</v>
      </c>
      <c r="S444" s="520">
        <f t="shared" si="2205"/>
        <v>0</v>
      </c>
      <c r="T444" s="639">
        <f t="shared" ref="T444" si="2220">ROUND(T445*T446/1000,1)</f>
        <v>0</v>
      </c>
      <c r="U444" s="640">
        <f t="shared" ref="U444" si="2221">ROUND(U445*U446/1000,1)</f>
        <v>0</v>
      </c>
      <c r="V444" s="453" t="s">
        <v>34</v>
      </c>
      <c r="W444" s="454" t="s">
        <v>34</v>
      </c>
      <c r="X444" s="454" t="s">
        <v>34</v>
      </c>
      <c r="Y444" s="455" t="s">
        <v>34</v>
      </c>
      <c r="Z444" s="760">
        <f t="shared" si="2170"/>
        <v>0</v>
      </c>
      <c r="AA444" s="639">
        <f t="shared" si="2171"/>
        <v>0</v>
      </c>
      <c r="AB444" s="639">
        <f t="shared" si="2172"/>
        <v>0</v>
      </c>
      <c r="AC444" s="761">
        <f t="shared" si="2173"/>
        <v>0</v>
      </c>
      <c r="AD444" s="762">
        <f t="shared" si="2174"/>
        <v>0</v>
      </c>
      <c r="AE444" s="763">
        <f t="shared" si="2175"/>
        <v>0</v>
      </c>
      <c r="AF444" s="763">
        <f t="shared" si="2176"/>
        <v>0</v>
      </c>
      <c r="AG444" s="764">
        <f t="shared" si="2214"/>
        <v>0</v>
      </c>
    </row>
    <row r="445" spans="1:33" s="184" customFormat="1" ht="12" outlineLevel="1" x14ac:dyDescent="0.25">
      <c r="A445" s="973"/>
      <c r="B445" s="503"/>
      <c r="C445" s="504"/>
      <c r="D445" s="502" t="s">
        <v>57</v>
      </c>
      <c r="E445" s="1485" t="s">
        <v>85</v>
      </c>
      <c r="F445" s="504" t="s">
        <v>36</v>
      </c>
      <c r="G445" s="641">
        <f>H445+I445</f>
        <v>0</v>
      </c>
      <c r="H445" s="642"/>
      <c r="I445" s="643"/>
      <c r="J445" s="641">
        <f t="shared" si="2202"/>
        <v>0</v>
      </c>
      <c r="K445" s="642"/>
      <c r="L445" s="643"/>
      <c r="M445" s="641">
        <f t="shared" si="2203"/>
        <v>0</v>
      </c>
      <c r="N445" s="642"/>
      <c r="O445" s="643"/>
      <c r="P445" s="641">
        <f t="shared" si="2204"/>
        <v>0</v>
      </c>
      <c r="Q445" s="642"/>
      <c r="R445" s="643"/>
      <c r="S445" s="641">
        <f t="shared" si="2205"/>
        <v>0</v>
      </c>
      <c r="T445" s="642"/>
      <c r="U445" s="643"/>
      <c r="V445" s="447" t="s">
        <v>34</v>
      </c>
      <c r="W445" s="448" t="s">
        <v>34</v>
      </c>
      <c r="X445" s="448" t="s">
        <v>34</v>
      </c>
      <c r="Y445" s="449" t="s">
        <v>34</v>
      </c>
      <c r="Z445" s="781" t="s">
        <v>34</v>
      </c>
      <c r="AA445" s="782" t="s">
        <v>34</v>
      </c>
      <c r="AB445" s="782" t="s">
        <v>34</v>
      </c>
      <c r="AC445" s="783" t="s">
        <v>34</v>
      </c>
      <c r="AD445" s="781" t="s">
        <v>34</v>
      </c>
      <c r="AE445" s="782" t="s">
        <v>34</v>
      </c>
      <c r="AF445" s="782" t="s">
        <v>34</v>
      </c>
      <c r="AG445" s="783" t="s">
        <v>34</v>
      </c>
    </row>
    <row r="446" spans="1:33" s="184" customFormat="1" ht="12.75" outlineLevel="1" thickBot="1" x14ac:dyDescent="0.3">
      <c r="A446" s="973"/>
      <c r="B446" s="260"/>
      <c r="C446" s="261"/>
      <c r="D446" s="209" t="s">
        <v>57</v>
      </c>
      <c r="E446" s="1438" t="s">
        <v>372</v>
      </c>
      <c r="F446" s="263" t="s">
        <v>62</v>
      </c>
      <c r="G446" s="685">
        <f>IF(G444&gt;0,ROUND((G444/G445*1000),2),0)</f>
        <v>0</v>
      </c>
      <c r="H446" s="686"/>
      <c r="I446" s="687"/>
      <c r="J446" s="685">
        <f t="shared" ref="J446" si="2222">IF(J444&gt;0,ROUND((J444/J445*1000),2),0)</f>
        <v>0</v>
      </c>
      <c r="K446" s="686"/>
      <c r="L446" s="687"/>
      <c r="M446" s="685">
        <f t="shared" ref="M446" si="2223">IF(M444&gt;0,ROUND((M444/M445*1000),2),0)</f>
        <v>0</v>
      </c>
      <c r="N446" s="686"/>
      <c r="O446" s="687"/>
      <c r="P446" s="685">
        <f t="shared" ref="P446" si="2224">IF(P444&gt;0,ROUND((P444/P445*1000),2),0)</f>
        <v>0</v>
      </c>
      <c r="Q446" s="686"/>
      <c r="R446" s="687"/>
      <c r="S446" s="685">
        <f t="shared" ref="S446" si="2225">IF(S444&gt;0,ROUND((S444/S445*1000),2),0)</f>
        <v>0</v>
      </c>
      <c r="T446" s="686"/>
      <c r="U446" s="687"/>
      <c r="V446" s="450" t="s">
        <v>34</v>
      </c>
      <c r="W446" s="451" t="s">
        <v>34</v>
      </c>
      <c r="X446" s="451" t="s">
        <v>34</v>
      </c>
      <c r="Y446" s="452" t="s">
        <v>34</v>
      </c>
      <c r="Z446" s="784" t="s">
        <v>34</v>
      </c>
      <c r="AA446" s="785" t="s">
        <v>34</v>
      </c>
      <c r="AB446" s="785" t="s">
        <v>34</v>
      </c>
      <c r="AC446" s="786" t="s">
        <v>34</v>
      </c>
      <c r="AD446" s="784" t="s">
        <v>34</v>
      </c>
      <c r="AE446" s="785" t="s">
        <v>34</v>
      </c>
      <c r="AF446" s="785" t="s">
        <v>34</v>
      </c>
      <c r="AG446" s="786" t="s">
        <v>34</v>
      </c>
    </row>
    <row r="447" spans="1:33" s="19" customFormat="1" ht="17.25" outlineLevel="1" thickTop="1" thickBot="1" x14ac:dyDescent="0.3">
      <c r="A447" s="109"/>
      <c r="B447" s="1145" t="s">
        <v>548</v>
      </c>
      <c r="C447" s="182">
        <v>2800</v>
      </c>
      <c r="D447" s="1146" t="s">
        <v>79</v>
      </c>
      <c r="E447" s="1447" t="s">
        <v>312</v>
      </c>
      <c r="F447" s="182" t="s">
        <v>43</v>
      </c>
      <c r="G447" s="579">
        <f t="shared" si="1957"/>
        <v>0.2</v>
      </c>
      <c r="H447" s="669"/>
      <c r="I447" s="670">
        <v>0.2</v>
      </c>
      <c r="J447" s="579">
        <f t="shared" ref="J447:J468" si="2226">K447+L447</f>
        <v>3.1199999999999999E-3</v>
      </c>
      <c r="K447" s="669"/>
      <c r="L447" s="670">
        <v>3.1199999999999999E-3</v>
      </c>
      <c r="M447" s="579">
        <f t="shared" ref="M447:M468" si="2227">N447+O447</f>
        <v>3.1199999999999999E-3</v>
      </c>
      <c r="N447" s="669"/>
      <c r="O447" s="670">
        <v>3.1199999999999999E-3</v>
      </c>
      <c r="P447" s="579">
        <f t="shared" ref="P447:P468" si="2228">Q447+R447</f>
        <v>3.1199999999999999E-3</v>
      </c>
      <c r="Q447" s="669"/>
      <c r="R447" s="670">
        <v>3.1199999999999999E-3</v>
      </c>
      <c r="S447" s="579">
        <f t="shared" ref="S447:S468" si="2229">T447+U447</f>
        <v>3.1199999999999999E-3</v>
      </c>
      <c r="T447" s="669"/>
      <c r="U447" s="670">
        <v>3.1199999999999999E-3</v>
      </c>
      <c r="V447" s="459" t="s">
        <v>34</v>
      </c>
      <c r="W447" s="460" t="s">
        <v>34</v>
      </c>
      <c r="X447" s="460" t="s">
        <v>34</v>
      </c>
      <c r="Y447" s="458" t="s">
        <v>34</v>
      </c>
      <c r="Z447" s="787">
        <f t="shared" ref="Z447:Z454" si="2230">G447-J447</f>
        <v>0.19688</v>
      </c>
      <c r="AA447" s="788">
        <f t="shared" ref="AA447:AA454" si="2231">G447-M447</f>
        <v>0.19688</v>
      </c>
      <c r="AB447" s="788">
        <f t="shared" ref="AB447:AB454" si="2232">G447-P447</f>
        <v>0.19688</v>
      </c>
      <c r="AC447" s="789">
        <f t="shared" ref="AC447:AC454" si="2233">G447-S447</f>
        <v>0.19688</v>
      </c>
      <c r="AD447" s="790">
        <f t="shared" si="2174"/>
        <v>1.6E-2</v>
      </c>
      <c r="AE447" s="791">
        <f t="shared" si="2175"/>
        <v>1.6E-2</v>
      </c>
      <c r="AF447" s="791">
        <f t="shared" si="2176"/>
        <v>1.6E-2</v>
      </c>
      <c r="AG447" s="792">
        <f t="shared" si="2214"/>
        <v>1.6E-2</v>
      </c>
    </row>
    <row r="448" spans="1:33" s="19" customFormat="1" ht="17.25" outlineLevel="1" thickTop="1" thickBot="1" x14ac:dyDescent="0.3">
      <c r="A448" s="109"/>
      <c r="B448" s="1145" t="s">
        <v>549</v>
      </c>
      <c r="C448" s="270">
        <v>2800</v>
      </c>
      <c r="D448" s="271" t="s">
        <v>139</v>
      </c>
      <c r="E448" s="1496" t="s">
        <v>313</v>
      </c>
      <c r="F448" s="270" t="s">
        <v>43</v>
      </c>
      <c r="G448" s="649">
        <f t="shared" si="1957"/>
        <v>0</v>
      </c>
      <c r="H448" s="650"/>
      <c r="I448" s="651"/>
      <c r="J448" s="649">
        <f t="shared" si="2226"/>
        <v>0</v>
      </c>
      <c r="K448" s="650"/>
      <c r="L448" s="651"/>
      <c r="M448" s="649">
        <f t="shared" si="2227"/>
        <v>0</v>
      </c>
      <c r="N448" s="650"/>
      <c r="O448" s="651"/>
      <c r="P448" s="649">
        <f t="shared" si="2228"/>
        <v>0</v>
      </c>
      <c r="Q448" s="650"/>
      <c r="R448" s="651"/>
      <c r="S448" s="649">
        <f t="shared" si="2229"/>
        <v>0</v>
      </c>
      <c r="T448" s="650"/>
      <c r="U448" s="651"/>
      <c r="V448" s="456" t="s">
        <v>34</v>
      </c>
      <c r="W448" s="457" t="s">
        <v>34</v>
      </c>
      <c r="X448" s="457" t="s">
        <v>34</v>
      </c>
      <c r="Y448" s="458" t="s">
        <v>34</v>
      </c>
      <c r="Z448" s="787">
        <f t="shared" si="2230"/>
        <v>0</v>
      </c>
      <c r="AA448" s="788">
        <f t="shared" si="2231"/>
        <v>0</v>
      </c>
      <c r="AB448" s="788">
        <f t="shared" si="2232"/>
        <v>0</v>
      </c>
      <c r="AC448" s="789">
        <f t="shared" si="2233"/>
        <v>0</v>
      </c>
      <c r="AD448" s="790">
        <f t="shared" si="2174"/>
        <v>0</v>
      </c>
      <c r="AE448" s="791">
        <f t="shared" si="2175"/>
        <v>0</v>
      </c>
      <c r="AF448" s="791">
        <f t="shared" si="2176"/>
        <v>0</v>
      </c>
      <c r="AG448" s="792">
        <f t="shared" si="2214"/>
        <v>0</v>
      </c>
    </row>
    <row r="449" spans="1:34" s="19" customFormat="1" ht="17.25" outlineLevel="1" thickTop="1" thickBot="1" x14ac:dyDescent="0.3">
      <c r="A449" s="109"/>
      <c r="B449" s="1145" t="s">
        <v>623</v>
      </c>
      <c r="C449" s="182">
        <v>2800</v>
      </c>
      <c r="D449" s="265"/>
      <c r="E449" s="1447" t="s">
        <v>469</v>
      </c>
      <c r="F449" s="182" t="s">
        <v>43</v>
      </c>
      <c r="G449" s="579">
        <f t="shared" si="1957"/>
        <v>0</v>
      </c>
      <c r="H449" s="669"/>
      <c r="I449" s="670"/>
      <c r="J449" s="579">
        <f t="shared" si="2226"/>
        <v>0</v>
      </c>
      <c r="K449" s="669"/>
      <c r="L449" s="670"/>
      <c r="M449" s="579">
        <f t="shared" si="2227"/>
        <v>0</v>
      </c>
      <c r="N449" s="669"/>
      <c r="O449" s="670"/>
      <c r="P449" s="579">
        <f t="shared" si="2228"/>
        <v>0</v>
      </c>
      <c r="Q449" s="669"/>
      <c r="R449" s="670"/>
      <c r="S449" s="579">
        <f t="shared" si="2229"/>
        <v>0</v>
      </c>
      <c r="T449" s="669"/>
      <c r="U449" s="670"/>
      <c r="V449" s="456" t="s">
        <v>34</v>
      </c>
      <c r="W449" s="457" t="s">
        <v>34</v>
      </c>
      <c r="X449" s="457" t="s">
        <v>34</v>
      </c>
      <c r="Y449" s="458" t="s">
        <v>34</v>
      </c>
      <c r="Z449" s="787">
        <f t="shared" si="2230"/>
        <v>0</v>
      </c>
      <c r="AA449" s="788">
        <f t="shared" si="2231"/>
        <v>0</v>
      </c>
      <c r="AB449" s="788">
        <f t="shared" si="2232"/>
        <v>0</v>
      </c>
      <c r="AC449" s="789">
        <f t="shared" si="2233"/>
        <v>0</v>
      </c>
      <c r="AD449" s="790">
        <f t="shared" si="2174"/>
        <v>0</v>
      </c>
      <c r="AE449" s="791">
        <f t="shared" si="2175"/>
        <v>0</v>
      </c>
      <c r="AF449" s="791">
        <f t="shared" si="2176"/>
        <v>0</v>
      </c>
      <c r="AG449" s="792">
        <f t="shared" si="2214"/>
        <v>0</v>
      </c>
    </row>
    <row r="450" spans="1:34" s="19" customFormat="1" ht="27" outlineLevel="1" thickTop="1" thickBot="1" x14ac:dyDescent="0.3">
      <c r="A450" s="109"/>
      <c r="B450" s="1174" t="s">
        <v>624</v>
      </c>
      <c r="C450" s="241">
        <v>2800</v>
      </c>
      <c r="D450" s="242"/>
      <c r="E450" s="1476" t="s">
        <v>152</v>
      </c>
      <c r="F450" s="241" t="s">
        <v>43</v>
      </c>
      <c r="G450" s="663">
        <f t="shared" si="1957"/>
        <v>0</v>
      </c>
      <c r="H450" s="664"/>
      <c r="I450" s="665"/>
      <c r="J450" s="663">
        <f t="shared" si="2226"/>
        <v>0</v>
      </c>
      <c r="K450" s="664"/>
      <c r="L450" s="665"/>
      <c r="M450" s="663">
        <f t="shared" si="2227"/>
        <v>0</v>
      </c>
      <c r="N450" s="664"/>
      <c r="O450" s="665"/>
      <c r="P450" s="663">
        <f t="shared" si="2228"/>
        <v>0</v>
      </c>
      <c r="Q450" s="664"/>
      <c r="R450" s="665"/>
      <c r="S450" s="663">
        <f t="shared" si="2229"/>
        <v>0</v>
      </c>
      <c r="T450" s="664"/>
      <c r="U450" s="665"/>
      <c r="V450" s="477" t="s">
        <v>34</v>
      </c>
      <c r="W450" s="478" t="s">
        <v>34</v>
      </c>
      <c r="X450" s="478" t="s">
        <v>34</v>
      </c>
      <c r="Y450" s="479" t="s">
        <v>34</v>
      </c>
      <c r="Z450" s="824">
        <f t="shared" si="2230"/>
        <v>0</v>
      </c>
      <c r="AA450" s="825">
        <f t="shared" si="2231"/>
        <v>0</v>
      </c>
      <c r="AB450" s="825">
        <f t="shared" si="2232"/>
        <v>0</v>
      </c>
      <c r="AC450" s="826">
        <f t="shared" si="2233"/>
        <v>0</v>
      </c>
      <c r="AD450" s="827">
        <f t="shared" si="2174"/>
        <v>0</v>
      </c>
      <c r="AE450" s="828">
        <f t="shared" si="2175"/>
        <v>0</v>
      </c>
      <c r="AF450" s="828">
        <f t="shared" si="2176"/>
        <v>0</v>
      </c>
      <c r="AG450" s="829">
        <f t="shared" si="2214"/>
        <v>0</v>
      </c>
    </row>
    <row r="451" spans="1:34" s="69" customFormat="1" ht="24" thickBot="1" x14ac:dyDescent="0.3">
      <c r="A451" s="985"/>
      <c r="B451" s="1144"/>
      <c r="C451" s="605" t="s">
        <v>314</v>
      </c>
      <c r="D451" s="606"/>
      <c r="E451" s="1497" t="s">
        <v>315</v>
      </c>
      <c r="F451" s="541" t="s">
        <v>43</v>
      </c>
      <c r="G451" s="699">
        <f t="shared" si="1957"/>
        <v>34311.5</v>
      </c>
      <c r="H451" s="700">
        <f>H452+H472</f>
        <v>9423.2999999999993</v>
      </c>
      <c r="I451" s="701">
        <f>I452+I472</f>
        <v>24888.2</v>
      </c>
      <c r="J451" s="699">
        <f t="shared" si="2226"/>
        <v>185.1</v>
      </c>
      <c r="K451" s="700">
        <f>K452+K472</f>
        <v>0</v>
      </c>
      <c r="L451" s="701">
        <f>L452+L472</f>
        <v>185.1</v>
      </c>
      <c r="M451" s="699">
        <f t="shared" si="2227"/>
        <v>14951.1</v>
      </c>
      <c r="N451" s="700">
        <f>N452+N472</f>
        <v>0</v>
      </c>
      <c r="O451" s="701">
        <f>O452+O472</f>
        <v>14951.1</v>
      </c>
      <c r="P451" s="699">
        <f t="shared" si="2228"/>
        <v>24453.4</v>
      </c>
      <c r="Q451" s="700">
        <f>Q452+Q472</f>
        <v>0</v>
      </c>
      <c r="R451" s="701">
        <f>R452+R472</f>
        <v>24453.4</v>
      </c>
      <c r="S451" s="699">
        <f t="shared" si="2229"/>
        <v>34311.4</v>
      </c>
      <c r="T451" s="700">
        <f>T452+T472</f>
        <v>9423.2999999999993</v>
      </c>
      <c r="U451" s="701">
        <f>U452+U472</f>
        <v>24888.100000000002</v>
      </c>
      <c r="V451" s="542" t="s">
        <v>34</v>
      </c>
      <c r="W451" s="543" t="s">
        <v>34</v>
      </c>
      <c r="X451" s="543" t="s">
        <v>34</v>
      </c>
      <c r="Y451" s="544" t="s">
        <v>34</v>
      </c>
      <c r="Z451" s="860">
        <f t="shared" si="2230"/>
        <v>34126.400000000001</v>
      </c>
      <c r="AA451" s="743">
        <f t="shared" si="2231"/>
        <v>19360.400000000001</v>
      </c>
      <c r="AB451" s="743">
        <f t="shared" si="2232"/>
        <v>9858.0999999999985</v>
      </c>
      <c r="AC451" s="744">
        <f t="shared" si="2233"/>
        <v>9.9999999998544808E-2</v>
      </c>
      <c r="AD451" s="745">
        <f t="shared" si="2174"/>
        <v>5.0000000000000001E-3</v>
      </c>
      <c r="AE451" s="746">
        <f t="shared" si="2175"/>
        <v>0.436</v>
      </c>
      <c r="AF451" s="746">
        <f t="shared" si="2176"/>
        <v>0.71299999999999997</v>
      </c>
      <c r="AG451" s="747">
        <f t="shared" si="2214"/>
        <v>1</v>
      </c>
      <c r="AH451" s="347"/>
    </row>
    <row r="452" spans="1:34" s="69" customFormat="1" ht="24" thickBot="1" x14ac:dyDescent="0.3">
      <c r="A452" s="986"/>
      <c r="B452" s="274" t="s">
        <v>550</v>
      </c>
      <c r="C452" s="94">
        <v>3100</v>
      </c>
      <c r="D452" s="84"/>
      <c r="E452" s="1498" t="s">
        <v>317</v>
      </c>
      <c r="F452" s="86" t="s">
        <v>43</v>
      </c>
      <c r="G452" s="702">
        <f t="shared" ref="G452:G453" si="2234">H452+I452</f>
        <v>34311.5</v>
      </c>
      <c r="H452" s="703">
        <f>H453+H456+H459+H462+H469</f>
        <v>9423.2999999999993</v>
      </c>
      <c r="I452" s="704">
        <f>I453+I456+I459+I462+I469</f>
        <v>24888.2</v>
      </c>
      <c r="J452" s="702">
        <f t="shared" si="2226"/>
        <v>185.1</v>
      </c>
      <c r="K452" s="703">
        <f>K453+K456+K459+K462+K469</f>
        <v>0</v>
      </c>
      <c r="L452" s="704">
        <f>L453+L456+L459+L462+L469</f>
        <v>185.1</v>
      </c>
      <c r="M452" s="702">
        <f t="shared" si="2227"/>
        <v>14951.1</v>
      </c>
      <c r="N452" s="703">
        <f>N453+N456+N459+N462+N469</f>
        <v>0</v>
      </c>
      <c r="O452" s="704">
        <f>O453+O456+O459+O462+O469</f>
        <v>14951.1</v>
      </c>
      <c r="P452" s="702">
        <f t="shared" si="2228"/>
        <v>24453.4</v>
      </c>
      <c r="Q452" s="703">
        <f>Q453+Q456+Q459+Q462+Q469</f>
        <v>0</v>
      </c>
      <c r="R452" s="704">
        <f>R453+R456+R459+R462+R469</f>
        <v>24453.4</v>
      </c>
      <c r="S452" s="702">
        <f t="shared" si="2229"/>
        <v>34311.4</v>
      </c>
      <c r="T452" s="703">
        <f>T453+T456+T459+T462+T469</f>
        <v>9423.2999999999993</v>
      </c>
      <c r="U452" s="704">
        <f>U453+U456+U459+U462+U469</f>
        <v>24888.100000000002</v>
      </c>
      <c r="V452" s="535" t="s">
        <v>34</v>
      </c>
      <c r="W452" s="536" t="s">
        <v>34</v>
      </c>
      <c r="X452" s="536" t="s">
        <v>34</v>
      </c>
      <c r="Y452" s="537" t="s">
        <v>34</v>
      </c>
      <c r="Z452" s="748">
        <f t="shared" si="2230"/>
        <v>34126.400000000001</v>
      </c>
      <c r="AA452" s="749">
        <f t="shared" si="2231"/>
        <v>19360.400000000001</v>
      </c>
      <c r="AB452" s="749">
        <f t="shared" si="2232"/>
        <v>9858.0999999999985</v>
      </c>
      <c r="AC452" s="750">
        <f t="shared" si="2233"/>
        <v>9.9999999998544808E-2</v>
      </c>
      <c r="AD452" s="751">
        <f t="shared" si="2174"/>
        <v>5.0000000000000001E-3</v>
      </c>
      <c r="AE452" s="752">
        <f t="shared" si="2175"/>
        <v>0.436</v>
      </c>
      <c r="AF452" s="752">
        <f t="shared" si="2176"/>
        <v>0.71299999999999997</v>
      </c>
      <c r="AG452" s="753">
        <f>IF(G452&gt;0,ROUND((S452/G452),3),0)</f>
        <v>1</v>
      </c>
    </row>
    <row r="453" spans="1:34" s="87" customFormat="1" ht="29.25" thickBot="1" x14ac:dyDescent="0.3">
      <c r="A453" s="113"/>
      <c r="B453" s="90" t="s">
        <v>551</v>
      </c>
      <c r="C453" s="178" t="s">
        <v>318</v>
      </c>
      <c r="D453" s="92"/>
      <c r="E453" s="1457" t="s">
        <v>319</v>
      </c>
      <c r="F453" s="97" t="s">
        <v>43</v>
      </c>
      <c r="G453" s="1655">
        <f t="shared" si="2234"/>
        <v>401</v>
      </c>
      <c r="H453" s="1651">
        <f>ROUND(H454+H455,1)</f>
        <v>0</v>
      </c>
      <c r="I453" s="1656">
        <f>ROUND(I454+I455,1)</f>
        <v>401</v>
      </c>
      <c r="J453" s="688">
        <f t="shared" si="2226"/>
        <v>0</v>
      </c>
      <c r="K453" s="637">
        <f t="shared" ref="K453:L453" si="2235">ROUND(K454+K455,1)</f>
        <v>0</v>
      </c>
      <c r="L453" s="689">
        <f t="shared" si="2235"/>
        <v>0</v>
      </c>
      <c r="M453" s="688">
        <f t="shared" si="2227"/>
        <v>0</v>
      </c>
      <c r="N453" s="637">
        <f t="shared" ref="N453:O453" si="2236">ROUND(N454+N455,1)</f>
        <v>0</v>
      </c>
      <c r="O453" s="689">
        <f t="shared" si="2236"/>
        <v>0</v>
      </c>
      <c r="P453" s="688">
        <f t="shared" si="2228"/>
        <v>0</v>
      </c>
      <c r="Q453" s="637">
        <f t="shared" ref="Q453:R453" si="2237">ROUND(Q454+Q455,1)</f>
        <v>0</v>
      </c>
      <c r="R453" s="689">
        <f t="shared" si="2237"/>
        <v>0</v>
      </c>
      <c r="S453" s="688">
        <f t="shared" si="2229"/>
        <v>400.9</v>
      </c>
      <c r="T453" s="637">
        <f t="shared" ref="T453:U453" si="2238">ROUND(T454+T455,1)</f>
        <v>0</v>
      </c>
      <c r="U453" s="689">
        <f t="shared" si="2238"/>
        <v>400.9</v>
      </c>
      <c r="V453" s="442" t="s">
        <v>34</v>
      </c>
      <c r="W453" s="432" t="s">
        <v>34</v>
      </c>
      <c r="X453" s="432" t="s">
        <v>34</v>
      </c>
      <c r="Y453" s="443" t="s">
        <v>34</v>
      </c>
      <c r="Z453" s="754">
        <f t="shared" si="2230"/>
        <v>401</v>
      </c>
      <c r="AA453" s="755">
        <f t="shared" si="2231"/>
        <v>401</v>
      </c>
      <c r="AB453" s="755">
        <f t="shared" si="2232"/>
        <v>401</v>
      </c>
      <c r="AC453" s="756">
        <f t="shared" si="2233"/>
        <v>0.10000000000002274</v>
      </c>
      <c r="AD453" s="757">
        <f t="shared" si="2174"/>
        <v>0</v>
      </c>
      <c r="AE453" s="758">
        <f t="shared" si="2175"/>
        <v>0</v>
      </c>
      <c r="AF453" s="758">
        <f t="shared" si="2176"/>
        <v>0</v>
      </c>
      <c r="AG453" s="759">
        <f>IF(G453&gt;0,ROUND((S453/G453),3),0)</f>
        <v>1</v>
      </c>
    </row>
    <row r="454" spans="1:34" s="113" customFormat="1" ht="27" outlineLevel="1" thickTop="1" thickBot="1" x14ac:dyDescent="0.3">
      <c r="B454" s="132" t="s">
        <v>552</v>
      </c>
      <c r="C454" s="173">
        <v>3110</v>
      </c>
      <c r="D454" s="174" t="s">
        <v>57</v>
      </c>
      <c r="E454" s="1446" t="s">
        <v>319</v>
      </c>
      <c r="F454" s="124" t="s">
        <v>43</v>
      </c>
      <c r="G454" s="1657">
        <f t="shared" ref="G454:G458" si="2239">H454+I454</f>
        <v>401</v>
      </c>
      <c r="H454" s="1653"/>
      <c r="I454" s="1654">
        <v>401</v>
      </c>
      <c r="J454" s="1657">
        <f t="shared" si="2226"/>
        <v>0</v>
      </c>
      <c r="K454" s="1653"/>
      <c r="L454" s="1654"/>
      <c r="M454" s="1657">
        <f t="shared" si="2227"/>
        <v>0</v>
      </c>
      <c r="N454" s="1653"/>
      <c r="O454" s="1654"/>
      <c r="P454" s="1657">
        <f t="shared" si="2228"/>
        <v>0</v>
      </c>
      <c r="Q454" s="1653"/>
      <c r="R454" s="1654"/>
      <c r="S454" s="652">
        <f t="shared" si="2229"/>
        <v>400.94995999999998</v>
      </c>
      <c r="T454" s="669"/>
      <c r="U454" s="670">
        <v>400.94995999999998</v>
      </c>
      <c r="V454" s="480" t="s">
        <v>34</v>
      </c>
      <c r="W454" s="481" t="s">
        <v>34</v>
      </c>
      <c r="X454" s="481" t="s">
        <v>34</v>
      </c>
      <c r="Y454" s="482" t="s">
        <v>34</v>
      </c>
      <c r="Z454" s="854">
        <f t="shared" si="2230"/>
        <v>401</v>
      </c>
      <c r="AA454" s="855">
        <f t="shared" si="2231"/>
        <v>401</v>
      </c>
      <c r="AB454" s="855">
        <f t="shared" si="2232"/>
        <v>401</v>
      </c>
      <c r="AC454" s="856">
        <f t="shared" si="2233"/>
        <v>5.0040000000024065E-2</v>
      </c>
      <c r="AD454" s="857">
        <f t="shared" si="2174"/>
        <v>0</v>
      </c>
      <c r="AE454" s="858">
        <f t="shared" si="2175"/>
        <v>0</v>
      </c>
      <c r="AF454" s="858">
        <f t="shared" si="2176"/>
        <v>0</v>
      </c>
      <c r="AG454" s="859">
        <f t="shared" ref="AG454" si="2240">IF(G454&gt;0,ROUND((S454/G454),3),0)</f>
        <v>1</v>
      </c>
    </row>
    <row r="455" spans="1:34" s="19" customFormat="1" ht="27" outlineLevel="1" thickTop="1" thickBot="1" x14ac:dyDescent="0.3">
      <c r="A455" s="113"/>
      <c r="B455" s="273" t="s">
        <v>715</v>
      </c>
      <c r="C455" s="253">
        <v>3110</v>
      </c>
      <c r="D455" s="280"/>
      <c r="E455" s="1456" t="s">
        <v>152</v>
      </c>
      <c r="F455" s="176" t="s">
        <v>43</v>
      </c>
      <c r="G455" s="608">
        <f t="shared" si="2239"/>
        <v>0</v>
      </c>
      <c r="H455" s="706"/>
      <c r="I455" s="707"/>
      <c r="J455" s="608">
        <f t="shared" si="2226"/>
        <v>0</v>
      </c>
      <c r="K455" s="706"/>
      <c r="L455" s="707"/>
      <c r="M455" s="608">
        <f t="shared" si="2227"/>
        <v>0</v>
      </c>
      <c r="N455" s="706"/>
      <c r="O455" s="707"/>
      <c r="P455" s="608">
        <f t="shared" si="2228"/>
        <v>0</v>
      </c>
      <c r="Q455" s="706"/>
      <c r="R455" s="707"/>
      <c r="S455" s="523">
        <f t="shared" si="2229"/>
        <v>0</v>
      </c>
      <c r="T455" s="669"/>
      <c r="U455" s="670"/>
      <c r="V455" s="453" t="s">
        <v>34</v>
      </c>
      <c r="W455" s="454" t="s">
        <v>34</v>
      </c>
      <c r="X455" s="454" t="s">
        <v>34</v>
      </c>
      <c r="Y455" s="455" t="s">
        <v>34</v>
      </c>
      <c r="Z455" s="760">
        <f t="shared" ref="Z455:Z456" si="2241">G455-J455</f>
        <v>0</v>
      </c>
      <c r="AA455" s="639">
        <f t="shared" ref="AA455:AA456" si="2242">G455-M455</f>
        <v>0</v>
      </c>
      <c r="AB455" s="639">
        <f t="shared" ref="AB455:AB456" si="2243">G455-P455</f>
        <v>0</v>
      </c>
      <c r="AC455" s="761">
        <f t="shared" ref="AC455:AC456" si="2244">G455-S455</f>
        <v>0</v>
      </c>
      <c r="AD455" s="762">
        <f t="shared" ref="AD455:AD456" si="2245">IF(G455&gt;0,ROUND((J455/G455),3),0)</f>
        <v>0</v>
      </c>
      <c r="AE455" s="763">
        <f t="shared" ref="AE455:AE456" si="2246">IF(G455&gt;0,ROUND((M455/G455),3),0)</f>
        <v>0</v>
      </c>
      <c r="AF455" s="763">
        <f t="shared" ref="AF455:AF456" si="2247">IF(G455&gt;0,ROUND((P455/G455),3),0)</f>
        <v>0</v>
      </c>
      <c r="AG455" s="764">
        <f t="shared" ref="AG455" si="2248">IF(G455&gt;0,ROUND((S455/G455),3),0)</f>
        <v>0</v>
      </c>
    </row>
    <row r="456" spans="1:34" ht="19.5" thickBot="1" x14ac:dyDescent="0.3">
      <c r="A456" s="972"/>
      <c r="B456" s="90" t="s">
        <v>553</v>
      </c>
      <c r="C456" s="178" t="s">
        <v>320</v>
      </c>
      <c r="D456" s="91"/>
      <c r="E456" s="1457" t="s">
        <v>321</v>
      </c>
      <c r="F456" s="97" t="s">
        <v>43</v>
      </c>
      <c r="G456" s="1650">
        <f t="shared" si="2239"/>
        <v>0</v>
      </c>
      <c r="H456" s="1651">
        <f>ROUND(H457+H458,1)</f>
        <v>0</v>
      </c>
      <c r="I456" s="1652">
        <f>ROUND(I457+I458,1)</f>
        <v>0</v>
      </c>
      <c r="J456" s="636">
        <f t="shared" si="2226"/>
        <v>0</v>
      </c>
      <c r="K456" s="637">
        <f t="shared" ref="K456:L456" si="2249">ROUND(K457+K458,1)</f>
        <v>0</v>
      </c>
      <c r="L456" s="638">
        <f t="shared" si="2249"/>
        <v>0</v>
      </c>
      <c r="M456" s="636">
        <f t="shared" si="2227"/>
        <v>0</v>
      </c>
      <c r="N456" s="637">
        <f t="shared" ref="N456:O456" si="2250">ROUND(N457+N458,1)</f>
        <v>0</v>
      </c>
      <c r="O456" s="638">
        <f t="shared" si="2250"/>
        <v>0</v>
      </c>
      <c r="P456" s="636">
        <f t="shared" si="2228"/>
        <v>0</v>
      </c>
      <c r="Q456" s="637">
        <f t="shared" ref="Q456:R456" si="2251">ROUND(Q457+Q458,1)</f>
        <v>0</v>
      </c>
      <c r="R456" s="638">
        <f t="shared" si="2251"/>
        <v>0</v>
      </c>
      <c r="S456" s="636">
        <f t="shared" si="2229"/>
        <v>0</v>
      </c>
      <c r="T456" s="637">
        <f t="shared" ref="T456:U456" si="2252">ROUND(T457+T458,1)</f>
        <v>0</v>
      </c>
      <c r="U456" s="638">
        <f t="shared" si="2252"/>
        <v>0</v>
      </c>
      <c r="V456" s="442" t="s">
        <v>34</v>
      </c>
      <c r="W456" s="432" t="s">
        <v>34</v>
      </c>
      <c r="X456" s="432" t="s">
        <v>34</v>
      </c>
      <c r="Y456" s="443" t="s">
        <v>34</v>
      </c>
      <c r="Z456" s="754">
        <f t="shared" si="2241"/>
        <v>0</v>
      </c>
      <c r="AA456" s="755">
        <f t="shared" si="2242"/>
        <v>0</v>
      </c>
      <c r="AB456" s="755">
        <f t="shared" si="2243"/>
        <v>0</v>
      </c>
      <c r="AC456" s="756">
        <f t="shared" si="2244"/>
        <v>0</v>
      </c>
      <c r="AD456" s="757">
        <f t="shared" si="2245"/>
        <v>0</v>
      </c>
      <c r="AE456" s="758">
        <f t="shared" si="2246"/>
        <v>0</v>
      </c>
      <c r="AF456" s="758">
        <f t="shared" si="2247"/>
        <v>0</v>
      </c>
      <c r="AG456" s="759">
        <f>IF(G456&gt;0,ROUND((S456/G456),3),0)</f>
        <v>0</v>
      </c>
    </row>
    <row r="457" spans="1:34" ht="19.5" outlineLevel="1" thickBot="1" x14ac:dyDescent="0.3">
      <c r="A457" s="972"/>
      <c r="B457" s="1128" t="s">
        <v>554</v>
      </c>
      <c r="C457" s="1129" t="s">
        <v>480</v>
      </c>
      <c r="D457" s="1130" t="s">
        <v>57</v>
      </c>
      <c r="E457" s="1458" t="s">
        <v>713</v>
      </c>
      <c r="F457" s="1131" t="s">
        <v>43</v>
      </c>
      <c r="G457" s="1657">
        <f>H457+I457</f>
        <v>0</v>
      </c>
      <c r="H457" s="1653"/>
      <c r="I457" s="1654"/>
      <c r="J457" s="1657">
        <f t="shared" si="2226"/>
        <v>0</v>
      </c>
      <c r="K457" s="1653"/>
      <c r="L457" s="1654"/>
      <c r="M457" s="1657">
        <f t="shared" si="2227"/>
        <v>0</v>
      </c>
      <c r="N457" s="1653"/>
      <c r="O457" s="1654"/>
      <c r="P457" s="1657">
        <f t="shared" si="2228"/>
        <v>0</v>
      </c>
      <c r="Q457" s="1653"/>
      <c r="R457" s="1654"/>
      <c r="S457" s="1657">
        <f t="shared" si="2229"/>
        <v>0</v>
      </c>
      <c r="T457" s="1653"/>
      <c r="U457" s="1654"/>
      <c r="V457" s="480" t="s">
        <v>34</v>
      </c>
      <c r="W457" s="481" t="s">
        <v>34</v>
      </c>
      <c r="X457" s="481" t="s">
        <v>34</v>
      </c>
      <c r="Y457" s="482" t="s">
        <v>34</v>
      </c>
      <c r="Z457" s="787">
        <f t="shared" ref="Z457" si="2253">G457-J457</f>
        <v>0</v>
      </c>
      <c r="AA457" s="788">
        <f t="shared" ref="AA457" si="2254">G457-M457</f>
        <v>0</v>
      </c>
      <c r="AB457" s="788">
        <f t="shared" ref="AB457" si="2255">G457-P457</f>
        <v>0</v>
      </c>
      <c r="AC457" s="789">
        <f t="shared" ref="AC457" si="2256">G457-S457</f>
        <v>0</v>
      </c>
      <c r="AD457" s="790">
        <f t="shared" ref="AD457" si="2257">IF(G457&gt;0,ROUND((J457/G457),3),0)</f>
        <v>0</v>
      </c>
      <c r="AE457" s="791">
        <f t="shared" ref="AE457" si="2258">IF(G457&gt;0,ROUND((M457/G457),3),0)</f>
        <v>0</v>
      </c>
      <c r="AF457" s="791">
        <f t="shared" ref="AF457" si="2259">IF(G457&gt;0,ROUND((P457/G457),3),0)</f>
        <v>0</v>
      </c>
      <c r="AG457" s="792">
        <f t="shared" ref="AG457" si="2260">IF(G457&gt;0,ROUND((S457/G457),3),0)</f>
        <v>0</v>
      </c>
    </row>
    <row r="458" spans="1:34" s="122" customFormat="1" ht="27" outlineLevel="1" thickTop="1" thickBot="1" x14ac:dyDescent="0.3">
      <c r="A458" s="109"/>
      <c r="B458" s="1156" t="s">
        <v>716</v>
      </c>
      <c r="C458" s="430" t="s">
        <v>322</v>
      </c>
      <c r="D458" s="281"/>
      <c r="E458" s="1499" t="s">
        <v>152</v>
      </c>
      <c r="F458" s="176" t="s">
        <v>43</v>
      </c>
      <c r="G458" s="608">
        <f t="shared" si="2239"/>
        <v>0</v>
      </c>
      <c r="H458" s="706"/>
      <c r="I458" s="707"/>
      <c r="J458" s="608">
        <f t="shared" si="2226"/>
        <v>0</v>
      </c>
      <c r="K458" s="706"/>
      <c r="L458" s="707"/>
      <c r="M458" s="608">
        <f t="shared" si="2227"/>
        <v>0</v>
      </c>
      <c r="N458" s="706"/>
      <c r="O458" s="707"/>
      <c r="P458" s="608">
        <f t="shared" si="2228"/>
        <v>0</v>
      </c>
      <c r="Q458" s="706"/>
      <c r="R458" s="707"/>
      <c r="S458" s="608">
        <f t="shared" si="2229"/>
        <v>0</v>
      </c>
      <c r="T458" s="706"/>
      <c r="U458" s="707"/>
      <c r="V458" s="453" t="s">
        <v>34</v>
      </c>
      <c r="W458" s="454" t="s">
        <v>34</v>
      </c>
      <c r="X458" s="454" t="s">
        <v>34</v>
      </c>
      <c r="Y458" s="455" t="s">
        <v>34</v>
      </c>
      <c r="Z458" s="760">
        <f t="shared" ref="Z458:Z460" si="2261">G458-J458</f>
        <v>0</v>
      </c>
      <c r="AA458" s="639">
        <f t="shared" ref="AA458:AA460" si="2262">G458-M458</f>
        <v>0</v>
      </c>
      <c r="AB458" s="639">
        <f t="shared" ref="AB458:AB460" si="2263">G458-P458</f>
        <v>0</v>
      </c>
      <c r="AC458" s="761">
        <f t="shared" ref="AC458:AC460" si="2264">G458-S458</f>
        <v>0</v>
      </c>
      <c r="AD458" s="762">
        <f t="shared" ref="AD458:AD460" si="2265">IF(G458&gt;0,ROUND((J458/G458),3),0)</f>
        <v>0</v>
      </c>
      <c r="AE458" s="763">
        <f t="shared" ref="AE458:AE460" si="2266">IF(G458&gt;0,ROUND((M458/G458),3),0)</f>
        <v>0</v>
      </c>
      <c r="AF458" s="763">
        <f t="shared" ref="AF458:AF460" si="2267">IF(G458&gt;0,ROUND((P458/G458),3),0)</f>
        <v>0</v>
      </c>
      <c r="AG458" s="764">
        <f t="shared" ref="AG458" si="2268">IF(G458&gt;0,ROUND((S458/G458),3),0)</f>
        <v>0</v>
      </c>
    </row>
    <row r="459" spans="1:34" s="69" customFormat="1" ht="19.5" thickBot="1" x14ac:dyDescent="0.3">
      <c r="A459" s="972"/>
      <c r="B459" s="243" t="s">
        <v>555</v>
      </c>
      <c r="C459" s="178" t="s">
        <v>323</v>
      </c>
      <c r="D459" s="91"/>
      <c r="E459" s="1457" t="s">
        <v>324</v>
      </c>
      <c r="F459" s="282" t="s">
        <v>43</v>
      </c>
      <c r="G459" s="1650">
        <f t="shared" ref="G459" si="2269">H459+I459</f>
        <v>0</v>
      </c>
      <c r="H459" s="1651">
        <f>ROUND(H460+H461,1)</f>
        <v>0</v>
      </c>
      <c r="I459" s="1652">
        <f>ROUND(I460+I461,1)</f>
        <v>0</v>
      </c>
      <c r="J459" s="1650">
        <f t="shared" si="2226"/>
        <v>0</v>
      </c>
      <c r="K459" s="1651">
        <f t="shared" ref="K459:L459" si="2270">ROUND(K460+K461,1)</f>
        <v>0</v>
      </c>
      <c r="L459" s="1652">
        <f t="shared" si="2270"/>
        <v>0</v>
      </c>
      <c r="M459" s="1650">
        <f t="shared" si="2227"/>
        <v>0</v>
      </c>
      <c r="N459" s="1651">
        <f t="shared" ref="N459:O459" si="2271">ROUND(N460+N461,1)</f>
        <v>0</v>
      </c>
      <c r="O459" s="1652">
        <f t="shared" si="2271"/>
        <v>0</v>
      </c>
      <c r="P459" s="1650">
        <f t="shared" si="2228"/>
        <v>0</v>
      </c>
      <c r="Q459" s="1651">
        <f t="shared" ref="Q459:R459" si="2272">ROUND(Q460+Q461,1)</f>
        <v>0</v>
      </c>
      <c r="R459" s="1652">
        <f t="shared" si="2272"/>
        <v>0</v>
      </c>
      <c r="S459" s="1650">
        <f t="shared" si="2229"/>
        <v>0</v>
      </c>
      <c r="T459" s="1651">
        <f t="shared" ref="T459:U459" si="2273">ROUND(T460+T461,1)</f>
        <v>0</v>
      </c>
      <c r="U459" s="1652">
        <f t="shared" si="2273"/>
        <v>0</v>
      </c>
      <c r="V459" s="442" t="s">
        <v>34</v>
      </c>
      <c r="W459" s="432" t="s">
        <v>34</v>
      </c>
      <c r="X459" s="432" t="s">
        <v>34</v>
      </c>
      <c r="Y459" s="443" t="s">
        <v>34</v>
      </c>
      <c r="Z459" s="754">
        <f t="shared" si="2261"/>
        <v>0</v>
      </c>
      <c r="AA459" s="755">
        <f t="shared" si="2262"/>
        <v>0</v>
      </c>
      <c r="AB459" s="755">
        <f t="shared" si="2263"/>
        <v>0</v>
      </c>
      <c r="AC459" s="756">
        <f t="shared" si="2264"/>
        <v>0</v>
      </c>
      <c r="AD459" s="757">
        <f t="shared" si="2265"/>
        <v>0</v>
      </c>
      <c r="AE459" s="758">
        <f t="shared" si="2266"/>
        <v>0</v>
      </c>
      <c r="AF459" s="758">
        <f t="shared" si="2267"/>
        <v>0</v>
      </c>
      <c r="AG459" s="759">
        <f>IF(G459&gt;0,ROUND((S459/G459),3),0)</f>
        <v>0</v>
      </c>
    </row>
    <row r="460" spans="1:34" s="101" customFormat="1" ht="16.5" outlineLevel="1" thickBot="1" x14ac:dyDescent="0.3">
      <c r="A460" s="109"/>
      <c r="B460" s="1175" t="s">
        <v>556</v>
      </c>
      <c r="C460" s="276" t="s">
        <v>325</v>
      </c>
      <c r="D460" s="277"/>
      <c r="E460" s="1500" t="s">
        <v>714</v>
      </c>
      <c r="F460" s="124" t="s">
        <v>43</v>
      </c>
      <c r="G460" s="1657">
        <f>H460+I460</f>
        <v>0</v>
      </c>
      <c r="H460" s="1653"/>
      <c r="I460" s="1654"/>
      <c r="J460" s="1657">
        <f t="shared" si="2226"/>
        <v>0</v>
      </c>
      <c r="K460" s="1653"/>
      <c r="L460" s="1654"/>
      <c r="M460" s="1657">
        <f t="shared" si="2227"/>
        <v>0</v>
      </c>
      <c r="N460" s="1653"/>
      <c r="O460" s="1654"/>
      <c r="P460" s="1657">
        <f t="shared" si="2228"/>
        <v>0</v>
      </c>
      <c r="Q460" s="1653"/>
      <c r="R460" s="1654"/>
      <c r="S460" s="1657">
        <f t="shared" si="2229"/>
        <v>0</v>
      </c>
      <c r="T460" s="1653"/>
      <c r="U460" s="1654"/>
      <c r="V460" s="456" t="s">
        <v>34</v>
      </c>
      <c r="W460" s="457" t="s">
        <v>34</v>
      </c>
      <c r="X460" s="457" t="s">
        <v>34</v>
      </c>
      <c r="Y460" s="458" t="s">
        <v>34</v>
      </c>
      <c r="Z460" s="787">
        <f t="shared" si="2261"/>
        <v>0</v>
      </c>
      <c r="AA460" s="788">
        <f t="shared" si="2262"/>
        <v>0</v>
      </c>
      <c r="AB460" s="788">
        <f t="shared" si="2263"/>
        <v>0</v>
      </c>
      <c r="AC460" s="789">
        <f t="shared" si="2264"/>
        <v>0</v>
      </c>
      <c r="AD460" s="790">
        <f t="shared" si="2265"/>
        <v>0</v>
      </c>
      <c r="AE460" s="791">
        <f t="shared" si="2266"/>
        <v>0</v>
      </c>
      <c r="AF460" s="791">
        <f t="shared" si="2267"/>
        <v>0</v>
      </c>
      <c r="AG460" s="792">
        <f t="shared" ref="AG460" si="2274">IF(G460&gt;0,ROUND((S460/G460),3),0)</f>
        <v>0</v>
      </c>
    </row>
    <row r="461" spans="1:34" s="19" customFormat="1" ht="27" outlineLevel="1" thickTop="1" thickBot="1" x14ac:dyDescent="0.3">
      <c r="A461" s="109"/>
      <c r="B461" s="1156" t="s">
        <v>717</v>
      </c>
      <c r="C461" s="253" t="s">
        <v>325</v>
      </c>
      <c r="D461" s="254"/>
      <c r="E461" s="1476" t="s">
        <v>152</v>
      </c>
      <c r="F461" s="253" t="s">
        <v>43</v>
      </c>
      <c r="G461" s="608">
        <f t="shared" ref="G461" si="2275">H461+I461</f>
        <v>0</v>
      </c>
      <c r="H461" s="706"/>
      <c r="I461" s="707"/>
      <c r="J461" s="608">
        <f t="shared" si="2226"/>
        <v>0</v>
      </c>
      <c r="K461" s="706"/>
      <c r="L461" s="707"/>
      <c r="M461" s="608">
        <f t="shared" si="2227"/>
        <v>0</v>
      </c>
      <c r="N461" s="706"/>
      <c r="O461" s="707"/>
      <c r="P461" s="608">
        <f t="shared" si="2228"/>
        <v>0</v>
      </c>
      <c r="Q461" s="706"/>
      <c r="R461" s="707"/>
      <c r="S461" s="608">
        <f t="shared" si="2229"/>
        <v>0</v>
      </c>
      <c r="T461" s="706"/>
      <c r="U461" s="707"/>
      <c r="V461" s="453" t="s">
        <v>34</v>
      </c>
      <c r="W461" s="454" t="s">
        <v>34</v>
      </c>
      <c r="X461" s="454" t="s">
        <v>34</v>
      </c>
      <c r="Y461" s="455" t="s">
        <v>34</v>
      </c>
      <c r="Z461" s="805">
        <f t="shared" ref="Z461:Z474" si="2276">G461-J461</f>
        <v>0</v>
      </c>
      <c r="AA461" s="806">
        <f t="shared" ref="AA461:AA474" si="2277">G461-M461</f>
        <v>0</v>
      </c>
      <c r="AB461" s="806">
        <f t="shared" ref="AB461:AB474" si="2278">G461-P461</f>
        <v>0</v>
      </c>
      <c r="AC461" s="761">
        <f t="shared" ref="AC461:AC474" si="2279">G461-S461</f>
        <v>0</v>
      </c>
      <c r="AD461" s="762">
        <f t="shared" ref="AD461:AD474" si="2280">IF(G461&gt;0,ROUND((J461/G461),3),0)</f>
        <v>0</v>
      </c>
      <c r="AE461" s="763">
        <f t="shared" ref="AE461:AE474" si="2281">IF(G461&gt;0,ROUND((M461/G461),3),0)</f>
        <v>0</v>
      </c>
      <c r="AF461" s="763">
        <f t="shared" ref="AF461:AF474" si="2282">IF(G461&gt;0,ROUND((P461/G461),3),0)</f>
        <v>0</v>
      </c>
      <c r="AG461" s="764">
        <f t="shared" ref="AG461" si="2283">IF(G461&gt;0,ROUND((S461/G461),3),0)</f>
        <v>0</v>
      </c>
    </row>
    <row r="462" spans="1:34" s="69" customFormat="1" ht="19.5" thickBot="1" x14ac:dyDescent="0.3">
      <c r="A462" s="972"/>
      <c r="B462" s="243" t="s">
        <v>557</v>
      </c>
      <c r="C462" s="178" t="s">
        <v>326</v>
      </c>
      <c r="D462" s="91"/>
      <c r="E462" s="1489" t="s">
        <v>327</v>
      </c>
      <c r="F462" s="97" t="s">
        <v>43</v>
      </c>
      <c r="G462" s="636">
        <f t="shared" ref="G462:G473" si="2284">H462+I462</f>
        <v>33910.5</v>
      </c>
      <c r="H462" s="637">
        <f>H463+H466</f>
        <v>9423.2999999999993</v>
      </c>
      <c r="I462" s="638">
        <f>I463+I466</f>
        <v>24487.200000000001</v>
      </c>
      <c r="J462" s="636">
        <f t="shared" si="2226"/>
        <v>185.1</v>
      </c>
      <c r="K462" s="637">
        <f t="shared" ref="K462:L462" si="2285">K463+K466</f>
        <v>0</v>
      </c>
      <c r="L462" s="638">
        <f t="shared" si="2285"/>
        <v>185.1</v>
      </c>
      <c r="M462" s="636">
        <f t="shared" si="2227"/>
        <v>14951.1</v>
      </c>
      <c r="N462" s="637">
        <f t="shared" ref="N462:O462" si="2286">N463+N466</f>
        <v>0</v>
      </c>
      <c r="O462" s="638">
        <f t="shared" si="2286"/>
        <v>14951.1</v>
      </c>
      <c r="P462" s="636">
        <f t="shared" si="2228"/>
        <v>24453.4</v>
      </c>
      <c r="Q462" s="637">
        <f t="shared" ref="Q462:R462" si="2287">Q463+Q466</f>
        <v>0</v>
      </c>
      <c r="R462" s="638">
        <f t="shared" si="2287"/>
        <v>24453.4</v>
      </c>
      <c r="S462" s="636">
        <f t="shared" si="2229"/>
        <v>33910.5</v>
      </c>
      <c r="T462" s="637">
        <f t="shared" ref="T462:U462" si="2288">T463+T466</f>
        <v>9423.2999999999993</v>
      </c>
      <c r="U462" s="638">
        <f t="shared" si="2288"/>
        <v>24487.200000000001</v>
      </c>
      <c r="V462" s="442" t="s">
        <v>34</v>
      </c>
      <c r="W462" s="432" t="s">
        <v>34</v>
      </c>
      <c r="X462" s="432" t="s">
        <v>34</v>
      </c>
      <c r="Y462" s="443" t="s">
        <v>34</v>
      </c>
      <c r="Z462" s="754">
        <f t="shared" si="2276"/>
        <v>33725.4</v>
      </c>
      <c r="AA462" s="755">
        <f t="shared" si="2277"/>
        <v>18959.400000000001</v>
      </c>
      <c r="AB462" s="755">
        <f t="shared" si="2278"/>
        <v>9457.0999999999985</v>
      </c>
      <c r="AC462" s="756">
        <f t="shared" si="2279"/>
        <v>0</v>
      </c>
      <c r="AD462" s="757">
        <f t="shared" si="2280"/>
        <v>5.0000000000000001E-3</v>
      </c>
      <c r="AE462" s="758">
        <f t="shared" si="2281"/>
        <v>0.441</v>
      </c>
      <c r="AF462" s="758">
        <f t="shared" si="2282"/>
        <v>0.72099999999999997</v>
      </c>
      <c r="AG462" s="759">
        <f>IF(G462&gt;0,ROUND((S462/G462),3),0)</f>
        <v>1</v>
      </c>
    </row>
    <row r="463" spans="1:34" s="87" customFormat="1" ht="19.5" outlineLevel="1" thickBot="1" x14ac:dyDescent="0.3">
      <c r="A463" s="972"/>
      <c r="B463" s="510" t="s">
        <v>558</v>
      </c>
      <c r="C463" s="596">
        <v>3142</v>
      </c>
      <c r="D463" s="597"/>
      <c r="E463" s="1478" t="s">
        <v>447</v>
      </c>
      <c r="F463" s="598" t="s">
        <v>43</v>
      </c>
      <c r="G463" s="690">
        <f t="shared" si="2284"/>
        <v>33910.5</v>
      </c>
      <c r="H463" s="526">
        <f>ROUND(H464+H465,1)</f>
        <v>9423.2999999999993</v>
      </c>
      <c r="I463" s="526">
        <f>ROUND(I464+I465,1)</f>
        <v>24487.200000000001</v>
      </c>
      <c r="J463" s="690">
        <f t="shared" si="2226"/>
        <v>185.1</v>
      </c>
      <c r="K463" s="526">
        <f t="shared" ref="K463:L463" si="2289">ROUND(K464+K465,1)</f>
        <v>0</v>
      </c>
      <c r="L463" s="527">
        <f t="shared" si="2289"/>
        <v>185.1</v>
      </c>
      <c r="M463" s="690">
        <f t="shared" si="2227"/>
        <v>14951.1</v>
      </c>
      <c r="N463" s="526">
        <f t="shared" ref="N463:O463" si="2290">ROUND(N464+N465,1)</f>
        <v>0</v>
      </c>
      <c r="O463" s="527">
        <f t="shared" si="2290"/>
        <v>14951.1</v>
      </c>
      <c r="P463" s="690">
        <f t="shared" si="2228"/>
        <v>24453.4</v>
      </c>
      <c r="Q463" s="526">
        <f t="shared" ref="Q463:R463" si="2291">ROUND(Q464+Q465,1)</f>
        <v>0</v>
      </c>
      <c r="R463" s="527">
        <f t="shared" si="2291"/>
        <v>24453.4</v>
      </c>
      <c r="S463" s="690">
        <f t="shared" si="2229"/>
        <v>33910.5</v>
      </c>
      <c r="T463" s="526">
        <f t="shared" ref="T463:U463" si="2292">ROUND(T464+T465,1)</f>
        <v>9423.2999999999993</v>
      </c>
      <c r="U463" s="527">
        <f t="shared" si="2292"/>
        <v>24487.200000000001</v>
      </c>
      <c r="V463" s="545" t="s">
        <v>34</v>
      </c>
      <c r="W463" s="546" t="s">
        <v>34</v>
      </c>
      <c r="X463" s="546" t="s">
        <v>34</v>
      </c>
      <c r="Y463" s="547" t="s">
        <v>34</v>
      </c>
      <c r="Z463" s="836">
        <f t="shared" si="2276"/>
        <v>33725.4</v>
      </c>
      <c r="AA463" s="837">
        <f t="shared" si="2277"/>
        <v>18959.400000000001</v>
      </c>
      <c r="AB463" s="837">
        <f t="shared" si="2278"/>
        <v>9457.0999999999985</v>
      </c>
      <c r="AC463" s="838">
        <f t="shared" si="2279"/>
        <v>0</v>
      </c>
      <c r="AD463" s="839">
        <f t="shared" si="2280"/>
        <v>5.0000000000000001E-3</v>
      </c>
      <c r="AE463" s="840">
        <f t="shared" si="2281"/>
        <v>0.441</v>
      </c>
      <c r="AF463" s="840">
        <f t="shared" si="2282"/>
        <v>0.72099999999999997</v>
      </c>
      <c r="AG463" s="841">
        <f t="shared" ref="AG463" si="2293">IF(G463&gt;0,ROUND((S463/G463),3),0)</f>
        <v>1</v>
      </c>
    </row>
    <row r="464" spans="1:34" s="19" customFormat="1" ht="16.5" outlineLevel="1" thickBot="1" x14ac:dyDescent="0.3">
      <c r="A464" s="109"/>
      <c r="B464" s="1658" t="s">
        <v>718</v>
      </c>
      <c r="C464" s="283" t="s">
        <v>328</v>
      </c>
      <c r="D464" s="284" t="s">
        <v>57</v>
      </c>
      <c r="E464" s="1442" t="s">
        <v>447</v>
      </c>
      <c r="F464" s="161" t="s">
        <v>43</v>
      </c>
      <c r="G464" s="520">
        <f t="shared" si="2284"/>
        <v>33910.449999999997</v>
      </c>
      <c r="H464" s="521">
        <v>9423.2559999999994</v>
      </c>
      <c r="I464" s="522">
        <v>24487.194</v>
      </c>
      <c r="J464" s="520">
        <f t="shared" si="2226"/>
        <v>185.11500000000001</v>
      </c>
      <c r="K464" s="521"/>
      <c r="L464" s="522">
        <v>185.11500000000001</v>
      </c>
      <c r="M464" s="520">
        <f t="shared" si="2227"/>
        <v>14951.077939999999</v>
      </c>
      <c r="N464" s="521"/>
      <c r="O464" s="522">
        <v>14951.077939999999</v>
      </c>
      <c r="P464" s="520">
        <f t="shared" si="2228"/>
        <v>24453.443230000001</v>
      </c>
      <c r="Q464" s="521"/>
      <c r="R464" s="522">
        <v>24453.443230000001</v>
      </c>
      <c r="S464" s="520">
        <f t="shared" si="2229"/>
        <v>33910.448730000004</v>
      </c>
      <c r="T464" s="521">
        <v>9423.2554999999993</v>
      </c>
      <c r="U464" s="522">
        <v>24487.193230000001</v>
      </c>
      <c r="V464" s="480" t="s">
        <v>34</v>
      </c>
      <c r="W464" s="481" t="s">
        <v>34</v>
      </c>
      <c r="X464" s="481" t="s">
        <v>34</v>
      </c>
      <c r="Y464" s="482" t="s">
        <v>34</v>
      </c>
      <c r="Z464" s="854">
        <f t="shared" si="2276"/>
        <v>33725.334999999999</v>
      </c>
      <c r="AA464" s="855">
        <f t="shared" si="2277"/>
        <v>18959.372059999998</v>
      </c>
      <c r="AB464" s="855">
        <f t="shared" si="2278"/>
        <v>9457.0067699999963</v>
      </c>
      <c r="AC464" s="856">
        <f t="shared" si="2279"/>
        <v>1.2699999933829531E-3</v>
      </c>
      <c r="AD464" s="857">
        <f t="shared" si="2280"/>
        <v>5.0000000000000001E-3</v>
      </c>
      <c r="AE464" s="858">
        <f t="shared" si="2281"/>
        <v>0.441</v>
      </c>
      <c r="AF464" s="858">
        <f t="shared" si="2282"/>
        <v>0.72099999999999997</v>
      </c>
      <c r="AG464" s="859">
        <f t="shared" ref="AG464:AG468" si="2294">IF(G464&gt;0,ROUND((S464/G464),3),0)</f>
        <v>1</v>
      </c>
    </row>
    <row r="465" spans="1:33" s="19" customFormat="1" ht="27" outlineLevel="1" thickTop="1" thickBot="1" x14ac:dyDescent="0.3">
      <c r="A465" s="972"/>
      <c r="B465" s="1156" t="s">
        <v>719</v>
      </c>
      <c r="C465" s="572" t="s">
        <v>328</v>
      </c>
      <c r="D465" s="573"/>
      <c r="E465" s="1501" t="s">
        <v>152</v>
      </c>
      <c r="F465" s="607" t="s">
        <v>43</v>
      </c>
      <c r="G465" s="585">
        <f t="shared" si="2284"/>
        <v>0</v>
      </c>
      <c r="H465" s="706"/>
      <c r="I465" s="707"/>
      <c r="J465" s="585">
        <f t="shared" si="2226"/>
        <v>0</v>
      </c>
      <c r="K465" s="706"/>
      <c r="L465" s="707"/>
      <c r="M465" s="585">
        <f t="shared" si="2227"/>
        <v>0</v>
      </c>
      <c r="N465" s="706"/>
      <c r="O465" s="707"/>
      <c r="P465" s="585">
        <f t="shared" si="2228"/>
        <v>0</v>
      </c>
      <c r="Q465" s="706"/>
      <c r="R465" s="707"/>
      <c r="S465" s="585">
        <f t="shared" si="2229"/>
        <v>0</v>
      </c>
      <c r="T465" s="706"/>
      <c r="U465" s="707"/>
      <c r="V465" s="586" t="s">
        <v>34</v>
      </c>
      <c r="W465" s="587" t="s">
        <v>34</v>
      </c>
      <c r="X465" s="587" t="s">
        <v>34</v>
      </c>
      <c r="Y465" s="588" t="s">
        <v>34</v>
      </c>
      <c r="Z465" s="842">
        <f t="shared" si="2276"/>
        <v>0</v>
      </c>
      <c r="AA465" s="843">
        <f t="shared" si="2277"/>
        <v>0</v>
      </c>
      <c r="AB465" s="843">
        <f t="shared" si="2278"/>
        <v>0</v>
      </c>
      <c r="AC465" s="844">
        <f t="shared" si="2279"/>
        <v>0</v>
      </c>
      <c r="AD465" s="845">
        <f t="shared" si="2280"/>
        <v>0</v>
      </c>
      <c r="AE465" s="846">
        <f t="shared" si="2281"/>
        <v>0</v>
      </c>
      <c r="AF465" s="846">
        <f t="shared" si="2282"/>
        <v>0</v>
      </c>
      <c r="AG465" s="847">
        <f t="shared" si="2294"/>
        <v>0</v>
      </c>
    </row>
    <row r="466" spans="1:33" s="87" customFormat="1" ht="19.5" outlineLevel="1" thickBot="1" x14ac:dyDescent="0.3">
      <c r="A466" s="972"/>
      <c r="B466" s="510" t="s">
        <v>559</v>
      </c>
      <c r="C466" s="596">
        <v>3143</v>
      </c>
      <c r="D466" s="597"/>
      <c r="E466" s="1478" t="s">
        <v>448</v>
      </c>
      <c r="F466" s="598" t="s">
        <v>43</v>
      </c>
      <c r="G466" s="718">
        <f t="shared" si="2284"/>
        <v>0</v>
      </c>
      <c r="H466" s="526">
        <f>ROUND(H467+H468,1)</f>
        <v>0</v>
      </c>
      <c r="I466" s="526">
        <f>ROUND(I467+I468,1)</f>
        <v>0</v>
      </c>
      <c r="J466" s="718">
        <f t="shared" si="2226"/>
        <v>0</v>
      </c>
      <c r="K466" s="526">
        <f t="shared" ref="K466:L466" si="2295">ROUND(K467+K468,1)</f>
        <v>0</v>
      </c>
      <c r="L466" s="719">
        <f t="shared" si="2295"/>
        <v>0</v>
      </c>
      <c r="M466" s="718">
        <f t="shared" si="2227"/>
        <v>0</v>
      </c>
      <c r="N466" s="526">
        <f t="shared" ref="N466:O466" si="2296">ROUND(N467+N468,1)</f>
        <v>0</v>
      </c>
      <c r="O466" s="719">
        <f t="shared" si="2296"/>
        <v>0</v>
      </c>
      <c r="P466" s="718">
        <f t="shared" si="2228"/>
        <v>0</v>
      </c>
      <c r="Q466" s="526">
        <f t="shared" ref="Q466:R466" si="2297">ROUND(Q467+Q468,1)</f>
        <v>0</v>
      </c>
      <c r="R466" s="719">
        <f t="shared" si="2297"/>
        <v>0</v>
      </c>
      <c r="S466" s="718">
        <f t="shared" si="2229"/>
        <v>0</v>
      </c>
      <c r="T466" s="526">
        <f t="shared" ref="T466:U466" si="2298">ROUND(T467+T468,1)</f>
        <v>0</v>
      </c>
      <c r="U466" s="719">
        <f t="shared" si="2298"/>
        <v>0</v>
      </c>
      <c r="V466" s="545" t="s">
        <v>34</v>
      </c>
      <c r="W466" s="546" t="s">
        <v>34</v>
      </c>
      <c r="X466" s="546" t="s">
        <v>34</v>
      </c>
      <c r="Y466" s="547" t="s">
        <v>34</v>
      </c>
      <c r="Z466" s="836">
        <f t="shared" si="2276"/>
        <v>0</v>
      </c>
      <c r="AA466" s="837">
        <f t="shared" si="2277"/>
        <v>0</v>
      </c>
      <c r="AB466" s="837">
        <f t="shared" si="2278"/>
        <v>0</v>
      </c>
      <c r="AC466" s="838">
        <f t="shared" si="2279"/>
        <v>0</v>
      </c>
      <c r="AD466" s="839">
        <f t="shared" ref="AD466" si="2299">IF(G466&gt;0,ROUND((J466/G466),3),0)</f>
        <v>0</v>
      </c>
      <c r="AE466" s="840">
        <f t="shared" ref="AE466" si="2300">IF(G466&gt;0,ROUND((M466/G466),3),0)</f>
        <v>0</v>
      </c>
      <c r="AF466" s="840">
        <f t="shared" ref="AF466" si="2301">IF(G466&gt;0,ROUND((P466/G466),3),0)</f>
        <v>0</v>
      </c>
      <c r="AG466" s="841">
        <f t="shared" si="2294"/>
        <v>0</v>
      </c>
    </row>
    <row r="467" spans="1:33" s="19" customFormat="1" ht="26.25" outlineLevel="1" thickBot="1" x14ac:dyDescent="0.3">
      <c r="A467" s="972"/>
      <c r="B467" s="711" t="s">
        <v>560</v>
      </c>
      <c r="C467" s="712" t="s">
        <v>329</v>
      </c>
      <c r="D467" s="713" t="s">
        <v>57</v>
      </c>
      <c r="E467" s="1458" t="s">
        <v>427</v>
      </c>
      <c r="F467" s="714" t="s">
        <v>43</v>
      </c>
      <c r="G467" s="715">
        <f t="shared" si="2284"/>
        <v>0</v>
      </c>
      <c r="H467" s="716"/>
      <c r="I467" s="717"/>
      <c r="J467" s="715">
        <f t="shared" si="2226"/>
        <v>0</v>
      </c>
      <c r="K467" s="716"/>
      <c r="L467" s="717"/>
      <c r="M467" s="715">
        <f t="shared" si="2227"/>
        <v>0</v>
      </c>
      <c r="N467" s="716"/>
      <c r="O467" s="717"/>
      <c r="P467" s="715">
        <f t="shared" si="2228"/>
        <v>0</v>
      </c>
      <c r="Q467" s="716"/>
      <c r="R467" s="717"/>
      <c r="S467" s="715">
        <f t="shared" si="2229"/>
        <v>0</v>
      </c>
      <c r="T467" s="716"/>
      <c r="U467" s="717"/>
      <c r="V467" s="480" t="s">
        <v>34</v>
      </c>
      <c r="W467" s="481" t="s">
        <v>34</v>
      </c>
      <c r="X467" s="481" t="s">
        <v>34</v>
      </c>
      <c r="Y467" s="482" t="s">
        <v>34</v>
      </c>
      <c r="Z467" s="854">
        <f t="shared" si="2276"/>
        <v>0</v>
      </c>
      <c r="AA467" s="855">
        <f t="shared" si="2277"/>
        <v>0</v>
      </c>
      <c r="AB467" s="855">
        <f t="shared" si="2278"/>
        <v>0</v>
      </c>
      <c r="AC467" s="856">
        <f t="shared" si="2279"/>
        <v>0</v>
      </c>
      <c r="AD467" s="857">
        <f t="shared" si="2280"/>
        <v>0</v>
      </c>
      <c r="AE467" s="858">
        <f t="shared" si="2281"/>
        <v>0</v>
      </c>
      <c r="AF467" s="858">
        <f t="shared" si="2282"/>
        <v>0</v>
      </c>
      <c r="AG467" s="859">
        <f t="shared" si="2294"/>
        <v>0</v>
      </c>
    </row>
    <row r="468" spans="1:33" s="19" customFormat="1" ht="27" outlineLevel="1" thickTop="1" thickBot="1" x14ac:dyDescent="0.3">
      <c r="A468" s="972"/>
      <c r="B468" s="1156" t="s">
        <v>720</v>
      </c>
      <c r="C468" s="574">
        <v>3143</v>
      </c>
      <c r="D468" s="575"/>
      <c r="E468" s="1482" t="s">
        <v>152</v>
      </c>
      <c r="F468" s="576" t="s">
        <v>43</v>
      </c>
      <c r="G468" s="608">
        <f t="shared" si="2284"/>
        <v>0</v>
      </c>
      <c r="H468" s="708"/>
      <c r="I468" s="709"/>
      <c r="J468" s="608">
        <f t="shared" si="2226"/>
        <v>0</v>
      </c>
      <c r="K468" s="708"/>
      <c r="L468" s="709"/>
      <c r="M468" s="608">
        <f t="shared" si="2227"/>
        <v>0</v>
      </c>
      <c r="N468" s="708"/>
      <c r="O468" s="709"/>
      <c r="P468" s="608">
        <f t="shared" si="2228"/>
        <v>0</v>
      </c>
      <c r="Q468" s="708"/>
      <c r="R468" s="709"/>
      <c r="S468" s="608">
        <f t="shared" si="2229"/>
        <v>0</v>
      </c>
      <c r="T468" s="708"/>
      <c r="U468" s="709"/>
      <c r="V468" s="433" t="s">
        <v>34</v>
      </c>
      <c r="W468" s="434" t="s">
        <v>34</v>
      </c>
      <c r="X468" s="434" t="s">
        <v>34</v>
      </c>
      <c r="Y468" s="435" t="s">
        <v>34</v>
      </c>
      <c r="Z468" s="861">
        <f t="shared" si="2276"/>
        <v>0</v>
      </c>
      <c r="AA468" s="862">
        <f t="shared" si="2277"/>
        <v>0</v>
      </c>
      <c r="AB468" s="862">
        <f t="shared" si="2278"/>
        <v>0</v>
      </c>
      <c r="AC468" s="863">
        <f t="shared" si="2279"/>
        <v>0</v>
      </c>
      <c r="AD468" s="864">
        <f t="shared" si="2280"/>
        <v>0</v>
      </c>
      <c r="AE468" s="865">
        <f t="shared" si="2281"/>
        <v>0</v>
      </c>
      <c r="AF468" s="865">
        <f t="shared" si="2282"/>
        <v>0</v>
      </c>
      <c r="AG468" s="866">
        <f t="shared" si="2294"/>
        <v>0</v>
      </c>
    </row>
    <row r="469" spans="1:33" s="69" customFormat="1" ht="19.5" thickBot="1" x14ac:dyDescent="0.3">
      <c r="A469" s="972"/>
      <c r="B469" s="243" t="s">
        <v>561</v>
      </c>
      <c r="C469" s="621" t="s">
        <v>330</v>
      </c>
      <c r="D469" s="622"/>
      <c r="E469" s="1502" t="s">
        <v>331</v>
      </c>
      <c r="F469" s="623" t="s">
        <v>43</v>
      </c>
      <c r="G469" s="636">
        <f t="shared" si="2284"/>
        <v>0</v>
      </c>
      <c r="H469" s="637">
        <f>ROUND(H470+H471,1)</f>
        <v>0</v>
      </c>
      <c r="I469" s="638">
        <f>ROUND(I470+I471,1)</f>
        <v>0</v>
      </c>
      <c r="J469" s="636">
        <f t="shared" ref="J469:J473" si="2302">K469+L469</f>
        <v>0</v>
      </c>
      <c r="K469" s="637">
        <f t="shared" ref="K469:L469" si="2303">ROUND(K470+K471,1)</f>
        <v>0</v>
      </c>
      <c r="L469" s="638">
        <f t="shared" si="2303"/>
        <v>0</v>
      </c>
      <c r="M469" s="636">
        <f t="shared" ref="M469:M473" si="2304">N469+O469</f>
        <v>0</v>
      </c>
      <c r="N469" s="637">
        <f t="shared" ref="N469" si="2305">ROUND(N470+N471,1)</f>
        <v>0</v>
      </c>
      <c r="O469" s="638">
        <f t="shared" ref="O469" si="2306">ROUND(O470+O471,1)</f>
        <v>0</v>
      </c>
      <c r="P469" s="636">
        <f t="shared" ref="P469:P473" si="2307">Q469+R469</f>
        <v>0</v>
      </c>
      <c r="Q469" s="637">
        <f t="shared" ref="Q469" si="2308">ROUND(Q470+Q471,1)</f>
        <v>0</v>
      </c>
      <c r="R469" s="638">
        <f t="shared" ref="R469" si="2309">ROUND(R470+R471,1)</f>
        <v>0</v>
      </c>
      <c r="S469" s="636">
        <f t="shared" ref="S469:S473" si="2310">T469+U469</f>
        <v>0</v>
      </c>
      <c r="T469" s="637">
        <f t="shared" ref="T469" si="2311">ROUND(T470+T471,1)</f>
        <v>0</v>
      </c>
      <c r="U469" s="638">
        <f t="shared" ref="U469" si="2312">ROUND(U470+U471,1)</f>
        <v>0</v>
      </c>
      <c r="V469" s="535" t="s">
        <v>34</v>
      </c>
      <c r="W469" s="536" t="s">
        <v>34</v>
      </c>
      <c r="X469" s="536" t="s">
        <v>34</v>
      </c>
      <c r="Y469" s="537" t="s">
        <v>34</v>
      </c>
      <c r="Z469" s="748">
        <f t="shared" si="2276"/>
        <v>0</v>
      </c>
      <c r="AA469" s="749">
        <f t="shared" si="2277"/>
        <v>0</v>
      </c>
      <c r="AB469" s="749">
        <f t="shared" si="2278"/>
        <v>0</v>
      </c>
      <c r="AC469" s="750">
        <f t="shared" si="2279"/>
        <v>0</v>
      </c>
      <c r="AD469" s="751">
        <f t="shared" si="2280"/>
        <v>0</v>
      </c>
      <c r="AE469" s="752">
        <f t="shared" si="2281"/>
        <v>0</v>
      </c>
      <c r="AF469" s="752">
        <f t="shared" si="2282"/>
        <v>0</v>
      </c>
      <c r="AG469" s="753">
        <f>IF(G469&gt;0,ROUND((S469/G469),3),0)</f>
        <v>0</v>
      </c>
    </row>
    <row r="470" spans="1:33" s="114" customFormat="1" ht="16.5" outlineLevel="1" thickBot="1" x14ac:dyDescent="0.3">
      <c r="A470" s="109"/>
      <c r="B470" s="194" t="s">
        <v>562</v>
      </c>
      <c r="C470" s="173">
        <v>3160</v>
      </c>
      <c r="D470" s="174" t="s">
        <v>57</v>
      </c>
      <c r="E470" s="1446" t="s">
        <v>439</v>
      </c>
      <c r="F470" s="620" t="s">
        <v>43</v>
      </c>
      <c r="G470" s="582">
        <f t="shared" si="2284"/>
        <v>0</v>
      </c>
      <c r="H470" s="647"/>
      <c r="I470" s="648"/>
      <c r="J470" s="582">
        <f t="shared" si="2302"/>
        <v>0</v>
      </c>
      <c r="K470" s="647"/>
      <c r="L470" s="648"/>
      <c r="M470" s="582">
        <f t="shared" si="2304"/>
        <v>0</v>
      </c>
      <c r="N470" s="647"/>
      <c r="O470" s="648"/>
      <c r="P470" s="582">
        <f t="shared" si="2307"/>
        <v>0</v>
      </c>
      <c r="Q470" s="647"/>
      <c r="R470" s="648"/>
      <c r="S470" s="582">
        <f t="shared" si="2310"/>
        <v>0</v>
      </c>
      <c r="T470" s="647"/>
      <c r="U470" s="648"/>
      <c r="V470" s="456" t="s">
        <v>34</v>
      </c>
      <c r="W470" s="457" t="s">
        <v>34</v>
      </c>
      <c r="X470" s="457" t="s">
        <v>34</v>
      </c>
      <c r="Y470" s="458" t="s">
        <v>34</v>
      </c>
      <c r="Z470" s="787">
        <f t="shared" si="2276"/>
        <v>0</v>
      </c>
      <c r="AA470" s="788">
        <f t="shared" si="2277"/>
        <v>0</v>
      </c>
      <c r="AB470" s="788">
        <f t="shared" si="2278"/>
        <v>0</v>
      </c>
      <c r="AC470" s="789">
        <f t="shared" si="2279"/>
        <v>0</v>
      </c>
      <c r="AD470" s="790">
        <f t="shared" ref="AD470:AD472" si="2313">IF(G470&gt;0,ROUND((J470/G470),3),0)</f>
        <v>0</v>
      </c>
      <c r="AE470" s="791">
        <f t="shared" ref="AE470:AE472" si="2314">IF(G470&gt;0,ROUND((M470/G470),3),0)</f>
        <v>0</v>
      </c>
      <c r="AF470" s="791">
        <f t="shared" ref="AF470:AF472" si="2315">IF(G470&gt;0,ROUND((P470/G470),3),0)</f>
        <v>0</v>
      </c>
      <c r="AG470" s="792">
        <f t="shared" ref="AG470:AG471" si="2316">IF(G470&gt;0,ROUND((S470/G470),3),0)</f>
        <v>0</v>
      </c>
    </row>
    <row r="471" spans="1:33" s="19" customFormat="1" ht="27" outlineLevel="1" thickTop="1" thickBot="1" x14ac:dyDescent="0.3">
      <c r="A471" s="109"/>
      <c r="B471" s="1161" t="s">
        <v>563</v>
      </c>
      <c r="C471" s="576">
        <v>3160</v>
      </c>
      <c r="D471" s="1162"/>
      <c r="E471" s="1503" t="s">
        <v>152</v>
      </c>
      <c r="F471" s="576" t="s">
        <v>43</v>
      </c>
      <c r="G471" s="608">
        <f t="shared" si="2284"/>
        <v>0</v>
      </c>
      <c r="H471" s="708"/>
      <c r="I471" s="709"/>
      <c r="J471" s="608">
        <f t="shared" si="2302"/>
        <v>0</v>
      </c>
      <c r="K471" s="708"/>
      <c r="L471" s="709"/>
      <c r="M471" s="608">
        <f t="shared" si="2304"/>
        <v>0</v>
      </c>
      <c r="N471" s="708"/>
      <c r="O471" s="709"/>
      <c r="P471" s="608">
        <f t="shared" si="2307"/>
        <v>0</v>
      </c>
      <c r="Q471" s="708"/>
      <c r="R471" s="709"/>
      <c r="S471" s="608">
        <f t="shared" si="2310"/>
        <v>0</v>
      </c>
      <c r="T471" s="708"/>
      <c r="U471" s="709"/>
      <c r="V471" s="433" t="s">
        <v>34</v>
      </c>
      <c r="W471" s="434" t="s">
        <v>34</v>
      </c>
      <c r="X471" s="434" t="s">
        <v>34</v>
      </c>
      <c r="Y471" s="435" t="s">
        <v>34</v>
      </c>
      <c r="Z471" s="1187">
        <f t="shared" si="2276"/>
        <v>0</v>
      </c>
      <c r="AA471" s="843">
        <f t="shared" si="2277"/>
        <v>0</v>
      </c>
      <c r="AB471" s="843">
        <f t="shared" si="2278"/>
        <v>0</v>
      </c>
      <c r="AC471" s="844">
        <f t="shared" si="2279"/>
        <v>0</v>
      </c>
      <c r="AD471" s="845">
        <f t="shared" si="2313"/>
        <v>0</v>
      </c>
      <c r="AE471" s="846">
        <f t="shared" si="2314"/>
        <v>0</v>
      </c>
      <c r="AF471" s="846">
        <f t="shared" si="2315"/>
        <v>0</v>
      </c>
      <c r="AG471" s="847">
        <f t="shared" si="2316"/>
        <v>0</v>
      </c>
    </row>
    <row r="472" spans="1:33" s="69" customFormat="1" ht="21.75" customHeight="1" thickBot="1" x14ac:dyDescent="0.3">
      <c r="A472" s="972"/>
      <c r="B472" s="266" t="s">
        <v>564</v>
      </c>
      <c r="C472" s="1176">
        <v>3200</v>
      </c>
      <c r="D472" s="622"/>
      <c r="E472" s="1502" t="s">
        <v>566</v>
      </c>
      <c r="F472" s="623" t="s">
        <v>43</v>
      </c>
      <c r="G472" s="1158">
        <f t="shared" si="2284"/>
        <v>0</v>
      </c>
      <c r="H472" s="1159">
        <f>ROUND(H473,1)</f>
        <v>0</v>
      </c>
      <c r="I472" s="1160">
        <f>ROUND(I473,1)</f>
        <v>0</v>
      </c>
      <c r="J472" s="1158">
        <f t="shared" si="2302"/>
        <v>0</v>
      </c>
      <c r="K472" s="1159">
        <f t="shared" ref="K472:L472" si="2317">ROUND(K473,1)</f>
        <v>0</v>
      </c>
      <c r="L472" s="1160">
        <f t="shared" si="2317"/>
        <v>0</v>
      </c>
      <c r="M472" s="1158">
        <f t="shared" si="2304"/>
        <v>0</v>
      </c>
      <c r="N472" s="1159">
        <f t="shared" ref="N472" si="2318">ROUND(N473,1)</f>
        <v>0</v>
      </c>
      <c r="O472" s="1160">
        <f t="shared" ref="O472" si="2319">ROUND(O473,1)</f>
        <v>0</v>
      </c>
      <c r="P472" s="1158">
        <f t="shared" si="2307"/>
        <v>0</v>
      </c>
      <c r="Q472" s="1159">
        <f t="shared" ref="Q472" si="2320">ROUND(Q473,1)</f>
        <v>0</v>
      </c>
      <c r="R472" s="1160">
        <f t="shared" ref="R472" si="2321">ROUND(R473,1)</f>
        <v>0</v>
      </c>
      <c r="S472" s="1158">
        <f t="shared" si="2310"/>
        <v>0</v>
      </c>
      <c r="T472" s="1159">
        <f t="shared" ref="T472" si="2322">ROUND(T473,1)</f>
        <v>0</v>
      </c>
      <c r="U472" s="1160">
        <f t="shared" ref="U472" si="2323">ROUND(U473,1)</f>
        <v>0</v>
      </c>
      <c r="V472" s="535" t="s">
        <v>34</v>
      </c>
      <c r="W472" s="536" t="s">
        <v>34</v>
      </c>
      <c r="X472" s="536" t="s">
        <v>34</v>
      </c>
      <c r="Y472" s="537" t="s">
        <v>34</v>
      </c>
      <c r="Z472" s="748">
        <f t="shared" ref="Z472:Z473" si="2324">G472-J472</f>
        <v>0</v>
      </c>
      <c r="AA472" s="749">
        <f t="shared" ref="AA472:AA473" si="2325">G472-M472</f>
        <v>0</v>
      </c>
      <c r="AB472" s="749">
        <f t="shared" ref="AB472:AB473" si="2326">G472-P472</f>
        <v>0</v>
      </c>
      <c r="AC472" s="750">
        <f t="shared" ref="AC472:AC473" si="2327">G472-S472</f>
        <v>0</v>
      </c>
      <c r="AD472" s="751">
        <f t="shared" si="2313"/>
        <v>0</v>
      </c>
      <c r="AE472" s="752">
        <f t="shared" si="2314"/>
        <v>0</v>
      </c>
      <c r="AF472" s="752">
        <f t="shared" si="2315"/>
        <v>0</v>
      </c>
      <c r="AG472" s="753">
        <f>IF(G472&gt;0,ROUND((S472/G472),3),0)</f>
        <v>0</v>
      </c>
    </row>
    <row r="473" spans="1:33" s="114" customFormat="1" ht="19.5" customHeight="1" outlineLevel="1" thickBot="1" x14ac:dyDescent="0.3">
      <c r="A473" s="109"/>
      <c r="B473" s="1183" t="s">
        <v>565</v>
      </c>
      <c r="C473" s="1184">
        <v>3210</v>
      </c>
      <c r="D473" s="1178"/>
      <c r="E473" s="1504" t="s">
        <v>512</v>
      </c>
      <c r="F473" s="1177" t="s">
        <v>43</v>
      </c>
      <c r="G473" s="1179">
        <f t="shared" si="2284"/>
        <v>0</v>
      </c>
      <c r="H473" s="708"/>
      <c r="I473" s="709"/>
      <c r="J473" s="1179">
        <f t="shared" si="2302"/>
        <v>0</v>
      </c>
      <c r="K473" s="708"/>
      <c r="L473" s="709"/>
      <c r="M473" s="1179">
        <f t="shared" si="2304"/>
        <v>0</v>
      </c>
      <c r="N473" s="708"/>
      <c r="O473" s="709"/>
      <c r="P473" s="1179">
        <f t="shared" si="2307"/>
        <v>0</v>
      </c>
      <c r="Q473" s="708"/>
      <c r="R473" s="709"/>
      <c r="S473" s="1179">
        <f t="shared" si="2310"/>
        <v>0</v>
      </c>
      <c r="T473" s="708"/>
      <c r="U473" s="709"/>
      <c r="V473" s="1180" t="s">
        <v>34</v>
      </c>
      <c r="W473" s="1181" t="s">
        <v>34</v>
      </c>
      <c r="X473" s="1181" t="s">
        <v>34</v>
      </c>
      <c r="Y473" s="1182" t="s">
        <v>34</v>
      </c>
      <c r="Z473" s="1194">
        <f t="shared" si="2324"/>
        <v>0</v>
      </c>
      <c r="AA473" s="1195">
        <f t="shared" si="2325"/>
        <v>0</v>
      </c>
      <c r="AB473" s="1195">
        <f t="shared" si="2326"/>
        <v>0</v>
      </c>
      <c r="AC473" s="1196">
        <f t="shared" si="2327"/>
        <v>0</v>
      </c>
      <c r="AD473" s="1197">
        <f t="shared" ref="AD473" si="2328">IF(G473&gt;0,ROUND((J473/G473),3),0)</f>
        <v>0</v>
      </c>
      <c r="AE473" s="1198">
        <f t="shared" ref="AE473" si="2329">IF(G473&gt;0,ROUND((M473/G473),3),0)</f>
        <v>0</v>
      </c>
      <c r="AF473" s="1198">
        <f t="shared" ref="AF473" si="2330">IF(G473&gt;0,ROUND((P473/G473),3),0)</f>
        <v>0</v>
      </c>
      <c r="AG473" s="1199">
        <f t="shared" ref="AG473" si="2331">IF(G473&gt;0,ROUND((S473/G473),3),0)</f>
        <v>0</v>
      </c>
    </row>
    <row r="474" spans="1:33" s="285" customFormat="1" ht="28.5" thickBot="1" x14ac:dyDescent="0.3">
      <c r="A474" s="1222"/>
      <c r="B474" s="1144"/>
      <c r="C474" s="1163"/>
      <c r="D474" s="1164"/>
      <c r="E474" s="1505" t="s">
        <v>332</v>
      </c>
      <c r="F474" s="1165" t="s">
        <v>43</v>
      </c>
      <c r="G474" s="1166">
        <f t="shared" ref="G474:U474" si="2332">G63+G451</f>
        <v>63918.3773</v>
      </c>
      <c r="H474" s="1167">
        <f t="shared" si="2332"/>
        <v>31855.199999999997</v>
      </c>
      <c r="I474" s="1168">
        <f t="shared" si="2332"/>
        <v>32063.177299999999</v>
      </c>
      <c r="J474" s="1166">
        <f t="shared" si="2332"/>
        <v>4807.3121000000001</v>
      </c>
      <c r="K474" s="1167">
        <f t="shared" si="2332"/>
        <v>4544.6831499999998</v>
      </c>
      <c r="L474" s="1168">
        <f t="shared" si="2332"/>
        <v>262.62894999999997</v>
      </c>
      <c r="M474" s="1166">
        <f t="shared" si="2332"/>
        <v>26500.321620000002</v>
      </c>
      <c r="N474" s="1167">
        <f t="shared" si="2332"/>
        <v>10043.470160000001</v>
      </c>
      <c r="O474" s="1168">
        <f t="shared" si="2332"/>
        <v>16456.851460000002</v>
      </c>
      <c r="P474" s="1166">
        <f t="shared" si="2332"/>
        <v>45818.051080000005</v>
      </c>
      <c r="Q474" s="1167">
        <f t="shared" si="2332"/>
        <v>15918.937420000002</v>
      </c>
      <c r="R474" s="1168">
        <f t="shared" si="2332"/>
        <v>29899.113660000003</v>
      </c>
      <c r="S474" s="1166">
        <f t="shared" si="2332"/>
        <v>63768.89791</v>
      </c>
      <c r="T474" s="1167">
        <f t="shared" si="2332"/>
        <v>31725.071429999996</v>
      </c>
      <c r="U474" s="1168">
        <f t="shared" si="2332"/>
        <v>32043.826480000003</v>
      </c>
      <c r="V474" s="1169" t="s">
        <v>34</v>
      </c>
      <c r="W474" s="1170" t="s">
        <v>34</v>
      </c>
      <c r="X474" s="1170" t="s">
        <v>34</v>
      </c>
      <c r="Y474" s="1171" t="s">
        <v>34</v>
      </c>
      <c r="Z474" s="1188">
        <f t="shared" si="2276"/>
        <v>59111.065199999997</v>
      </c>
      <c r="AA474" s="1189">
        <f t="shared" si="2277"/>
        <v>37418.055679999998</v>
      </c>
      <c r="AB474" s="1189">
        <f t="shared" si="2278"/>
        <v>18100.326219999995</v>
      </c>
      <c r="AC474" s="1190">
        <f t="shared" si="2279"/>
        <v>149.47939000000042</v>
      </c>
      <c r="AD474" s="1191">
        <f t="shared" si="2280"/>
        <v>7.4999999999999997E-2</v>
      </c>
      <c r="AE474" s="1192">
        <f t="shared" si="2281"/>
        <v>0.41499999999999998</v>
      </c>
      <c r="AF474" s="1192">
        <f t="shared" si="2282"/>
        <v>0.71699999999999997</v>
      </c>
      <c r="AG474" s="1193">
        <f t="shared" ref="AG474" si="2333">IF(G474&gt;0,ROUND((S474/G474),3),0)</f>
        <v>0.998</v>
      </c>
    </row>
    <row r="475" spans="1:33" s="337" customFormat="1" ht="15.75" thickBot="1" x14ac:dyDescent="0.3">
      <c r="A475" s="357"/>
      <c r="B475" s="338" t="s">
        <v>347</v>
      </c>
      <c r="C475" s="339"/>
      <c r="E475" s="1506"/>
      <c r="G475" s="340">
        <f t="shared" ref="G475:U475" si="2334">G474-G51</f>
        <v>5.0000000010186341E-2</v>
      </c>
      <c r="H475" s="341">
        <f t="shared" si="2334"/>
        <v>4.4000000001688022E-2</v>
      </c>
      <c r="I475" s="341">
        <f t="shared" si="2334"/>
        <v>6.0000000012223609E-3</v>
      </c>
      <c r="J475" s="340">
        <f t="shared" si="2334"/>
        <v>5.127000000084081E-2</v>
      </c>
      <c r="K475" s="341">
        <f t="shared" si="2334"/>
        <v>3.2290000000102737E-2</v>
      </c>
      <c r="L475" s="341">
        <f t="shared" si="2334"/>
        <v>1.8979999999999109E-2</v>
      </c>
      <c r="M475" s="340">
        <f t="shared" si="2334"/>
        <v>1.9380000005185138E-2</v>
      </c>
      <c r="N475" s="341">
        <f t="shared" si="2334"/>
        <v>1.4940000000933651E-2</v>
      </c>
      <c r="O475" s="341">
        <f t="shared" si="2334"/>
        <v>4.4400000006135087E-3</v>
      </c>
      <c r="P475" s="340">
        <f t="shared" si="2334"/>
        <v>-9.6850000001722947E-2</v>
      </c>
      <c r="Q475" s="341">
        <f t="shared" si="2334"/>
        <v>-1.5999999995983671E-3</v>
      </c>
      <c r="R475" s="341">
        <f t="shared" si="2334"/>
        <v>-9.5249999998486601E-2</v>
      </c>
      <c r="S475" s="340">
        <f t="shared" si="2334"/>
        <v>-3.0269999995653052E-2</v>
      </c>
      <c r="T475" s="341">
        <f t="shared" si="2334"/>
        <v>7.940000003145542E-3</v>
      </c>
      <c r="U475" s="341">
        <f t="shared" si="2334"/>
        <v>-3.8209999998798594E-2</v>
      </c>
      <c r="V475" s="483"/>
      <c r="W475" s="483"/>
      <c r="X475" s="483"/>
      <c r="Y475" s="483"/>
    </row>
    <row r="476" spans="1:33" s="19" customFormat="1" x14ac:dyDescent="0.25">
      <c r="A476" s="984"/>
      <c r="B476" s="13"/>
      <c r="C476" s="14"/>
      <c r="D476" s="15"/>
      <c r="E476" s="1400"/>
      <c r="F476" s="365"/>
      <c r="G476" s="404" t="s">
        <v>568</v>
      </c>
      <c r="H476" s="16"/>
      <c r="I476" s="405"/>
      <c r="J476" s="366" t="s">
        <v>569</v>
      </c>
      <c r="K476" s="367"/>
      <c r="L476" s="367"/>
      <c r="M476" s="366" t="s">
        <v>570</v>
      </c>
      <c r="N476" s="367"/>
      <c r="O476" s="367"/>
      <c r="P476" s="366" t="s">
        <v>571</v>
      </c>
      <c r="Q476" s="367"/>
      <c r="R476" s="367"/>
      <c r="S476" s="366" t="s">
        <v>572</v>
      </c>
      <c r="T476" s="367"/>
      <c r="U476" s="367"/>
      <c r="V476" s="484"/>
      <c r="W476" s="485"/>
      <c r="X476" s="485"/>
      <c r="Y476" s="1096"/>
      <c r="Z476" s="18" t="s">
        <v>6</v>
      </c>
      <c r="AA476" s="14" t="s">
        <v>6</v>
      </c>
      <c r="AB476" s="14" t="s">
        <v>6</v>
      </c>
      <c r="AC476" s="17" t="s">
        <v>6</v>
      </c>
      <c r="AD476" s="18" t="s">
        <v>7</v>
      </c>
      <c r="AE476" s="14" t="s">
        <v>7</v>
      </c>
      <c r="AF476" s="14" t="s">
        <v>7</v>
      </c>
      <c r="AG476" s="17" t="s">
        <v>7</v>
      </c>
    </row>
    <row r="477" spans="1:33" s="19" customFormat="1" ht="15.75" x14ac:dyDescent="0.25">
      <c r="A477" s="984"/>
      <c r="B477" s="20" t="s">
        <v>333</v>
      </c>
      <c r="C477" s="21" t="s">
        <v>9</v>
      </c>
      <c r="D477" s="22"/>
      <c r="E477" s="1401" t="s">
        <v>11</v>
      </c>
      <c r="F477" s="24" t="s">
        <v>12</v>
      </c>
      <c r="G477" s="406" t="s">
        <v>13</v>
      </c>
      <c r="H477" s="23"/>
      <c r="I477" s="407"/>
      <c r="J477" s="371" t="s">
        <v>14</v>
      </c>
      <c r="K477" s="372"/>
      <c r="L477" s="372"/>
      <c r="M477" s="371" t="s">
        <v>14</v>
      </c>
      <c r="N477" s="372"/>
      <c r="O477" s="372"/>
      <c r="P477" s="371" t="s">
        <v>14</v>
      </c>
      <c r="Q477" s="372"/>
      <c r="R477" s="372"/>
      <c r="S477" s="371" t="s">
        <v>14</v>
      </c>
      <c r="T477" s="372"/>
      <c r="U477" s="372"/>
      <c r="V477" s="486"/>
      <c r="W477" s="487"/>
      <c r="X477" s="487"/>
      <c r="Y477" s="1097"/>
      <c r="Z477" s="25" t="s">
        <v>15</v>
      </c>
      <c r="AA477" s="21" t="s">
        <v>15</v>
      </c>
      <c r="AB477" s="21" t="s">
        <v>15</v>
      </c>
      <c r="AC477" s="24" t="s">
        <v>15</v>
      </c>
      <c r="AD477" s="25" t="s">
        <v>16</v>
      </c>
      <c r="AE477" s="21" t="s">
        <v>16</v>
      </c>
      <c r="AF477" s="21" t="s">
        <v>16</v>
      </c>
      <c r="AG477" s="24" t="s">
        <v>16</v>
      </c>
    </row>
    <row r="478" spans="1:33" s="19" customFormat="1" ht="13.5" x14ac:dyDescent="0.25">
      <c r="A478" s="984"/>
      <c r="B478" s="20"/>
      <c r="C478" s="26" t="s">
        <v>18</v>
      </c>
      <c r="D478" s="22"/>
      <c r="E478" s="1402"/>
      <c r="F478" s="24" t="s">
        <v>20</v>
      </c>
      <c r="G478" s="27" t="s">
        <v>21</v>
      </c>
      <c r="H478" s="28" t="s">
        <v>22</v>
      </c>
      <c r="I478" s="21" t="s">
        <v>23</v>
      </c>
      <c r="J478" s="373" t="s">
        <v>21</v>
      </c>
      <c r="K478" s="28" t="s">
        <v>22</v>
      </c>
      <c r="L478" s="21" t="s">
        <v>23</v>
      </c>
      <c r="M478" s="373" t="s">
        <v>21</v>
      </c>
      <c r="N478" s="28" t="s">
        <v>22</v>
      </c>
      <c r="O478" s="21" t="s">
        <v>23</v>
      </c>
      <c r="P478" s="373" t="s">
        <v>21</v>
      </c>
      <c r="Q478" s="28" t="s">
        <v>22</v>
      </c>
      <c r="R478" s="21" t="s">
        <v>23</v>
      </c>
      <c r="S478" s="373" t="s">
        <v>21</v>
      </c>
      <c r="T478" s="28" t="s">
        <v>22</v>
      </c>
      <c r="U478" s="24" t="s">
        <v>23</v>
      </c>
      <c r="V478" s="488"/>
      <c r="W478" s="489"/>
      <c r="X478" s="489"/>
      <c r="Y478" s="1098"/>
      <c r="Z478" s="1086" t="s">
        <v>361</v>
      </c>
      <c r="AA478" s="30" t="s">
        <v>360</v>
      </c>
      <c r="AB478" s="30" t="s">
        <v>362</v>
      </c>
      <c r="AC478" s="31" t="s">
        <v>363</v>
      </c>
      <c r="AD478" s="29" t="s">
        <v>361</v>
      </c>
      <c r="AE478" s="30" t="s">
        <v>360</v>
      </c>
      <c r="AF478" s="30" t="s">
        <v>362</v>
      </c>
      <c r="AG478" s="31" t="s">
        <v>363</v>
      </c>
    </row>
    <row r="479" spans="1:33" s="19" customFormat="1" ht="14.25" thickBot="1" x14ac:dyDescent="0.3">
      <c r="A479" s="984"/>
      <c r="B479" s="32"/>
      <c r="C479" s="33"/>
      <c r="D479" s="34"/>
      <c r="E479" s="1403"/>
      <c r="F479" s="377"/>
      <c r="G479" s="35"/>
      <c r="H479" s="36" t="s">
        <v>29</v>
      </c>
      <c r="I479" s="33" t="s">
        <v>29</v>
      </c>
      <c r="J479" s="378"/>
      <c r="K479" s="36" t="s">
        <v>29</v>
      </c>
      <c r="L479" s="33" t="s">
        <v>29</v>
      </c>
      <c r="M479" s="378"/>
      <c r="N479" s="36" t="s">
        <v>29</v>
      </c>
      <c r="O479" s="33" t="s">
        <v>29</v>
      </c>
      <c r="P479" s="378"/>
      <c r="Q479" s="36" t="s">
        <v>29</v>
      </c>
      <c r="R479" s="33" t="s">
        <v>29</v>
      </c>
      <c r="S479" s="378"/>
      <c r="T479" s="36" t="s">
        <v>29</v>
      </c>
      <c r="U479" s="410" t="s">
        <v>29</v>
      </c>
      <c r="V479" s="490"/>
      <c r="W479" s="491"/>
      <c r="X479" s="491"/>
      <c r="Y479" s="1099"/>
      <c r="Z479" s="1087" t="s">
        <v>449</v>
      </c>
      <c r="AA479" s="426" t="s">
        <v>450</v>
      </c>
      <c r="AB479" s="426" t="s">
        <v>451</v>
      </c>
      <c r="AC479" s="427" t="s">
        <v>452</v>
      </c>
      <c r="AD479" s="37" t="s">
        <v>364</v>
      </c>
      <c r="AE479" s="38" t="s">
        <v>365</v>
      </c>
      <c r="AF479" s="38" t="s">
        <v>366</v>
      </c>
      <c r="AG479" s="39" t="s">
        <v>367</v>
      </c>
    </row>
    <row r="480" spans="1:33" ht="30.75" thickBot="1" x14ac:dyDescent="0.3">
      <c r="A480" s="972"/>
      <c r="B480" s="1023"/>
      <c r="C480" s="1024"/>
      <c r="D480" s="1025"/>
      <c r="E480" s="1507" t="s">
        <v>334</v>
      </c>
      <c r="F480" s="1032" t="s">
        <v>43</v>
      </c>
      <c r="G480" s="1027">
        <f>G482+G483</f>
        <v>0</v>
      </c>
      <c r="H480" s="1028" t="s">
        <v>34</v>
      </c>
      <c r="I480" s="1029">
        <f>I482+I483</f>
        <v>0</v>
      </c>
      <c r="J480" s="1033">
        <f t="shared" ref="J480" si="2335">J482+J483</f>
        <v>0</v>
      </c>
      <c r="K480" s="1028" t="s">
        <v>34</v>
      </c>
      <c r="L480" s="1029">
        <f t="shared" ref="L480:M480" si="2336">L482+L483</f>
        <v>0</v>
      </c>
      <c r="M480" s="1033">
        <f t="shared" si="2336"/>
        <v>0</v>
      </c>
      <c r="N480" s="1028" t="s">
        <v>34</v>
      </c>
      <c r="O480" s="1029">
        <f t="shared" ref="O480:P480" si="2337">O482+O483</f>
        <v>0</v>
      </c>
      <c r="P480" s="1033">
        <f t="shared" si="2337"/>
        <v>0</v>
      </c>
      <c r="Q480" s="1028" t="s">
        <v>34</v>
      </c>
      <c r="R480" s="1030">
        <f t="shared" ref="R480:S480" si="2338">R482+R483</f>
        <v>0</v>
      </c>
      <c r="S480" s="1027">
        <f t="shared" si="2338"/>
        <v>0</v>
      </c>
      <c r="T480" s="1028" t="s">
        <v>34</v>
      </c>
      <c r="U480" s="1030">
        <f t="shared" ref="U480" si="2339">U482+U483</f>
        <v>0</v>
      </c>
      <c r="V480" s="1100" t="s">
        <v>34</v>
      </c>
      <c r="W480" s="1034" t="s">
        <v>34</v>
      </c>
      <c r="X480" s="1034" t="s">
        <v>34</v>
      </c>
      <c r="Y480" s="1101" t="s">
        <v>34</v>
      </c>
      <c r="Z480" s="1088">
        <f t="shared" ref="Z480" si="2340">G480-J480</f>
        <v>0</v>
      </c>
      <c r="AA480" s="1035">
        <f t="shared" ref="AA480" si="2341">G480-M480</f>
        <v>0</v>
      </c>
      <c r="AB480" s="1035">
        <f t="shared" ref="AB480" si="2342">G480-P480</f>
        <v>0</v>
      </c>
      <c r="AC480" s="1036">
        <f t="shared" ref="AC480" si="2343">G480-S480</f>
        <v>0</v>
      </c>
      <c r="AD480" s="1037">
        <f t="shared" ref="AD480" si="2344">IF(G480&gt;0,ROUND((J480/G480),3),0)</f>
        <v>0</v>
      </c>
      <c r="AE480" s="1038">
        <f t="shared" ref="AE480" si="2345">IF(G480&gt;0,ROUND((M480/G480),3),0)</f>
        <v>0</v>
      </c>
      <c r="AF480" s="1038">
        <f>IF(G480&gt;0,ROUND((P480/G480),3),0)</f>
        <v>0</v>
      </c>
      <c r="AG480" s="1039">
        <f t="shared" ref="AG480" si="2346">IF(G480&gt;0,ROUND((S480/G480),3),0)</f>
        <v>0</v>
      </c>
    </row>
    <row r="481" spans="1:33" s="1" customFormat="1" ht="12" thickBot="1" x14ac:dyDescent="0.3">
      <c r="A481" s="984"/>
      <c r="B481" s="287"/>
      <c r="C481" s="288"/>
      <c r="D481" s="289"/>
      <c r="E481" s="1508" t="s">
        <v>44</v>
      </c>
      <c r="F481" s="290"/>
      <c r="G481" s="291"/>
      <c r="H481" s="292"/>
      <c r="I481" s="905"/>
      <c r="J481" s="906"/>
      <c r="K481" s="292"/>
      <c r="L481" s="905"/>
      <c r="M481" s="906"/>
      <c r="N481" s="292"/>
      <c r="O481" s="905"/>
      <c r="P481" s="906"/>
      <c r="Q481" s="292"/>
      <c r="R481" s="293"/>
      <c r="S481" s="291"/>
      <c r="T481" s="292"/>
      <c r="U481" s="293"/>
      <c r="V481" s="1102"/>
      <c r="W481" s="492"/>
      <c r="X481" s="492"/>
      <c r="Y481" s="1103"/>
      <c r="Z481" s="869"/>
      <c r="AA481" s="867"/>
      <c r="AB481" s="867"/>
      <c r="AC481" s="868"/>
      <c r="AD481" s="869"/>
      <c r="AE481" s="867"/>
      <c r="AF481" s="867"/>
      <c r="AG481" s="868"/>
    </row>
    <row r="482" spans="1:33" ht="19.5" thickBot="1" x14ac:dyDescent="0.3">
      <c r="A482" s="972"/>
      <c r="B482" s="1023"/>
      <c r="C482" s="1024"/>
      <c r="D482" s="1025"/>
      <c r="E482" s="1509" t="s">
        <v>335</v>
      </c>
      <c r="F482" s="1026" t="s">
        <v>43</v>
      </c>
      <c r="G482" s="1031">
        <f>I482</f>
        <v>0</v>
      </c>
      <c r="H482" s="1028" t="s">
        <v>34</v>
      </c>
      <c r="I482" s="896"/>
      <c r="J482" s="1040">
        <f>L482</f>
        <v>0</v>
      </c>
      <c r="K482" s="1028" t="s">
        <v>34</v>
      </c>
      <c r="L482" s="896"/>
      <c r="M482" s="1040">
        <f>O482</f>
        <v>0</v>
      </c>
      <c r="N482" s="1028" t="s">
        <v>34</v>
      </c>
      <c r="O482" s="896"/>
      <c r="P482" s="1040">
        <f>R482</f>
        <v>0</v>
      </c>
      <c r="Q482" s="1028" t="s">
        <v>34</v>
      </c>
      <c r="R482" s="294"/>
      <c r="S482" s="1031">
        <f>U482</f>
        <v>0</v>
      </c>
      <c r="T482" s="1028" t="s">
        <v>34</v>
      </c>
      <c r="U482" s="896"/>
      <c r="V482" s="1104" t="s">
        <v>34</v>
      </c>
      <c r="W482" s="1041" t="s">
        <v>34</v>
      </c>
      <c r="X482" s="1041" t="s">
        <v>34</v>
      </c>
      <c r="Y482" s="1105" t="s">
        <v>34</v>
      </c>
      <c r="Z482" s="1089">
        <f t="shared" ref="Z482:Z505" si="2347">G482-J482</f>
        <v>0</v>
      </c>
      <c r="AA482" s="1042">
        <f t="shared" ref="AA482:AA505" si="2348">G482-M482</f>
        <v>0</v>
      </c>
      <c r="AB482" s="1042">
        <f t="shared" ref="AB482:AB505" si="2349">G482-P482</f>
        <v>0</v>
      </c>
      <c r="AC482" s="1043">
        <f t="shared" ref="AC482:AC505" si="2350">G482-S482</f>
        <v>0</v>
      </c>
      <c r="AD482" s="1044">
        <f t="shared" ref="AD482:AD483" si="2351">IF(G482&gt;0,ROUND((J482/G482),3),0)</f>
        <v>0</v>
      </c>
      <c r="AE482" s="1045">
        <f t="shared" ref="AE482:AE483" si="2352">IF(G482&gt;0,ROUND((M482/G482),3),0)</f>
        <v>0</v>
      </c>
      <c r="AF482" s="1045">
        <f t="shared" ref="AF482:AF483" si="2353">IF(G482&gt;0,ROUND((P482/G482),3),0)</f>
        <v>0</v>
      </c>
      <c r="AG482" s="1046">
        <f t="shared" ref="AG482:AG483" si="2354">IF(G482&gt;0,ROUND((S482/G482),3),0)</f>
        <v>0</v>
      </c>
    </row>
    <row r="483" spans="1:33" ht="19.5" thickBot="1" x14ac:dyDescent="0.3">
      <c r="A483" s="972"/>
      <c r="B483" s="1011"/>
      <c r="C483" s="1017"/>
      <c r="D483" s="1013"/>
      <c r="E483" s="1510" t="s">
        <v>336</v>
      </c>
      <c r="F483" s="1018" t="s">
        <v>43</v>
      </c>
      <c r="G483" s="1019">
        <f>SUM(G485:G493)</f>
        <v>0</v>
      </c>
      <c r="H483" s="1015" t="s">
        <v>34</v>
      </c>
      <c r="I483" s="1020">
        <f>SUM(I485:I493)</f>
        <v>0</v>
      </c>
      <c r="J483" s="1019">
        <f>SUM(J485:J493)</f>
        <v>0</v>
      </c>
      <c r="K483" s="1015" t="s">
        <v>34</v>
      </c>
      <c r="L483" s="1020">
        <f>SUM(L485:L493)</f>
        <v>0</v>
      </c>
      <c r="M483" s="1019">
        <f>SUM(M485:M493)</f>
        <v>0</v>
      </c>
      <c r="N483" s="1015" t="s">
        <v>34</v>
      </c>
      <c r="O483" s="1020">
        <f>SUM(O485:O493)</f>
        <v>0</v>
      </c>
      <c r="P483" s="1019">
        <f>SUM(P485:P493)</f>
        <v>0</v>
      </c>
      <c r="Q483" s="1015" t="s">
        <v>34</v>
      </c>
      <c r="R483" s="1022">
        <f>SUM(R485:R493)</f>
        <v>0</v>
      </c>
      <c r="S483" s="1021">
        <f>SUM(S485:S493)</f>
        <v>0</v>
      </c>
      <c r="T483" s="1015" t="s">
        <v>34</v>
      </c>
      <c r="U483" s="1020">
        <f>SUM(U485:U493)</f>
        <v>0</v>
      </c>
      <c r="V483" s="1106" t="s">
        <v>34</v>
      </c>
      <c r="W483" s="1047" t="s">
        <v>34</v>
      </c>
      <c r="X483" s="1047" t="s">
        <v>34</v>
      </c>
      <c r="Y483" s="1107" t="s">
        <v>34</v>
      </c>
      <c r="Z483" s="1090">
        <f t="shared" si="2347"/>
        <v>0</v>
      </c>
      <c r="AA483" s="1048">
        <f t="shared" si="2348"/>
        <v>0</v>
      </c>
      <c r="AB483" s="1048">
        <f t="shared" si="2349"/>
        <v>0</v>
      </c>
      <c r="AC483" s="1049">
        <f t="shared" si="2350"/>
        <v>0</v>
      </c>
      <c r="AD483" s="1050">
        <f t="shared" si="2351"/>
        <v>0</v>
      </c>
      <c r="AE483" s="1051">
        <f t="shared" si="2352"/>
        <v>0</v>
      </c>
      <c r="AF483" s="1051">
        <f t="shared" si="2353"/>
        <v>0</v>
      </c>
      <c r="AG483" s="1052">
        <f t="shared" si="2354"/>
        <v>0</v>
      </c>
    </row>
    <row r="484" spans="1:33" s="1" customFormat="1" ht="11.25" x14ac:dyDescent="0.25">
      <c r="A484" s="984"/>
      <c r="B484" s="295"/>
      <c r="C484" s="296"/>
      <c r="D484" s="297"/>
      <c r="E484" s="1511" t="s">
        <v>44</v>
      </c>
      <c r="F484" s="298"/>
      <c r="G484" s="907"/>
      <c r="H484" s="300"/>
      <c r="I484" s="897"/>
      <c r="J484" s="907"/>
      <c r="K484" s="300"/>
      <c r="L484" s="897"/>
      <c r="M484" s="907"/>
      <c r="N484" s="300"/>
      <c r="O484" s="897"/>
      <c r="P484" s="907"/>
      <c r="Q484" s="300"/>
      <c r="R484" s="301"/>
      <c r="S484" s="299"/>
      <c r="T484" s="300"/>
      <c r="U484" s="897"/>
      <c r="V484" s="1108"/>
      <c r="W484" s="494"/>
      <c r="X484" s="494"/>
      <c r="Y484" s="1109"/>
      <c r="Z484" s="877">
        <f t="shared" si="2347"/>
        <v>0</v>
      </c>
      <c r="AA484" s="875">
        <f t="shared" si="2348"/>
        <v>0</v>
      </c>
      <c r="AB484" s="875">
        <f t="shared" si="2349"/>
        <v>0</v>
      </c>
      <c r="AC484" s="876">
        <f t="shared" si="2350"/>
        <v>0</v>
      </c>
      <c r="AD484" s="877"/>
      <c r="AE484" s="875"/>
      <c r="AF484" s="875"/>
      <c r="AG484" s="876"/>
    </row>
    <row r="485" spans="1:33" s="1" customFormat="1" x14ac:dyDescent="0.25">
      <c r="A485" s="984"/>
      <c r="B485" s="302">
        <v>602100</v>
      </c>
      <c r="C485" s="296"/>
      <c r="D485" s="303"/>
      <c r="E485" s="1512" t="s">
        <v>337</v>
      </c>
      <c r="F485" s="304" t="s">
        <v>43</v>
      </c>
      <c r="G485" s="908">
        <f t="shared" ref="G485:G493" si="2355">I485</f>
        <v>0</v>
      </c>
      <c r="H485" s="60" t="s">
        <v>34</v>
      </c>
      <c r="I485" s="898"/>
      <c r="J485" s="908">
        <f t="shared" ref="J485:J493" si="2356">L485</f>
        <v>0</v>
      </c>
      <c r="K485" s="60" t="s">
        <v>34</v>
      </c>
      <c r="L485" s="898"/>
      <c r="M485" s="908">
        <f t="shared" ref="M485:M493" si="2357">O485</f>
        <v>0</v>
      </c>
      <c r="N485" s="60" t="s">
        <v>34</v>
      </c>
      <c r="O485" s="898"/>
      <c r="P485" s="908">
        <f t="shared" ref="P485:P493" si="2358">R485</f>
        <v>0</v>
      </c>
      <c r="Q485" s="60" t="s">
        <v>34</v>
      </c>
      <c r="R485" s="306"/>
      <c r="S485" s="305">
        <f t="shared" ref="S485:S493" si="2359">U485</f>
        <v>0</v>
      </c>
      <c r="T485" s="60" t="s">
        <v>34</v>
      </c>
      <c r="U485" s="898"/>
      <c r="V485" s="1110" t="s">
        <v>34</v>
      </c>
      <c r="W485" s="493" t="s">
        <v>34</v>
      </c>
      <c r="X485" s="493" t="s">
        <v>34</v>
      </c>
      <c r="Y485" s="1111" t="s">
        <v>34</v>
      </c>
      <c r="Z485" s="1091">
        <f t="shared" si="2347"/>
        <v>0</v>
      </c>
      <c r="AA485" s="870">
        <f t="shared" si="2348"/>
        <v>0</v>
      </c>
      <c r="AB485" s="870">
        <f t="shared" si="2349"/>
        <v>0</v>
      </c>
      <c r="AC485" s="871">
        <f t="shared" si="2350"/>
        <v>0</v>
      </c>
      <c r="AD485" s="872">
        <f t="shared" ref="AD485:AD505" si="2360">IF(G485&gt;0,ROUND((J485/G485),3),0)</f>
        <v>0</v>
      </c>
      <c r="AE485" s="873">
        <f t="shared" ref="AE485:AE505" si="2361">IF(G485&gt;0,ROUND((M485/G485),3),0)</f>
        <v>0</v>
      </c>
      <c r="AF485" s="873">
        <f t="shared" ref="AF485:AF505" si="2362">IF(G485&gt;0,ROUND((P485/G485),3),0)</f>
        <v>0</v>
      </c>
      <c r="AG485" s="874">
        <f t="shared" ref="AG485:AG505" si="2363">IF(G485&gt;0,ROUND((S485/G485),3),0)</f>
        <v>0</v>
      </c>
    </row>
    <row r="486" spans="1:33" ht="24" x14ac:dyDescent="0.25">
      <c r="B486" s="307">
        <v>25010100</v>
      </c>
      <c r="C486" s="308"/>
      <c r="D486" s="309"/>
      <c r="E486" s="1512" t="s">
        <v>338</v>
      </c>
      <c r="F486" s="304" t="s">
        <v>43</v>
      </c>
      <c r="G486" s="908">
        <f t="shared" si="2355"/>
        <v>0</v>
      </c>
      <c r="H486" s="60" t="s">
        <v>34</v>
      </c>
      <c r="I486" s="898"/>
      <c r="J486" s="908">
        <f t="shared" si="2356"/>
        <v>0</v>
      </c>
      <c r="K486" s="60" t="s">
        <v>34</v>
      </c>
      <c r="L486" s="898"/>
      <c r="M486" s="908">
        <f t="shared" si="2357"/>
        <v>0</v>
      </c>
      <c r="N486" s="60" t="s">
        <v>34</v>
      </c>
      <c r="O486" s="898"/>
      <c r="P486" s="908">
        <f t="shared" si="2358"/>
        <v>0</v>
      </c>
      <c r="Q486" s="60" t="s">
        <v>34</v>
      </c>
      <c r="R486" s="306"/>
      <c r="S486" s="305">
        <f t="shared" si="2359"/>
        <v>0</v>
      </c>
      <c r="T486" s="60" t="s">
        <v>34</v>
      </c>
      <c r="U486" s="898"/>
      <c r="V486" s="1112" t="s">
        <v>34</v>
      </c>
      <c r="W486" s="495" t="s">
        <v>34</v>
      </c>
      <c r="X486" s="495" t="s">
        <v>34</v>
      </c>
      <c r="Y486" s="1113" t="s">
        <v>34</v>
      </c>
      <c r="Z486" s="1092">
        <f t="shared" si="2347"/>
        <v>0</v>
      </c>
      <c r="AA486" s="878">
        <f t="shared" si="2348"/>
        <v>0</v>
      </c>
      <c r="AB486" s="878">
        <f t="shared" si="2349"/>
        <v>0</v>
      </c>
      <c r="AC486" s="879">
        <f t="shared" si="2350"/>
        <v>0</v>
      </c>
      <c r="AD486" s="880">
        <f t="shared" si="2360"/>
        <v>0</v>
      </c>
      <c r="AE486" s="881">
        <f t="shared" si="2361"/>
        <v>0</v>
      </c>
      <c r="AF486" s="881">
        <f t="shared" si="2362"/>
        <v>0</v>
      </c>
      <c r="AG486" s="882">
        <f t="shared" si="2363"/>
        <v>0</v>
      </c>
    </row>
    <row r="487" spans="1:33" ht="24" x14ac:dyDescent="0.25">
      <c r="B487" s="307">
        <v>25010200</v>
      </c>
      <c r="C487" s="308"/>
      <c r="D487" s="309"/>
      <c r="E487" s="1512" t="s">
        <v>339</v>
      </c>
      <c r="F487" s="304" t="s">
        <v>43</v>
      </c>
      <c r="G487" s="908">
        <f t="shared" si="2355"/>
        <v>0</v>
      </c>
      <c r="H487" s="60" t="s">
        <v>34</v>
      </c>
      <c r="I487" s="898"/>
      <c r="J487" s="908">
        <f t="shared" si="2356"/>
        <v>0</v>
      </c>
      <c r="K487" s="60" t="s">
        <v>34</v>
      </c>
      <c r="L487" s="898"/>
      <c r="M487" s="908">
        <f t="shared" si="2357"/>
        <v>0</v>
      </c>
      <c r="N487" s="60" t="s">
        <v>34</v>
      </c>
      <c r="O487" s="898"/>
      <c r="P487" s="908">
        <f t="shared" si="2358"/>
        <v>0</v>
      </c>
      <c r="Q487" s="60" t="s">
        <v>34</v>
      </c>
      <c r="R487" s="306"/>
      <c r="S487" s="305">
        <f t="shared" si="2359"/>
        <v>0</v>
      </c>
      <c r="T487" s="60" t="s">
        <v>34</v>
      </c>
      <c r="U487" s="898"/>
      <c r="V487" s="1112" t="s">
        <v>34</v>
      </c>
      <c r="W487" s="495" t="s">
        <v>34</v>
      </c>
      <c r="X487" s="495" t="s">
        <v>34</v>
      </c>
      <c r="Y487" s="1113" t="s">
        <v>34</v>
      </c>
      <c r="Z487" s="1092">
        <f t="shared" si="2347"/>
        <v>0</v>
      </c>
      <c r="AA487" s="878">
        <f t="shared" si="2348"/>
        <v>0</v>
      </c>
      <c r="AB487" s="878">
        <f t="shared" si="2349"/>
        <v>0</v>
      </c>
      <c r="AC487" s="879">
        <f t="shared" si="2350"/>
        <v>0</v>
      </c>
      <c r="AD487" s="880">
        <f t="shared" si="2360"/>
        <v>0</v>
      </c>
      <c r="AE487" s="881">
        <f t="shared" si="2361"/>
        <v>0</v>
      </c>
      <c r="AF487" s="881">
        <f t="shared" si="2362"/>
        <v>0</v>
      </c>
      <c r="AG487" s="882">
        <f t="shared" si="2363"/>
        <v>0</v>
      </c>
    </row>
    <row r="488" spans="1:33" x14ac:dyDescent="0.25">
      <c r="B488" s="307">
        <v>25010300</v>
      </c>
      <c r="C488" s="308"/>
      <c r="D488" s="309"/>
      <c r="E488" s="1512" t="s">
        <v>340</v>
      </c>
      <c r="F488" s="304" t="s">
        <v>43</v>
      </c>
      <c r="G488" s="908">
        <f t="shared" si="2355"/>
        <v>0</v>
      </c>
      <c r="H488" s="60" t="s">
        <v>34</v>
      </c>
      <c r="I488" s="898"/>
      <c r="J488" s="908">
        <f t="shared" si="2356"/>
        <v>0</v>
      </c>
      <c r="K488" s="60" t="s">
        <v>34</v>
      </c>
      <c r="L488" s="898"/>
      <c r="M488" s="908">
        <f t="shared" si="2357"/>
        <v>0</v>
      </c>
      <c r="N488" s="60" t="s">
        <v>34</v>
      </c>
      <c r="O488" s="898"/>
      <c r="P488" s="908">
        <f t="shared" si="2358"/>
        <v>0</v>
      </c>
      <c r="Q488" s="60" t="s">
        <v>34</v>
      </c>
      <c r="R488" s="306"/>
      <c r="S488" s="305">
        <f t="shared" si="2359"/>
        <v>0</v>
      </c>
      <c r="T488" s="60" t="s">
        <v>34</v>
      </c>
      <c r="U488" s="898"/>
      <c r="V488" s="1112" t="s">
        <v>34</v>
      </c>
      <c r="W488" s="495" t="s">
        <v>34</v>
      </c>
      <c r="X488" s="495" t="s">
        <v>34</v>
      </c>
      <c r="Y488" s="1113" t="s">
        <v>34</v>
      </c>
      <c r="Z488" s="1092">
        <f t="shared" si="2347"/>
        <v>0</v>
      </c>
      <c r="AA488" s="878">
        <f t="shared" si="2348"/>
        <v>0</v>
      </c>
      <c r="AB488" s="878">
        <f t="shared" si="2349"/>
        <v>0</v>
      </c>
      <c r="AC488" s="879">
        <f t="shared" si="2350"/>
        <v>0</v>
      </c>
      <c r="AD488" s="880">
        <f t="shared" si="2360"/>
        <v>0</v>
      </c>
      <c r="AE488" s="881">
        <f t="shared" si="2361"/>
        <v>0</v>
      </c>
      <c r="AF488" s="881">
        <f t="shared" si="2362"/>
        <v>0</v>
      </c>
      <c r="AG488" s="882">
        <f t="shared" si="2363"/>
        <v>0</v>
      </c>
    </row>
    <row r="489" spans="1:33" x14ac:dyDescent="0.25">
      <c r="B489" s="307">
        <v>25010400</v>
      </c>
      <c r="C489" s="308"/>
      <c r="D489" s="309"/>
      <c r="E489" s="1512" t="s">
        <v>341</v>
      </c>
      <c r="F489" s="304" t="s">
        <v>43</v>
      </c>
      <c r="G489" s="908">
        <f t="shared" si="2355"/>
        <v>0</v>
      </c>
      <c r="H489" s="60" t="s">
        <v>34</v>
      </c>
      <c r="I489" s="898"/>
      <c r="J489" s="908">
        <f t="shared" si="2356"/>
        <v>0</v>
      </c>
      <c r="K489" s="60" t="s">
        <v>34</v>
      </c>
      <c r="L489" s="898"/>
      <c r="M489" s="908">
        <f t="shared" si="2357"/>
        <v>0</v>
      </c>
      <c r="N489" s="60" t="s">
        <v>34</v>
      </c>
      <c r="O489" s="898"/>
      <c r="P489" s="908">
        <f t="shared" si="2358"/>
        <v>0</v>
      </c>
      <c r="Q489" s="60" t="s">
        <v>34</v>
      </c>
      <c r="R489" s="306"/>
      <c r="S489" s="305">
        <f t="shared" si="2359"/>
        <v>0</v>
      </c>
      <c r="T489" s="60" t="s">
        <v>34</v>
      </c>
      <c r="U489" s="898"/>
      <c r="V489" s="1112" t="s">
        <v>34</v>
      </c>
      <c r="W489" s="495" t="s">
        <v>34</v>
      </c>
      <c r="X489" s="495" t="s">
        <v>34</v>
      </c>
      <c r="Y489" s="1113" t="s">
        <v>34</v>
      </c>
      <c r="Z489" s="1092">
        <f t="shared" si="2347"/>
        <v>0</v>
      </c>
      <c r="AA489" s="878">
        <f t="shared" si="2348"/>
        <v>0</v>
      </c>
      <c r="AB489" s="878">
        <f t="shared" si="2349"/>
        <v>0</v>
      </c>
      <c r="AC489" s="879">
        <f t="shared" si="2350"/>
        <v>0</v>
      </c>
      <c r="AD489" s="880">
        <f t="shared" si="2360"/>
        <v>0</v>
      </c>
      <c r="AE489" s="881">
        <f t="shared" si="2361"/>
        <v>0</v>
      </c>
      <c r="AF489" s="881">
        <f t="shared" si="2362"/>
        <v>0</v>
      </c>
      <c r="AG489" s="882">
        <f t="shared" si="2363"/>
        <v>0</v>
      </c>
    </row>
    <row r="490" spans="1:33" x14ac:dyDescent="0.25">
      <c r="B490" s="307">
        <v>25020100</v>
      </c>
      <c r="C490" s="308"/>
      <c r="D490" s="309"/>
      <c r="E490" s="1512" t="s">
        <v>342</v>
      </c>
      <c r="F490" s="304" t="s">
        <v>43</v>
      </c>
      <c r="G490" s="908">
        <f t="shared" si="2355"/>
        <v>0</v>
      </c>
      <c r="H490" s="60" t="s">
        <v>34</v>
      </c>
      <c r="I490" s="898"/>
      <c r="J490" s="908">
        <f t="shared" si="2356"/>
        <v>0</v>
      </c>
      <c r="K490" s="60" t="s">
        <v>34</v>
      </c>
      <c r="L490" s="898"/>
      <c r="M490" s="908">
        <f t="shared" si="2357"/>
        <v>0</v>
      </c>
      <c r="N490" s="60" t="s">
        <v>34</v>
      </c>
      <c r="O490" s="898"/>
      <c r="P490" s="908">
        <f t="shared" si="2358"/>
        <v>0</v>
      </c>
      <c r="Q490" s="60" t="s">
        <v>34</v>
      </c>
      <c r="R490" s="306"/>
      <c r="S490" s="305">
        <f t="shared" si="2359"/>
        <v>0</v>
      </c>
      <c r="T490" s="60" t="s">
        <v>34</v>
      </c>
      <c r="U490" s="898"/>
      <c r="V490" s="1112" t="s">
        <v>34</v>
      </c>
      <c r="W490" s="495" t="s">
        <v>34</v>
      </c>
      <c r="X490" s="495" t="s">
        <v>34</v>
      </c>
      <c r="Y490" s="1113" t="s">
        <v>34</v>
      </c>
      <c r="Z490" s="1092">
        <f t="shared" si="2347"/>
        <v>0</v>
      </c>
      <c r="AA490" s="878">
        <f t="shared" si="2348"/>
        <v>0</v>
      </c>
      <c r="AB490" s="878">
        <f t="shared" si="2349"/>
        <v>0</v>
      </c>
      <c r="AC490" s="879">
        <f t="shared" si="2350"/>
        <v>0</v>
      </c>
      <c r="AD490" s="880">
        <f t="shared" si="2360"/>
        <v>0</v>
      </c>
      <c r="AE490" s="881">
        <f t="shared" si="2361"/>
        <v>0</v>
      </c>
      <c r="AF490" s="881">
        <f t="shared" si="2362"/>
        <v>0</v>
      </c>
      <c r="AG490" s="882">
        <f t="shared" si="2363"/>
        <v>0</v>
      </c>
    </row>
    <row r="491" spans="1:33" ht="72" x14ac:dyDescent="0.25">
      <c r="B491" s="310">
        <v>25020200</v>
      </c>
      <c r="C491" s="311"/>
      <c r="D491" s="312"/>
      <c r="E491" s="313" t="s">
        <v>343</v>
      </c>
      <c r="F491" s="304" t="s">
        <v>43</v>
      </c>
      <c r="G491" s="908">
        <f t="shared" si="2355"/>
        <v>0</v>
      </c>
      <c r="H491" s="60" t="s">
        <v>34</v>
      </c>
      <c r="I491" s="898"/>
      <c r="J491" s="908">
        <f t="shared" si="2356"/>
        <v>0</v>
      </c>
      <c r="K491" s="60" t="s">
        <v>34</v>
      </c>
      <c r="L491" s="898"/>
      <c r="M491" s="908">
        <f t="shared" si="2357"/>
        <v>0</v>
      </c>
      <c r="N491" s="60" t="s">
        <v>34</v>
      </c>
      <c r="O491" s="898"/>
      <c r="P491" s="908">
        <f t="shared" si="2358"/>
        <v>0</v>
      </c>
      <c r="Q491" s="60" t="s">
        <v>34</v>
      </c>
      <c r="R491" s="306"/>
      <c r="S491" s="305">
        <f t="shared" si="2359"/>
        <v>0</v>
      </c>
      <c r="T491" s="60" t="s">
        <v>34</v>
      </c>
      <c r="U491" s="898"/>
      <c r="V491" s="1112" t="s">
        <v>34</v>
      </c>
      <c r="W491" s="495" t="s">
        <v>34</v>
      </c>
      <c r="X491" s="495" t="s">
        <v>34</v>
      </c>
      <c r="Y491" s="1113" t="s">
        <v>34</v>
      </c>
      <c r="Z491" s="1092">
        <f t="shared" si="2347"/>
        <v>0</v>
      </c>
      <c r="AA491" s="878">
        <f t="shared" si="2348"/>
        <v>0</v>
      </c>
      <c r="AB491" s="878">
        <f t="shared" si="2349"/>
        <v>0</v>
      </c>
      <c r="AC491" s="879">
        <f t="shared" si="2350"/>
        <v>0</v>
      </c>
      <c r="AD491" s="880">
        <f t="shared" si="2360"/>
        <v>0</v>
      </c>
      <c r="AE491" s="881">
        <f t="shared" si="2361"/>
        <v>0</v>
      </c>
      <c r="AF491" s="881">
        <f t="shared" si="2362"/>
        <v>0</v>
      </c>
      <c r="AG491" s="882">
        <f t="shared" si="2363"/>
        <v>0</v>
      </c>
    </row>
    <row r="492" spans="1:33" ht="33.75" customHeight="1" x14ac:dyDescent="0.25">
      <c r="B492" s="310">
        <v>41032400</v>
      </c>
      <c r="C492" s="311"/>
      <c r="D492" s="312"/>
      <c r="E492" s="313" t="s">
        <v>344</v>
      </c>
      <c r="F492" s="314" t="s">
        <v>43</v>
      </c>
      <c r="G492" s="909">
        <f t="shared" si="2355"/>
        <v>0</v>
      </c>
      <c r="H492" s="68" t="s">
        <v>34</v>
      </c>
      <c r="I492" s="899"/>
      <c r="J492" s="909">
        <f t="shared" si="2356"/>
        <v>0</v>
      </c>
      <c r="K492" s="68" t="s">
        <v>34</v>
      </c>
      <c r="L492" s="899"/>
      <c r="M492" s="909">
        <f t="shared" si="2357"/>
        <v>0</v>
      </c>
      <c r="N492" s="68" t="s">
        <v>34</v>
      </c>
      <c r="O492" s="899"/>
      <c r="P492" s="909">
        <f t="shared" si="2358"/>
        <v>0</v>
      </c>
      <c r="Q492" s="68" t="s">
        <v>34</v>
      </c>
      <c r="R492" s="316"/>
      <c r="S492" s="315">
        <f t="shared" si="2359"/>
        <v>0</v>
      </c>
      <c r="T492" s="68" t="s">
        <v>34</v>
      </c>
      <c r="U492" s="899"/>
      <c r="V492" s="1112" t="s">
        <v>34</v>
      </c>
      <c r="W492" s="495" t="s">
        <v>34</v>
      </c>
      <c r="X492" s="495" t="s">
        <v>34</v>
      </c>
      <c r="Y492" s="1113" t="s">
        <v>34</v>
      </c>
      <c r="Z492" s="1092">
        <f t="shared" si="2347"/>
        <v>0</v>
      </c>
      <c r="AA492" s="878">
        <f t="shared" si="2348"/>
        <v>0</v>
      </c>
      <c r="AB492" s="878">
        <f t="shared" si="2349"/>
        <v>0</v>
      </c>
      <c r="AC492" s="879">
        <f t="shared" si="2350"/>
        <v>0</v>
      </c>
      <c r="AD492" s="880">
        <f t="shared" si="2360"/>
        <v>0</v>
      </c>
      <c r="AE492" s="881">
        <f t="shared" si="2361"/>
        <v>0</v>
      </c>
      <c r="AF492" s="881">
        <f t="shared" si="2362"/>
        <v>0</v>
      </c>
      <c r="AG492" s="882">
        <f t="shared" si="2363"/>
        <v>0</v>
      </c>
    </row>
    <row r="493" spans="1:33" ht="15.75" thickBot="1" x14ac:dyDescent="0.3">
      <c r="B493" s="317"/>
      <c r="C493" s="308"/>
      <c r="D493" s="309"/>
      <c r="E493" s="313" t="s">
        <v>428</v>
      </c>
      <c r="F493" s="314" t="s">
        <v>43</v>
      </c>
      <c r="G493" s="909">
        <f t="shared" si="2355"/>
        <v>0</v>
      </c>
      <c r="H493" s="68" t="s">
        <v>34</v>
      </c>
      <c r="I493" s="898"/>
      <c r="J493" s="909">
        <f t="shared" si="2356"/>
        <v>0</v>
      </c>
      <c r="K493" s="68" t="s">
        <v>34</v>
      </c>
      <c r="L493" s="898"/>
      <c r="M493" s="909">
        <f t="shared" si="2357"/>
        <v>0</v>
      </c>
      <c r="N493" s="68" t="s">
        <v>34</v>
      </c>
      <c r="O493" s="898"/>
      <c r="P493" s="909">
        <f t="shared" si="2358"/>
        <v>0</v>
      </c>
      <c r="Q493" s="68" t="s">
        <v>34</v>
      </c>
      <c r="R493" s="306"/>
      <c r="S493" s="315">
        <f t="shared" si="2359"/>
        <v>0</v>
      </c>
      <c r="T493" s="68" t="s">
        <v>34</v>
      </c>
      <c r="U493" s="898"/>
      <c r="V493" s="1114" t="s">
        <v>34</v>
      </c>
      <c r="W493" s="496" t="s">
        <v>34</v>
      </c>
      <c r="X493" s="496" t="s">
        <v>34</v>
      </c>
      <c r="Y493" s="1115" t="s">
        <v>34</v>
      </c>
      <c r="Z493" s="1093">
        <f t="shared" si="2347"/>
        <v>0</v>
      </c>
      <c r="AA493" s="883">
        <f t="shared" si="2348"/>
        <v>0</v>
      </c>
      <c r="AB493" s="883">
        <f t="shared" si="2349"/>
        <v>0</v>
      </c>
      <c r="AC493" s="884">
        <f t="shared" si="2350"/>
        <v>0</v>
      </c>
      <c r="AD493" s="885">
        <f t="shared" si="2360"/>
        <v>0</v>
      </c>
      <c r="AE493" s="886">
        <f t="shared" si="2361"/>
        <v>0</v>
      </c>
      <c r="AF493" s="886">
        <f t="shared" si="2362"/>
        <v>0</v>
      </c>
      <c r="AG493" s="887">
        <f t="shared" si="2363"/>
        <v>0</v>
      </c>
    </row>
    <row r="494" spans="1:33" ht="26.25" thickBot="1" x14ac:dyDescent="0.3">
      <c r="B494" s="1011"/>
      <c r="C494" s="1012"/>
      <c r="D494" s="1013"/>
      <c r="E494" s="1513" t="s">
        <v>345</v>
      </c>
      <c r="F494" s="514" t="s">
        <v>43</v>
      </c>
      <c r="G494" s="1014">
        <f>SUM(G495:G505)</f>
        <v>0</v>
      </c>
      <c r="H494" s="1015" t="s">
        <v>34</v>
      </c>
      <c r="I494" s="1016">
        <f>SUM(I495:I505)</f>
        <v>0</v>
      </c>
      <c r="J494" s="1014">
        <f>SUM(J495:J505)</f>
        <v>0</v>
      </c>
      <c r="K494" s="1015" t="s">
        <v>34</v>
      </c>
      <c r="L494" s="1016">
        <f>SUM(L495:L505)</f>
        <v>0</v>
      </c>
      <c r="M494" s="1014">
        <f>SUM(M495:M505)</f>
        <v>0</v>
      </c>
      <c r="N494" s="1015" t="s">
        <v>34</v>
      </c>
      <c r="O494" s="1016">
        <f>SUM(O495:O505)</f>
        <v>0</v>
      </c>
      <c r="P494" s="1014">
        <f>SUM(P495:P505)</f>
        <v>0</v>
      </c>
      <c r="Q494" s="1015" t="s">
        <v>34</v>
      </c>
      <c r="R494" s="516">
        <f>SUM(R495:R505)</f>
        <v>0</v>
      </c>
      <c r="S494" s="515">
        <f>SUM(S495:S505)</f>
        <v>0</v>
      </c>
      <c r="T494" s="1015" t="s">
        <v>34</v>
      </c>
      <c r="U494" s="1016">
        <f>SUM(U495:U505)</f>
        <v>0</v>
      </c>
      <c r="V494" s="1116" t="s">
        <v>34</v>
      </c>
      <c r="W494" s="1053" t="s">
        <v>34</v>
      </c>
      <c r="X494" s="1053" t="s">
        <v>34</v>
      </c>
      <c r="Y494" s="1117" t="s">
        <v>34</v>
      </c>
      <c r="Z494" s="1094">
        <f t="shared" si="2347"/>
        <v>0</v>
      </c>
      <c r="AA494" s="1054">
        <f t="shared" si="2348"/>
        <v>0</v>
      </c>
      <c r="AB494" s="1054">
        <f t="shared" si="2349"/>
        <v>0</v>
      </c>
      <c r="AC494" s="1055">
        <f t="shared" si="2350"/>
        <v>0</v>
      </c>
      <c r="AD494" s="1056">
        <f t="shared" si="2360"/>
        <v>0</v>
      </c>
      <c r="AE494" s="1057">
        <f t="shared" si="2361"/>
        <v>0</v>
      </c>
      <c r="AF494" s="1057">
        <f t="shared" si="2362"/>
        <v>0</v>
      </c>
      <c r="AG494" s="1058">
        <f t="shared" si="2363"/>
        <v>0</v>
      </c>
    </row>
    <row r="495" spans="1:33" ht="15.75" x14ac:dyDescent="0.25">
      <c r="A495" s="109"/>
      <c r="B495" s="318"/>
      <c r="C495" s="319" t="s">
        <v>346</v>
      </c>
      <c r="D495" s="320"/>
      <c r="E495" s="1514" t="s">
        <v>55</v>
      </c>
      <c r="F495" s="321" t="s">
        <v>43</v>
      </c>
      <c r="G495" s="910">
        <f t="shared" ref="G495:G504" si="2364">I495</f>
        <v>0</v>
      </c>
      <c r="H495" s="51" t="s">
        <v>34</v>
      </c>
      <c r="I495" s="900"/>
      <c r="J495" s="910">
        <f t="shared" ref="J495:J504" si="2365">L495</f>
        <v>0</v>
      </c>
      <c r="K495" s="51" t="s">
        <v>34</v>
      </c>
      <c r="L495" s="900"/>
      <c r="M495" s="910">
        <f t="shared" ref="M495:M504" si="2366">O495</f>
        <v>0</v>
      </c>
      <c r="N495" s="51" t="s">
        <v>34</v>
      </c>
      <c r="O495" s="900"/>
      <c r="P495" s="910">
        <f t="shared" ref="P495:P504" si="2367">R495</f>
        <v>0</v>
      </c>
      <c r="Q495" s="51" t="s">
        <v>34</v>
      </c>
      <c r="R495" s="323"/>
      <c r="S495" s="322">
        <f t="shared" ref="S495:S504" si="2368">U495</f>
        <v>0</v>
      </c>
      <c r="T495" s="51" t="s">
        <v>34</v>
      </c>
      <c r="U495" s="900"/>
      <c r="V495" s="1110" t="s">
        <v>34</v>
      </c>
      <c r="W495" s="493" t="s">
        <v>34</v>
      </c>
      <c r="X495" s="493" t="s">
        <v>34</v>
      </c>
      <c r="Y495" s="1111" t="s">
        <v>34</v>
      </c>
      <c r="Z495" s="1091">
        <f t="shared" si="2347"/>
        <v>0</v>
      </c>
      <c r="AA495" s="870">
        <f t="shared" si="2348"/>
        <v>0</v>
      </c>
      <c r="AB495" s="870">
        <f t="shared" si="2349"/>
        <v>0</v>
      </c>
      <c r="AC495" s="871">
        <f t="shared" si="2350"/>
        <v>0</v>
      </c>
      <c r="AD495" s="872">
        <f t="shared" si="2360"/>
        <v>0</v>
      </c>
      <c r="AE495" s="873">
        <f t="shared" si="2361"/>
        <v>0</v>
      </c>
      <c r="AF495" s="873">
        <f t="shared" si="2362"/>
        <v>0</v>
      </c>
      <c r="AG495" s="874">
        <f t="shared" si="2363"/>
        <v>0</v>
      </c>
    </row>
    <row r="496" spans="1:33" ht="15.75" x14ac:dyDescent="0.25">
      <c r="A496" s="109"/>
      <c r="B496" s="324"/>
      <c r="C496" s="325" t="s">
        <v>154</v>
      </c>
      <c r="D496" s="309"/>
      <c r="E496" s="1515" t="s">
        <v>155</v>
      </c>
      <c r="F496" s="326" t="s">
        <v>43</v>
      </c>
      <c r="G496" s="911">
        <f t="shared" si="2364"/>
        <v>0</v>
      </c>
      <c r="H496" s="60" t="s">
        <v>34</v>
      </c>
      <c r="I496" s="901"/>
      <c r="J496" s="911">
        <f t="shared" si="2365"/>
        <v>0</v>
      </c>
      <c r="K496" s="60" t="s">
        <v>34</v>
      </c>
      <c r="L496" s="901"/>
      <c r="M496" s="911">
        <f t="shared" si="2366"/>
        <v>0</v>
      </c>
      <c r="N496" s="60" t="s">
        <v>34</v>
      </c>
      <c r="O496" s="901"/>
      <c r="P496" s="911">
        <f t="shared" si="2367"/>
        <v>0</v>
      </c>
      <c r="Q496" s="60" t="s">
        <v>34</v>
      </c>
      <c r="R496" s="328"/>
      <c r="S496" s="327">
        <f t="shared" si="2368"/>
        <v>0</v>
      </c>
      <c r="T496" s="60" t="s">
        <v>34</v>
      </c>
      <c r="U496" s="901"/>
      <c r="V496" s="1112" t="s">
        <v>34</v>
      </c>
      <c r="W496" s="495" t="s">
        <v>34</v>
      </c>
      <c r="X496" s="495" t="s">
        <v>34</v>
      </c>
      <c r="Y496" s="1113" t="s">
        <v>34</v>
      </c>
      <c r="Z496" s="1092">
        <f t="shared" si="2347"/>
        <v>0</v>
      </c>
      <c r="AA496" s="878">
        <f t="shared" si="2348"/>
        <v>0</v>
      </c>
      <c r="AB496" s="878">
        <f t="shared" si="2349"/>
        <v>0</v>
      </c>
      <c r="AC496" s="879">
        <f t="shared" si="2350"/>
        <v>0</v>
      </c>
      <c r="AD496" s="880">
        <f t="shared" si="2360"/>
        <v>0</v>
      </c>
      <c r="AE496" s="881">
        <f t="shared" si="2361"/>
        <v>0</v>
      </c>
      <c r="AF496" s="881">
        <f t="shared" si="2362"/>
        <v>0</v>
      </c>
      <c r="AG496" s="882">
        <f t="shared" si="2363"/>
        <v>0</v>
      </c>
    </row>
    <row r="497" spans="1:33" ht="15.75" x14ac:dyDescent="0.25">
      <c r="A497" s="109"/>
      <c r="B497" s="324"/>
      <c r="C497" s="325" t="s">
        <v>255</v>
      </c>
      <c r="D497" s="309"/>
      <c r="E497" s="1515" t="s">
        <v>256</v>
      </c>
      <c r="F497" s="326" t="s">
        <v>43</v>
      </c>
      <c r="G497" s="911">
        <f t="shared" si="2364"/>
        <v>0</v>
      </c>
      <c r="H497" s="60" t="s">
        <v>34</v>
      </c>
      <c r="I497" s="901"/>
      <c r="J497" s="911">
        <f t="shared" si="2365"/>
        <v>0</v>
      </c>
      <c r="K497" s="60" t="s">
        <v>34</v>
      </c>
      <c r="L497" s="901"/>
      <c r="M497" s="911">
        <f t="shared" si="2366"/>
        <v>0</v>
      </c>
      <c r="N497" s="60" t="s">
        <v>34</v>
      </c>
      <c r="O497" s="901"/>
      <c r="P497" s="911">
        <f t="shared" si="2367"/>
        <v>0</v>
      </c>
      <c r="Q497" s="60" t="s">
        <v>34</v>
      </c>
      <c r="R497" s="328"/>
      <c r="S497" s="327">
        <f t="shared" si="2368"/>
        <v>0</v>
      </c>
      <c r="T497" s="60" t="s">
        <v>34</v>
      </c>
      <c r="U497" s="901"/>
      <c r="V497" s="1112" t="s">
        <v>34</v>
      </c>
      <c r="W497" s="495" t="s">
        <v>34</v>
      </c>
      <c r="X497" s="495" t="s">
        <v>34</v>
      </c>
      <c r="Y497" s="1113" t="s">
        <v>34</v>
      </c>
      <c r="Z497" s="1092">
        <f t="shared" si="2347"/>
        <v>0</v>
      </c>
      <c r="AA497" s="878">
        <f t="shared" si="2348"/>
        <v>0</v>
      </c>
      <c r="AB497" s="878">
        <f t="shared" si="2349"/>
        <v>0</v>
      </c>
      <c r="AC497" s="879">
        <f t="shared" si="2350"/>
        <v>0</v>
      </c>
      <c r="AD497" s="880">
        <f t="shared" si="2360"/>
        <v>0</v>
      </c>
      <c r="AE497" s="881">
        <f t="shared" si="2361"/>
        <v>0</v>
      </c>
      <c r="AF497" s="881">
        <f t="shared" si="2362"/>
        <v>0</v>
      </c>
      <c r="AG497" s="882">
        <f t="shared" si="2363"/>
        <v>0</v>
      </c>
    </row>
    <row r="498" spans="1:33" ht="15.75" x14ac:dyDescent="0.25">
      <c r="A498" s="109"/>
      <c r="B498" s="324"/>
      <c r="C498" s="325" t="s">
        <v>266</v>
      </c>
      <c r="D498" s="309"/>
      <c r="E498" s="1515" t="s">
        <v>267</v>
      </c>
      <c r="F498" s="326" t="s">
        <v>43</v>
      </c>
      <c r="G498" s="911">
        <f t="shared" si="2364"/>
        <v>0</v>
      </c>
      <c r="H498" s="60" t="s">
        <v>34</v>
      </c>
      <c r="I498" s="901"/>
      <c r="J498" s="911">
        <f t="shared" si="2365"/>
        <v>0</v>
      </c>
      <c r="K498" s="60" t="s">
        <v>34</v>
      </c>
      <c r="L498" s="901"/>
      <c r="M498" s="911">
        <f t="shared" si="2366"/>
        <v>0</v>
      </c>
      <c r="N498" s="60" t="s">
        <v>34</v>
      </c>
      <c r="O498" s="901"/>
      <c r="P498" s="911">
        <f t="shared" si="2367"/>
        <v>0</v>
      </c>
      <c r="Q498" s="60" t="s">
        <v>34</v>
      </c>
      <c r="R498" s="328"/>
      <c r="S498" s="327">
        <f t="shared" si="2368"/>
        <v>0</v>
      </c>
      <c r="T498" s="60" t="s">
        <v>34</v>
      </c>
      <c r="U498" s="901"/>
      <c r="V498" s="1112" t="s">
        <v>34</v>
      </c>
      <c r="W498" s="495" t="s">
        <v>34</v>
      </c>
      <c r="X498" s="495" t="s">
        <v>34</v>
      </c>
      <c r="Y498" s="1113" t="s">
        <v>34</v>
      </c>
      <c r="Z498" s="1092">
        <f t="shared" si="2347"/>
        <v>0</v>
      </c>
      <c r="AA498" s="878">
        <f t="shared" si="2348"/>
        <v>0</v>
      </c>
      <c r="AB498" s="878">
        <f t="shared" si="2349"/>
        <v>0</v>
      </c>
      <c r="AC498" s="879">
        <f t="shared" si="2350"/>
        <v>0</v>
      </c>
      <c r="AD498" s="880">
        <f t="shared" si="2360"/>
        <v>0</v>
      </c>
      <c r="AE498" s="881">
        <f t="shared" si="2361"/>
        <v>0</v>
      </c>
      <c r="AF498" s="881">
        <f t="shared" si="2362"/>
        <v>0</v>
      </c>
      <c r="AG498" s="882">
        <f t="shared" si="2363"/>
        <v>0</v>
      </c>
    </row>
    <row r="499" spans="1:33" ht="25.5" x14ac:dyDescent="0.25">
      <c r="A499" s="109"/>
      <c r="B499" s="577"/>
      <c r="C499" s="325" t="s">
        <v>429</v>
      </c>
      <c r="D499" s="578"/>
      <c r="E499" s="1515" t="s">
        <v>291</v>
      </c>
      <c r="F499" s="326" t="s">
        <v>43</v>
      </c>
      <c r="G499" s="911">
        <f t="shared" si="2364"/>
        <v>0</v>
      </c>
      <c r="H499" s="60" t="s">
        <v>34</v>
      </c>
      <c r="I499" s="901"/>
      <c r="J499" s="911">
        <f t="shared" si="2365"/>
        <v>0</v>
      </c>
      <c r="K499" s="60" t="s">
        <v>34</v>
      </c>
      <c r="L499" s="901"/>
      <c r="M499" s="911">
        <f t="shared" si="2366"/>
        <v>0</v>
      </c>
      <c r="N499" s="60" t="s">
        <v>34</v>
      </c>
      <c r="O499" s="901"/>
      <c r="P499" s="911">
        <f t="shared" si="2367"/>
        <v>0</v>
      </c>
      <c r="Q499" s="60" t="s">
        <v>34</v>
      </c>
      <c r="R499" s="328"/>
      <c r="S499" s="327">
        <f t="shared" si="2368"/>
        <v>0</v>
      </c>
      <c r="T499" s="60" t="s">
        <v>34</v>
      </c>
      <c r="U499" s="901"/>
      <c r="V499" s="1112" t="s">
        <v>34</v>
      </c>
      <c r="W499" s="495" t="s">
        <v>34</v>
      </c>
      <c r="X499" s="495" t="s">
        <v>34</v>
      </c>
      <c r="Y499" s="1113" t="s">
        <v>34</v>
      </c>
      <c r="Z499" s="1092">
        <f t="shared" si="2347"/>
        <v>0</v>
      </c>
      <c r="AA499" s="878">
        <f t="shared" si="2348"/>
        <v>0</v>
      </c>
      <c r="AB499" s="878">
        <f t="shared" si="2349"/>
        <v>0</v>
      </c>
      <c r="AC499" s="879">
        <f t="shared" si="2350"/>
        <v>0</v>
      </c>
      <c r="AD499" s="880">
        <f t="shared" si="2360"/>
        <v>0</v>
      </c>
      <c r="AE499" s="881">
        <f t="shared" si="2361"/>
        <v>0</v>
      </c>
      <c r="AF499" s="881">
        <f t="shared" si="2362"/>
        <v>0</v>
      </c>
      <c r="AG499" s="882">
        <f t="shared" si="2363"/>
        <v>0</v>
      </c>
    </row>
    <row r="500" spans="1:33" ht="15.75" x14ac:dyDescent="0.25">
      <c r="A500" s="109"/>
      <c r="B500" s="324"/>
      <c r="C500" s="325" t="s">
        <v>308</v>
      </c>
      <c r="D500" s="309"/>
      <c r="E500" s="1515" t="s">
        <v>309</v>
      </c>
      <c r="F500" s="326" t="s">
        <v>43</v>
      </c>
      <c r="G500" s="911">
        <f t="shared" si="2364"/>
        <v>0</v>
      </c>
      <c r="H500" s="60" t="s">
        <v>34</v>
      </c>
      <c r="I500" s="901"/>
      <c r="J500" s="911">
        <f t="shared" si="2365"/>
        <v>0</v>
      </c>
      <c r="K500" s="60" t="s">
        <v>34</v>
      </c>
      <c r="L500" s="901"/>
      <c r="M500" s="911">
        <f t="shared" si="2366"/>
        <v>0</v>
      </c>
      <c r="N500" s="60" t="s">
        <v>34</v>
      </c>
      <c r="O500" s="901"/>
      <c r="P500" s="911">
        <f t="shared" si="2367"/>
        <v>0</v>
      </c>
      <c r="Q500" s="60" t="s">
        <v>34</v>
      </c>
      <c r="R500" s="328"/>
      <c r="S500" s="327">
        <f t="shared" si="2368"/>
        <v>0</v>
      </c>
      <c r="T500" s="60" t="s">
        <v>34</v>
      </c>
      <c r="U500" s="901"/>
      <c r="V500" s="1112" t="s">
        <v>34</v>
      </c>
      <c r="W500" s="495" t="s">
        <v>34</v>
      </c>
      <c r="X500" s="495" t="s">
        <v>34</v>
      </c>
      <c r="Y500" s="1113" t="s">
        <v>34</v>
      </c>
      <c r="Z500" s="1092">
        <f t="shared" si="2347"/>
        <v>0</v>
      </c>
      <c r="AA500" s="878">
        <f t="shared" si="2348"/>
        <v>0</v>
      </c>
      <c r="AB500" s="878">
        <f t="shared" si="2349"/>
        <v>0</v>
      </c>
      <c r="AC500" s="879">
        <f t="shared" si="2350"/>
        <v>0</v>
      </c>
      <c r="AD500" s="880">
        <f t="shared" si="2360"/>
        <v>0</v>
      </c>
      <c r="AE500" s="881">
        <f t="shared" si="2361"/>
        <v>0</v>
      </c>
      <c r="AF500" s="881">
        <f t="shared" si="2362"/>
        <v>0</v>
      </c>
      <c r="AG500" s="882">
        <f t="shared" si="2363"/>
        <v>0</v>
      </c>
    </row>
    <row r="501" spans="1:33" ht="25.5" x14ac:dyDescent="0.25">
      <c r="A501" s="109"/>
      <c r="B501" s="324"/>
      <c r="C501" s="325" t="s">
        <v>318</v>
      </c>
      <c r="D501" s="309"/>
      <c r="E501" s="1515" t="s">
        <v>319</v>
      </c>
      <c r="F501" s="326" t="s">
        <v>43</v>
      </c>
      <c r="G501" s="911">
        <f t="shared" si="2364"/>
        <v>0</v>
      </c>
      <c r="H501" s="60" t="s">
        <v>34</v>
      </c>
      <c r="I501" s="901"/>
      <c r="J501" s="911">
        <f t="shared" si="2365"/>
        <v>0</v>
      </c>
      <c r="K501" s="60" t="s">
        <v>34</v>
      </c>
      <c r="L501" s="901"/>
      <c r="M501" s="911">
        <f t="shared" si="2366"/>
        <v>0</v>
      </c>
      <c r="N501" s="60" t="s">
        <v>34</v>
      </c>
      <c r="O501" s="901"/>
      <c r="P501" s="911">
        <f t="shared" si="2367"/>
        <v>0</v>
      </c>
      <c r="Q501" s="60" t="s">
        <v>34</v>
      </c>
      <c r="R501" s="328"/>
      <c r="S501" s="327">
        <f t="shared" si="2368"/>
        <v>0</v>
      </c>
      <c r="T501" s="60" t="s">
        <v>34</v>
      </c>
      <c r="U501" s="901"/>
      <c r="V501" s="1112" t="s">
        <v>34</v>
      </c>
      <c r="W501" s="495" t="s">
        <v>34</v>
      </c>
      <c r="X501" s="495" t="s">
        <v>34</v>
      </c>
      <c r="Y501" s="1113" t="s">
        <v>34</v>
      </c>
      <c r="Z501" s="1092">
        <f t="shared" si="2347"/>
        <v>0</v>
      </c>
      <c r="AA501" s="878">
        <f t="shared" si="2348"/>
        <v>0</v>
      </c>
      <c r="AB501" s="878">
        <f t="shared" si="2349"/>
        <v>0</v>
      </c>
      <c r="AC501" s="879">
        <f t="shared" si="2350"/>
        <v>0</v>
      </c>
      <c r="AD501" s="880">
        <f t="shared" si="2360"/>
        <v>0</v>
      </c>
      <c r="AE501" s="881">
        <f t="shared" si="2361"/>
        <v>0</v>
      </c>
      <c r="AF501" s="881">
        <f t="shared" si="2362"/>
        <v>0</v>
      </c>
      <c r="AG501" s="882">
        <f t="shared" si="2363"/>
        <v>0</v>
      </c>
    </row>
    <row r="502" spans="1:33" ht="15.75" x14ac:dyDescent="0.25">
      <c r="A502" s="109"/>
      <c r="B502" s="324"/>
      <c r="C502" s="325" t="s">
        <v>320</v>
      </c>
      <c r="D502" s="309"/>
      <c r="E502" s="1515" t="s">
        <v>321</v>
      </c>
      <c r="F502" s="326" t="s">
        <v>43</v>
      </c>
      <c r="G502" s="911">
        <f t="shared" si="2364"/>
        <v>0</v>
      </c>
      <c r="H502" s="60" t="s">
        <v>34</v>
      </c>
      <c r="I502" s="901"/>
      <c r="J502" s="911">
        <f t="shared" si="2365"/>
        <v>0</v>
      </c>
      <c r="K502" s="60" t="s">
        <v>34</v>
      </c>
      <c r="L502" s="901"/>
      <c r="M502" s="911">
        <f t="shared" si="2366"/>
        <v>0</v>
      </c>
      <c r="N502" s="60" t="s">
        <v>34</v>
      </c>
      <c r="O502" s="901"/>
      <c r="P502" s="911">
        <f t="shared" si="2367"/>
        <v>0</v>
      </c>
      <c r="Q502" s="60" t="s">
        <v>34</v>
      </c>
      <c r="R502" s="328"/>
      <c r="S502" s="327">
        <f t="shared" si="2368"/>
        <v>0</v>
      </c>
      <c r="T502" s="60" t="s">
        <v>34</v>
      </c>
      <c r="U502" s="901"/>
      <c r="V502" s="1112" t="s">
        <v>34</v>
      </c>
      <c r="W502" s="495" t="s">
        <v>34</v>
      </c>
      <c r="X502" s="495" t="s">
        <v>34</v>
      </c>
      <c r="Y502" s="1113" t="s">
        <v>34</v>
      </c>
      <c r="Z502" s="1092">
        <f t="shared" si="2347"/>
        <v>0</v>
      </c>
      <c r="AA502" s="878">
        <f t="shared" si="2348"/>
        <v>0</v>
      </c>
      <c r="AB502" s="878">
        <f t="shared" si="2349"/>
        <v>0</v>
      </c>
      <c r="AC502" s="879">
        <f t="shared" si="2350"/>
        <v>0</v>
      </c>
      <c r="AD502" s="880">
        <f t="shared" si="2360"/>
        <v>0</v>
      </c>
      <c r="AE502" s="881">
        <f t="shared" si="2361"/>
        <v>0</v>
      </c>
      <c r="AF502" s="881">
        <f t="shared" si="2362"/>
        <v>0</v>
      </c>
      <c r="AG502" s="882">
        <f t="shared" si="2363"/>
        <v>0</v>
      </c>
    </row>
    <row r="503" spans="1:33" ht="15.75" x14ac:dyDescent="0.25">
      <c r="A503" s="109"/>
      <c r="B503" s="324"/>
      <c r="C503" s="325" t="s">
        <v>323</v>
      </c>
      <c r="D503" s="309"/>
      <c r="E503" s="1515" t="s">
        <v>324</v>
      </c>
      <c r="F503" s="326" t="s">
        <v>43</v>
      </c>
      <c r="G503" s="911">
        <f t="shared" si="2364"/>
        <v>0</v>
      </c>
      <c r="H503" s="60" t="s">
        <v>34</v>
      </c>
      <c r="I503" s="901"/>
      <c r="J503" s="911">
        <f t="shared" si="2365"/>
        <v>0</v>
      </c>
      <c r="K503" s="60" t="s">
        <v>34</v>
      </c>
      <c r="L503" s="901"/>
      <c r="M503" s="911">
        <f t="shared" si="2366"/>
        <v>0</v>
      </c>
      <c r="N503" s="60" t="s">
        <v>34</v>
      </c>
      <c r="O503" s="901"/>
      <c r="P503" s="911">
        <f t="shared" si="2367"/>
        <v>0</v>
      </c>
      <c r="Q503" s="60" t="s">
        <v>34</v>
      </c>
      <c r="R503" s="328"/>
      <c r="S503" s="327">
        <f t="shared" si="2368"/>
        <v>0</v>
      </c>
      <c r="T503" s="60" t="s">
        <v>34</v>
      </c>
      <c r="U503" s="901"/>
      <c r="V503" s="1112" t="s">
        <v>34</v>
      </c>
      <c r="W503" s="495" t="s">
        <v>34</v>
      </c>
      <c r="X503" s="495" t="s">
        <v>34</v>
      </c>
      <c r="Y503" s="1113" t="s">
        <v>34</v>
      </c>
      <c r="Z503" s="1092">
        <f t="shared" si="2347"/>
        <v>0</v>
      </c>
      <c r="AA503" s="878">
        <f t="shared" si="2348"/>
        <v>0</v>
      </c>
      <c r="AB503" s="878">
        <f t="shared" si="2349"/>
        <v>0</v>
      </c>
      <c r="AC503" s="879">
        <f t="shared" si="2350"/>
        <v>0</v>
      </c>
      <c r="AD503" s="880">
        <f t="shared" si="2360"/>
        <v>0</v>
      </c>
      <c r="AE503" s="881">
        <f t="shared" si="2361"/>
        <v>0</v>
      </c>
      <c r="AF503" s="881">
        <f t="shared" si="2362"/>
        <v>0</v>
      </c>
      <c r="AG503" s="882">
        <f t="shared" si="2363"/>
        <v>0</v>
      </c>
    </row>
    <row r="504" spans="1:33" ht="15.75" x14ac:dyDescent="0.25">
      <c r="A504" s="109"/>
      <c r="B504" s="329"/>
      <c r="C504" s="325" t="s">
        <v>326</v>
      </c>
      <c r="D504" s="309"/>
      <c r="E504" s="1515" t="s">
        <v>327</v>
      </c>
      <c r="F504" s="326" t="s">
        <v>43</v>
      </c>
      <c r="G504" s="911">
        <f t="shared" si="2364"/>
        <v>0</v>
      </c>
      <c r="H504" s="60" t="s">
        <v>34</v>
      </c>
      <c r="I504" s="901"/>
      <c r="J504" s="911">
        <f t="shared" si="2365"/>
        <v>0</v>
      </c>
      <c r="K504" s="60" t="s">
        <v>34</v>
      </c>
      <c r="L504" s="901"/>
      <c r="M504" s="911">
        <f t="shared" si="2366"/>
        <v>0</v>
      </c>
      <c r="N504" s="60" t="s">
        <v>34</v>
      </c>
      <c r="O504" s="901"/>
      <c r="P504" s="911">
        <f t="shared" si="2367"/>
        <v>0</v>
      </c>
      <c r="Q504" s="60" t="s">
        <v>34</v>
      </c>
      <c r="R504" s="328"/>
      <c r="S504" s="327">
        <f t="shared" si="2368"/>
        <v>0</v>
      </c>
      <c r="T504" s="60" t="s">
        <v>34</v>
      </c>
      <c r="U504" s="901"/>
      <c r="V504" s="1112" t="s">
        <v>34</v>
      </c>
      <c r="W504" s="495" t="s">
        <v>34</v>
      </c>
      <c r="X504" s="495" t="s">
        <v>34</v>
      </c>
      <c r="Y504" s="1113" t="s">
        <v>34</v>
      </c>
      <c r="Z504" s="1092">
        <f t="shared" si="2347"/>
        <v>0</v>
      </c>
      <c r="AA504" s="878">
        <f t="shared" si="2348"/>
        <v>0</v>
      </c>
      <c r="AB504" s="878">
        <f t="shared" si="2349"/>
        <v>0</v>
      </c>
      <c r="AC504" s="879">
        <f t="shared" si="2350"/>
        <v>0</v>
      </c>
      <c r="AD504" s="880">
        <f t="shared" si="2360"/>
        <v>0</v>
      </c>
      <c r="AE504" s="881">
        <f t="shared" si="2361"/>
        <v>0</v>
      </c>
      <c r="AF504" s="881">
        <f t="shared" si="2362"/>
        <v>0</v>
      </c>
      <c r="AG504" s="882">
        <f t="shared" si="2363"/>
        <v>0</v>
      </c>
    </row>
    <row r="505" spans="1:33" ht="16.5" thickBot="1" x14ac:dyDescent="0.3">
      <c r="A505" s="109"/>
      <c r="B505" s="330"/>
      <c r="C505" s="331" t="s">
        <v>330</v>
      </c>
      <c r="D505" s="332"/>
      <c r="E505" s="1516" t="s">
        <v>331</v>
      </c>
      <c r="F505" s="333" t="s">
        <v>43</v>
      </c>
      <c r="G505" s="912">
        <f>I505</f>
        <v>0</v>
      </c>
      <c r="H505" s="335" t="s">
        <v>34</v>
      </c>
      <c r="I505" s="902"/>
      <c r="J505" s="912">
        <f>L505</f>
        <v>0</v>
      </c>
      <c r="K505" s="335" t="s">
        <v>34</v>
      </c>
      <c r="L505" s="902"/>
      <c r="M505" s="912">
        <f>O505</f>
        <v>0</v>
      </c>
      <c r="N505" s="335" t="s">
        <v>34</v>
      </c>
      <c r="O505" s="902"/>
      <c r="P505" s="912">
        <f>R505</f>
        <v>0</v>
      </c>
      <c r="Q505" s="335" t="s">
        <v>34</v>
      </c>
      <c r="R505" s="336"/>
      <c r="S505" s="334">
        <f>U505</f>
        <v>0</v>
      </c>
      <c r="T505" s="335" t="s">
        <v>34</v>
      </c>
      <c r="U505" s="902"/>
      <c r="V505" s="1118" t="s">
        <v>34</v>
      </c>
      <c r="W505" s="497" t="s">
        <v>34</v>
      </c>
      <c r="X505" s="497" t="s">
        <v>34</v>
      </c>
      <c r="Y505" s="1119" t="s">
        <v>34</v>
      </c>
      <c r="Z505" s="1095">
        <f t="shared" si="2347"/>
        <v>0</v>
      </c>
      <c r="AA505" s="888">
        <f t="shared" si="2348"/>
        <v>0</v>
      </c>
      <c r="AB505" s="888">
        <f t="shared" si="2349"/>
        <v>0</v>
      </c>
      <c r="AC505" s="889">
        <f t="shared" si="2350"/>
        <v>0</v>
      </c>
      <c r="AD505" s="890">
        <f t="shared" si="2360"/>
        <v>0</v>
      </c>
      <c r="AE505" s="891">
        <f t="shared" si="2361"/>
        <v>0</v>
      </c>
      <c r="AF505" s="891">
        <f t="shared" si="2362"/>
        <v>0</v>
      </c>
      <c r="AG505" s="892">
        <f t="shared" si="2363"/>
        <v>0</v>
      </c>
    </row>
    <row r="506" spans="1:33" x14ac:dyDescent="0.25">
      <c r="B506" s="338" t="s">
        <v>347</v>
      </c>
      <c r="C506" s="339"/>
      <c r="D506" s="337"/>
      <c r="E506" s="1506"/>
      <c r="F506" s="337"/>
      <c r="G506" s="340">
        <f>G483-G494</f>
        <v>0</v>
      </c>
      <c r="H506" s="341"/>
      <c r="I506" s="341">
        <f t="shared" ref="I506:U506" si="2369">I483-I494</f>
        <v>0</v>
      </c>
      <c r="J506" s="340">
        <f t="shared" si="2369"/>
        <v>0</v>
      </c>
      <c r="K506" s="341"/>
      <c r="L506" s="341">
        <f t="shared" si="2369"/>
        <v>0</v>
      </c>
      <c r="M506" s="340">
        <f>M483-M494</f>
        <v>0</v>
      </c>
      <c r="N506" s="341"/>
      <c r="O506" s="341">
        <f t="shared" si="2369"/>
        <v>0</v>
      </c>
      <c r="P506" s="340">
        <f t="shared" si="2369"/>
        <v>0</v>
      </c>
      <c r="Q506" s="341"/>
      <c r="R506" s="903">
        <f t="shared" si="2369"/>
        <v>0</v>
      </c>
      <c r="S506" s="904">
        <f t="shared" si="2369"/>
        <v>0</v>
      </c>
      <c r="T506" s="341"/>
      <c r="U506" s="341">
        <f t="shared" si="2369"/>
        <v>0</v>
      </c>
    </row>
    <row r="508" spans="1:33" ht="18.75" x14ac:dyDescent="0.25">
      <c r="C508" s="1221" t="s">
        <v>348</v>
      </c>
      <c r="G508" s="1219" t="s">
        <v>769</v>
      </c>
      <c r="H508" s="1220"/>
      <c r="I508" s="1220"/>
      <c r="K508" s="69"/>
      <c r="L508" s="69"/>
      <c r="N508" s="69"/>
      <c r="O508" s="69"/>
      <c r="Q508" s="69"/>
      <c r="R508" s="69"/>
      <c r="T508" s="69"/>
      <c r="U508" s="69"/>
    </row>
    <row r="509" spans="1:33" s="343" customFormat="1" ht="11.25" x14ac:dyDescent="0.25">
      <c r="A509" s="987"/>
      <c r="C509" s="344"/>
      <c r="D509" s="2"/>
      <c r="E509" s="1518"/>
      <c r="G509" s="345" t="s">
        <v>349</v>
      </c>
      <c r="H509" s="345"/>
      <c r="I509" s="345"/>
      <c r="J509" s="346"/>
      <c r="K509" s="346"/>
      <c r="L509" s="346"/>
      <c r="M509" s="346"/>
      <c r="N509" s="346"/>
      <c r="O509" s="346"/>
      <c r="P509" s="346"/>
      <c r="Q509" s="346"/>
      <c r="R509" s="346"/>
      <c r="S509" s="346"/>
      <c r="T509" s="346"/>
      <c r="U509" s="346"/>
      <c r="V509" s="346"/>
      <c r="W509" s="346"/>
      <c r="X509" s="346"/>
      <c r="Y509" s="346"/>
      <c r="Z509" s="346"/>
      <c r="AA509" s="346"/>
      <c r="AB509" s="346"/>
      <c r="AC509" s="346"/>
    </row>
    <row r="510" spans="1:33" ht="18.75" x14ac:dyDescent="0.25">
      <c r="C510" s="342" t="s">
        <v>350</v>
      </c>
      <c r="G510" s="347"/>
      <c r="H510" s="80"/>
      <c r="I510" s="80"/>
      <c r="K510" s="69"/>
      <c r="L510" s="69"/>
      <c r="N510" s="69"/>
      <c r="O510" s="69"/>
      <c r="Q510" s="69"/>
      <c r="R510" s="69"/>
      <c r="T510" s="69"/>
      <c r="U510" s="69"/>
    </row>
    <row r="511" spans="1:33" ht="18.75" x14ac:dyDescent="0.25">
      <c r="C511" s="342" t="s">
        <v>351</v>
      </c>
      <c r="G511" s="1219" t="s">
        <v>770</v>
      </c>
      <c r="H511" s="1220"/>
      <c r="I511" s="1220"/>
      <c r="K511" s="69"/>
      <c r="L511" s="69"/>
      <c r="N511" s="69"/>
      <c r="O511" s="69"/>
      <c r="Q511" s="69"/>
      <c r="R511" s="69"/>
      <c r="T511" s="69"/>
      <c r="U511" s="69"/>
    </row>
    <row r="512" spans="1:33" s="343" customFormat="1" ht="11.25" x14ac:dyDescent="0.25">
      <c r="A512" s="987"/>
      <c r="C512" s="344"/>
      <c r="D512" s="2"/>
      <c r="E512" s="1518"/>
      <c r="G512" s="345" t="s">
        <v>349</v>
      </c>
      <c r="H512" s="345"/>
      <c r="I512" s="345"/>
      <c r="J512" s="346"/>
      <c r="K512" s="346"/>
      <c r="L512" s="346"/>
      <c r="M512" s="346"/>
      <c r="N512" s="346"/>
      <c r="O512" s="346"/>
      <c r="P512" s="346"/>
      <c r="Q512" s="346"/>
      <c r="R512" s="346"/>
      <c r="S512" s="346"/>
      <c r="T512" s="346"/>
      <c r="U512" s="346"/>
      <c r="V512" s="346"/>
      <c r="W512" s="346"/>
      <c r="X512" s="346"/>
      <c r="Y512" s="346"/>
      <c r="Z512" s="346"/>
      <c r="AA512" s="346"/>
      <c r="AB512" s="346"/>
      <c r="AC512" s="346"/>
    </row>
    <row r="513" spans="1:29" s="348" customFormat="1" x14ac:dyDescent="0.25">
      <c r="A513" s="988"/>
      <c r="C513" s="349"/>
      <c r="D513" s="350"/>
      <c r="E513" s="1519"/>
      <c r="G513" s="351"/>
      <c r="J513" s="351"/>
      <c r="K513" s="351"/>
      <c r="L513" s="351"/>
      <c r="M513" s="351"/>
      <c r="N513" s="351"/>
      <c r="O513" s="351"/>
      <c r="P513" s="351"/>
      <c r="Q513" s="351"/>
      <c r="R513" s="351"/>
      <c r="S513" s="351"/>
      <c r="T513" s="351"/>
      <c r="U513" s="351"/>
      <c r="V513" s="351"/>
      <c r="W513" s="351"/>
      <c r="X513" s="351"/>
      <c r="Y513" s="351"/>
      <c r="Z513" s="351"/>
      <c r="AA513" s="351"/>
      <c r="AB513" s="351"/>
      <c r="AC513" s="351"/>
    </row>
    <row r="514" spans="1:29" x14ac:dyDescent="0.25">
      <c r="B514" s="352"/>
      <c r="C514" s="353" t="s">
        <v>796</v>
      </c>
      <c r="D514" s="354"/>
      <c r="E514" s="1520"/>
      <c r="K514" s="69"/>
      <c r="L514" s="69"/>
      <c r="N514" s="69"/>
      <c r="O514" s="69"/>
      <c r="Q514" s="69"/>
      <c r="R514" s="69"/>
      <c r="T514" s="69"/>
      <c r="U514" s="69"/>
    </row>
    <row r="515" spans="1:29" x14ac:dyDescent="0.25">
      <c r="C515" s="355"/>
      <c r="D515" s="356"/>
      <c r="E515" s="1521" t="s">
        <v>352</v>
      </c>
      <c r="K515" s="69"/>
      <c r="L515" s="69"/>
      <c r="N515" s="69"/>
      <c r="O515" s="69"/>
      <c r="Q515" s="69"/>
      <c r="R515" s="69"/>
      <c r="T515" s="69"/>
      <c r="U515" s="69"/>
    </row>
    <row r="516" spans="1:29" x14ac:dyDescent="0.25">
      <c r="C516" s="358"/>
      <c r="D516" s="89"/>
      <c r="E516" s="1522"/>
    </row>
    <row r="517" spans="1:29" x14ac:dyDescent="0.25">
      <c r="C517" s="359" t="s">
        <v>353</v>
      </c>
      <c r="D517" s="89"/>
      <c r="E517" s="1523" t="s">
        <v>777</v>
      </c>
    </row>
  </sheetData>
  <sheetProtection password="ED7D" sheet="1" objects="1" scenarios="1" formatColumns="0" sort="0" autoFilter="0"/>
  <mergeCells count="3">
    <mergeCell ref="L7:M7"/>
    <mergeCell ref="L8:M8"/>
    <mergeCell ref="R1:Y1"/>
  </mergeCells>
  <pageMargins left="0.23622047244094491" right="0.23622047244094491" top="0.39370078740157483" bottom="0.31496062992125984" header="0.15748031496062992" footer="0.15748031496062992"/>
  <pageSetup paperSize="9" scale="49" fitToHeight="0" orientation="landscape" r:id="rId1"/>
  <headerFooter differentFirst="1">
    <oddFooter>&amp;C&amp;"+,полужирный курсив"&amp;9Сторінка &amp;P з &amp;N</oddFooter>
    <firstFooter>&amp;C&amp;"+,полужирный курсив"&amp;9Сторінка &amp;P з &amp;N</first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B494"/>
  <sheetViews>
    <sheetView topLeftCell="A21" zoomScaleNormal="100" workbookViewId="0">
      <selection activeCell="K27" sqref="K27"/>
    </sheetView>
  </sheetViews>
  <sheetFormatPr defaultRowHeight="15" outlineLevelRow="1" outlineLevelCol="1" x14ac:dyDescent="0.25"/>
  <cols>
    <col min="1" max="1" width="1" style="984" customWidth="1"/>
    <col min="2" max="2" width="8.42578125" style="5" customWidth="1"/>
    <col min="3" max="3" width="6" style="350" customWidth="1"/>
    <col min="4" max="4" width="6.42578125" style="5" customWidth="1"/>
    <col min="5" max="5" width="54.42578125" style="1379" customWidth="1"/>
    <col min="6" max="6" width="8.5703125" style="5" customWidth="1"/>
    <col min="7" max="7" width="16.85546875" style="5" customWidth="1"/>
    <col min="8" max="8" width="14" style="69" customWidth="1"/>
    <col min="9" max="10" width="14" style="5" customWidth="1"/>
    <col min="11" max="11" width="11.140625" style="69" customWidth="1"/>
    <col min="12" max="12" width="8.85546875" style="69" customWidth="1"/>
    <col min="13" max="13" width="11.42578125" style="69" customWidth="1"/>
    <col min="14" max="14" width="12" style="69" customWidth="1"/>
    <col min="15" max="18" width="12.42578125" style="69" hidden="1" customWidth="1" outlineLevel="1"/>
    <col min="19" max="22" width="9.85546875" style="5" hidden="1" customWidth="1" outlineLevel="1"/>
    <col min="23" max="23" width="9.140625" style="5" customWidth="1" collapsed="1"/>
    <col min="24" max="16384" width="9.140625" style="5"/>
  </cols>
  <sheetData>
    <row r="1" spans="1:28" ht="20.25" x14ac:dyDescent="0.25">
      <c r="I1" s="1772"/>
      <c r="J1" s="1772"/>
      <c r="K1" s="1772"/>
      <c r="L1" s="1772"/>
      <c r="M1" s="1772"/>
      <c r="N1" s="1772"/>
      <c r="O1" s="1772"/>
      <c r="P1" s="1772"/>
    </row>
    <row r="2" spans="1:28" ht="61.5" customHeight="1" x14ac:dyDescent="0.25">
      <c r="B2" s="4" t="s">
        <v>660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24"/>
      <c r="T2" s="424"/>
      <c r="U2" s="424"/>
      <c r="V2" s="424"/>
    </row>
    <row r="3" spans="1:28" ht="18.75" x14ac:dyDescent="0.25">
      <c r="B3" s="431" t="s">
        <v>371</v>
      </c>
      <c r="C3" s="431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1"/>
      <c r="T3" s="361"/>
      <c r="U3" s="361"/>
      <c r="V3" s="361"/>
    </row>
    <row r="4" spans="1:28" s="1" customFormat="1" ht="11.25" x14ac:dyDescent="0.25">
      <c r="A4" s="984"/>
      <c r="B4" s="6" t="s">
        <v>0</v>
      </c>
      <c r="C4" s="362"/>
      <c r="D4" s="362"/>
      <c r="E4" s="362"/>
      <c r="F4" s="362"/>
      <c r="G4" s="362"/>
      <c r="H4" s="363"/>
      <c r="I4" s="362"/>
      <c r="J4" s="362"/>
      <c r="K4" s="363"/>
      <c r="L4" s="363"/>
      <c r="M4" s="363"/>
      <c r="N4" s="363"/>
      <c r="O4" s="363"/>
      <c r="P4" s="363"/>
      <c r="Q4" s="363"/>
      <c r="R4" s="363"/>
      <c r="S4" s="364"/>
      <c r="T4" s="364"/>
      <c r="U4" s="364"/>
      <c r="V4" s="364"/>
    </row>
    <row r="5" spans="1:28" ht="20.25" x14ac:dyDescent="0.25">
      <c r="B5" s="7" t="s">
        <v>766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361"/>
      <c r="T5" s="361"/>
      <c r="U5" s="361"/>
      <c r="V5" s="361"/>
    </row>
    <row r="6" spans="1:28" s="1" customFormat="1" ht="12" thickBot="1" x14ac:dyDescent="0.3">
      <c r="A6" s="984"/>
      <c r="B6" s="6" t="s">
        <v>1</v>
      </c>
      <c r="C6" s="362"/>
      <c r="D6" s="362"/>
      <c r="E6" s="362"/>
      <c r="F6" s="362"/>
      <c r="G6" s="362"/>
      <c r="H6" s="363"/>
      <c r="I6" s="362"/>
      <c r="J6" s="362"/>
      <c r="K6" s="363"/>
      <c r="L6" s="363"/>
      <c r="M6" s="363"/>
      <c r="N6" s="363"/>
      <c r="O6" s="363"/>
      <c r="P6" s="363"/>
      <c r="Q6" s="363"/>
      <c r="R6" s="363"/>
      <c r="S6" s="364"/>
      <c r="T6" s="364"/>
      <c r="U6" s="364"/>
      <c r="V6" s="364"/>
    </row>
    <row r="7" spans="1:28" s="1065" customFormat="1" ht="19.5" hidden="1" thickBot="1" x14ac:dyDescent="0.3">
      <c r="A7" s="972"/>
      <c r="H7" s="1066"/>
      <c r="O7" s="1066"/>
      <c r="P7" s="1066"/>
      <c r="Q7" s="1066"/>
      <c r="R7" s="1066"/>
    </row>
    <row r="8" spans="1:28" s="1" customFormat="1" ht="12.75" hidden="1" customHeight="1" thickBot="1" x14ac:dyDescent="0.3">
      <c r="A8" s="984"/>
      <c r="H8" s="3"/>
      <c r="O8" s="3"/>
      <c r="P8" s="3"/>
      <c r="Q8" s="3"/>
      <c r="R8" s="3"/>
    </row>
    <row r="9" spans="1:28" s="11" customFormat="1" ht="15.75" thickBot="1" x14ac:dyDescent="0.3">
      <c r="A9" s="969"/>
      <c r="B9" s="9"/>
      <c r="C9" s="10" t="s">
        <v>2</v>
      </c>
      <c r="H9" s="12"/>
      <c r="O9" s="12"/>
      <c r="P9" s="12"/>
      <c r="Q9" s="12"/>
      <c r="R9" s="12"/>
    </row>
    <row r="10" spans="1:28" s="19" customFormat="1" x14ac:dyDescent="0.25">
      <c r="A10" s="984"/>
      <c r="B10" s="13" t="s">
        <v>3</v>
      </c>
      <c r="C10" s="14"/>
      <c r="D10" s="15" t="s">
        <v>4</v>
      </c>
      <c r="E10" s="1320"/>
      <c r="F10" s="365"/>
      <c r="G10" s="1525" t="s">
        <v>697</v>
      </c>
      <c r="H10" s="404" t="s">
        <v>587</v>
      </c>
      <c r="I10" s="16"/>
      <c r="J10" s="405"/>
      <c r="K10" s="368" t="s">
        <v>5</v>
      </c>
      <c r="L10" s="369"/>
      <c r="M10" s="369"/>
      <c r="N10" s="370"/>
      <c r="O10" s="18" t="s">
        <v>6</v>
      </c>
      <c r="P10" s="14" t="s">
        <v>6</v>
      </c>
      <c r="Q10" s="14" t="s">
        <v>6</v>
      </c>
      <c r="R10" s="17" t="s">
        <v>6</v>
      </c>
      <c r="S10" s="18" t="s">
        <v>7</v>
      </c>
      <c r="T10" s="14" t="s">
        <v>7</v>
      </c>
      <c r="U10" s="14" t="s">
        <v>7</v>
      </c>
      <c r="V10" s="17" t="s">
        <v>7</v>
      </c>
    </row>
    <row r="11" spans="1:28" s="19" customFormat="1" ht="15.75" x14ac:dyDescent="0.25">
      <c r="A11" s="984"/>
      <c r="B11" s="20" t="s">
        <v>8</v>
      </c>
      <c r="C11" s="21" t="s">
        <v>9</v>
      </c>
      <c r="D11" s="22" t="s">
        <v>10</v>
      </c>
      <c r="E11" s="1321" t="s">
        <v>11</v>
      </c>
      <c r="F11" s="24" t="s">
        <v>12</v>
      </c>
      <c r="G11" s="25" t="s">
        <v>698</v>
      </c>
      <c r="H11" s="406" t="s">
        <v>13</v>
      </c>
      <c r="I11" s="23"/>
      <c r="J11" s="407"/>
      <c r="K11" s="965" t="s">
        <v>592</v>
      </c>
      <c r="L11" s="963"/>
      <c r="M11" s="963"/>
      <c r="N11" s="964"/>
      <c r="O11" s="25" t="s">
        <v>15</v>
      </c>
      <c r="P11" s="21" t="s">
        <v>15</v>
      </c>
      <c r="Q11" s="21" t="s">
        <v>15</v>
      </c>
      <c r="R11" s="24" t="s">
        <v>15</v>
      </c>
      <c r="S11" s="25" t="s">
        <v>16</v>
      </c>
      <c r="T11" s="21" t="s">
        <v>16</v>
      </c>
      <c r="U11" s="21" t="s">
        <v>16</v>
      </c>
      <c r="V11" s="24" t="s">
        <v>16</v>
      </c>
    </row>
    <row r="12" spans="1:28" s="19" customFormat="1" ht="13.5" x14ac:dyDescent="0.25">
      <c r="A12" s="984"/>
      <c r="B12" s="20" t="s">
        <v>17</v>
      </c>
      <c r="C12" s="26" t="s">
        <v>18</v>
      </c>
      <c r="D12" s="22" t="s">
        <v>19</v>
      </c>
      <c r="E12" s="1322"/>
      <c r="F12" s="24" t="s">
        <v>20</v>
      </c>
      <c r="G12" s="25" t="s">
        <v>699</v>
      </c>
      <c r="H12" s="408" t="s">
        <v>21</v>
      </c>
      <c r="I12" s="28" t="s">
        <v>22</v>
      </c>
      <c r="J12" s="24" t="s">
        <v>23</v>
      </c>
      <c r="K12" s="374" t="s">
        <v>24</v>
      </c>
      <c r="L12" s="375" t="s">
        <v>25</v>
      </c>
      <c r="M12" s="375" t="s">
        <v>26</v>
      </c>
      <c r="N12" s="376" t="s">
        <v>27</v>
      </c>
      <c r="O12" s="29" t="s">
        <v>361</v>
      </c>
      <c r="P12" s="30" t="s">
        <v>360</v>
      </c>
      <c r="Q12" s="30" t="s">
        <v>362</v>
      </c>
      <c r="R12" s="31" t="s">
        <v>363</v>
      </c>
      <c r="S12" s="29" t="s">
        <v>361</v>
      </c>
      <c r="T12" s="30" t="s">
        <v>360</v>
      </c>
      <c r="U12" s="30" t="s">
        <v>362</v>
      </c>
      <c r="V12" s="31" t="s">
        <v>363</v>
      </c>
    </row>
    <row r="13" spans="1:28" s="19" customFormat="1" ht="14.25" thickBot="1" x14ac:dyDescent="0.3">
      <c r="A13" s="984"/>
      <c r="B13" s="32" t="s">
        <v>28</v>
      </c>
      <c r="C13" s="33"/>
      <c r="D13" s="34"/>
      <c r="E13" s="1323"/>
      <c r="F13" s="377"/>
      <c r="G13" s="1526"/>
      <c r="H13" s="409"/>
      <c r="I13" s="36" t="s">
        <v>29</v>
      </c>
      <c r="J13" s="410" t="s">
        <v>29</v>
      </c>
      <c r="K13" s="618" t="s">
        <v>437</v>
      </c>
      <c r="L13" s="379"/>
      <c r="M13" s="380" t="s">
        <v>30</v>
      </c>
      <c r="N13" s="381" t="s">
        <v>31</v>
      </c>
      <c r="O13" s="425" t="s">
        <v>449</v>
      </c>
      <c r="P13" s="426" t="s">
        <v>450</v>
      </c>
      <c r="Q13" s="426" t="s">
        <v>451</v>
      </c>
      <c r="R13" s="427" t="s">
        <v>452</v>
      </c>
      <c r="S13" s="37" t="s">
        <v>364</v>
      </c>
      <c r="T13" s="38" t="s">
        <v>365</v>
      </c>
      <c r="U13" s="38" t="s">
        <v>366</v>
      </c>
      <c r="V13" s="39" t="s">
        <v>367</v>
      </c>
      <c r="AB13" s="19" t="s">
        <v>757</v>
      </c>
    </row>
    <row r="14" spans="1:28" s="19" customFormat="1" ht="13.5" thickBot="1" x14ac:dyDescent="0.3">
      <c r="A14" s="984"/>
      <c r="B14" s="40">
        <v>1</v>
      </c>
      <c r="C14" s="41">
        <v>2</v>
      </c>
      <c r="D14" s="41">
        <v>3</v>
      </c>
      <c r="E14" s="1324">
        <v>4</v>
      </c>
      <c r="F14" s="42">
        <v>5</v>
      </c>
      <c r="G14" s="1527">
        <v>6</v>
      </c>
      <c r="H14" s="40">
        <v>7</v>
      </c>
      <c r="I14" s="41">
        <v>8</v>
      </c>
      <c r="J14" s="42">
        <v>9</v>
      </c>
      <c r="K14" s="40">
        <v>10</v>
      </c>
      <c r="L14" s="41">
        <v>11</v>
      </c>
      <c r="M14" s="43">
        <v>12</v>
      </c>
      <c r="N14" s="44">
        <v>13</v>
      </c>
      <c r="O14" s="45">
        <v>25</v>
      </c>
      <c r="P14" s="46">
        <v>26</v>
      </c>
      <c r="Q14" s="47">
        <v>27</v>
      </c>
      <c r="R14" s="44">
        <v>28</v>
      </c>
      <c r="S14" s="48">
        <v>29</v>
      </c>
      <c r="T14" s="48">
        <v>30</v>
      </c>
      <c r="U14" s="48">
        <v>31</v>
      </c>
      <c r="V14" s="44">
        <v>32</v>
      </c>
    </row>
    <row r="15" spans="1:28" ht="31.5" thickBot="1" x14ac:dyDescent="0.3">
      <c r="A15" s="968"/>
      <c r="B15" s="1622"/>
      <c r="C15" s="1746"/>
      <c r="D15" s="1623"/>
      <c r="E15" s="1747" t="s">
        <v>596</v>
      </c>
      <c r="F15" s="1748"/>
      <c r="G15" s="1748"/>
      <c r="H15" s="1749"/>
      <c r="I15" s="1748"/>
      <c r="J15" s="1750"/>
      <c r="K15" s="1751" t="s">
        <v>476</v>
      </c>
      <c r="L15" s="1752"/>
      <c r="M15" s="1752"/>
      <c r="N15" s="1753"/>
      <c r="O15" s="49"/>
      <c r="P15" s="49"/>
      <c r="Q15" s="49"/>
      <c r="R15" s="383"/>
      <c r="S15" s="384"/>
      <c r="T15" s="385"/>
      <c r="U15" s="385"/>
      <c r="V15" s="386"/>
    </row>
    <row r="16" spans="1:28" x14ac:dyDescent="0.25">
      <c r="A16" s="975"/>
      <c r="B16" s="50" t="s">
        <v>33</v>
      </c>
      <c r="C16" s="51" t="s">
        <v>34</v>
      </c>
      <c r="D16" s="51" t="s">
        <v>34</v>
      </c>
      <c r="E16" s="1745" t="s">
        <v>434</v>
      </c>
      <c r="F16" s="52" t="s">
        <v>35</v>
      </c>
      <c r="G16" s="1633"/>
      <c r="H16" s="720">
        <v>1</v>
      </c>
      <c r="I16" s="53" t="s">
        <v>34</v>
      </c>
      <c r="J16" s="54" t="s">
        <v>34</v>
      </c>
      <c r="K16" s="397" t="s">
        <v>34</v>
      </c>
      <c r="L16" s="53" t="s">
        <v>34</v>
      </c>
      <c r="M16" s="53" t="s">
        <v>34</v>
      </c>
      <c r="N16" s="54" t="s">
        <v>34</v>
      </c>
      <c r="O16" s="58" t="s">
        <v>34</v>
      </c>
      <c r="P16" s="55" t="s">
        <v>34</v>
      </c>
      <c r="Q16" s="58" t="s">
        <v>34</v>
      </c>
      <c r="R16" s="56" t="s">
        <v>34</v>
      </c>
      <c r="S16" s="57" t="s">
        <v>34</v>
      </c>
      <c r="T16" s="55" t="s">
        <v>34</v>
      </c>
      <c r="U16" s="58" t="s">
        <v>34</v>
      </c>
      <c r="V16" s="56" t="s">
        <v>34</v>
      </c>
    </row>
    <row r="17" spans="1:22" x14ac:dyDescent="0.25">
      <c r="A17" s="975"/>
      <c r="B17" s="50" t="s">
        <v>33</v>
      </c>
      <c r="C17" s="51" t="s">
        <v>34</v>
      </c>
      <c r="D17" s="51" t="s">
        <v>34</v>
      </c>
      <c r="E17" s="1325" t="s">
        <v>435</v>
      </c>
      <c r="F17" s="61" t="s">
        <v>36</v>
      </c>
      <c r="G17" s="1633"/>
      <c r="H17" s="619">
        <v>16</v>
      </c>
      <c r="I17" s="53" t="s">
        <v>34</v>
      </c>
      <c r="J17" s="54" t="s">
        <v>34</v>
      </c>
      <c r="K17" s="397" t="s">
        <v>34</v>
      </c>
      <c r="L17" s="53" t="s">
        <v>34</v>
      </c>
      <c r="M17" s="53" t="s">
        <v>34</v>
      </c>
      <c r="N17" s="54" t="s">
        <v>34</v>
      </c>
      <c r="O17" s="63" t="s">
        <v>34</v>
      </c>
      <c r="P17" s="53" t="s">
        <v>34</v>
      </c>
      <c r="Q17" s="63" t="s">
        <v>34</v>
      </c>
      <c r="R17" s="54" t="s">
        <v>34</v>
      </c>
      <c r="S17" s="62" t="s">
        <v>34</v>
      </c>
      <c r="T17" s="53" t="s">
        <v>34</v>
      </c>
      <c r="U17" s="63" t="s">
        <v>34</v>
      </c>
      <c r="V17" s="54" t="s">
        <v>34</v>
      </c>
    </row>
    <row r="18" spans="1:22" x14ac:dyDescent="0.25">
      <c r="A18" s="975"/>
      <c r="B18" s="59" t="s">
        <v>33</v>
      </c>
      <c r="C18" s="60" t="s">
        <v>34</v>
      </c>
      <c r="D18" s="60" t="s">
        <v>34</v>
      </c>
      <c r="E18" s="1326" t="s">
        <v>436</v>
      </c>
      <c r="F18" s="61" t="s">
        <v>36</v>
      </c>
      <c r="G18" s="1632"/>
      <c r="H18" s="619">
        <v>60</v>
      </c>
      <c r="I18" s="55" t="s">
        <v>34</v>
      </c>
      <c r="J18" s="56" t="s">
        <v>34</v>
      </c>
      <c r="K18" s="388" t="s">
        <v>34</v>
      </c>
      <c r="L18" s="55" t="s">
        <v>34</v>
      </c>
      <c r="M18" s="55" t="s">
        <v>34</v>
      </c>
      <c r="N18" s="56" t="s">
        <v>34</v>
      </c>
      <c r="O18" s="58" t="s">
        <v>34</v>
      </c>
      <c r="P18" s="55" t="s">
        <v>34</v>
      </c>
      <c r="Q18" s="58" t="s">
        <v>34</v>
      </c>
      <c r="R18" s="56" t="s">
        <v>34</v>
      </c>
      <c r="S18" s="57" t="s">
        <v>34</v>
      </c>
      <c r="T18" s="55" t="s">
        <v>34</v>
      </c>
      <c r="U18" s="58" t="s">
        <v>34</v>
      </c>
      <c r="V18" s="56" t="s">
        <v>34</v>
      </c>
    </row>
    <row r="19" spans="1:22" ht="24.75" x14ac:dyDescent="0.25">
      <c r="A19" s="1200"/>
      <c r="B19" s="59" t="s">
        <v>33</v>
      </c>
      <c r="C19" s="60" t="s">
        <v>34</v>
      </c>
      <c r="D19" s="60" t="s">
        <v>34</v>
      </c>
      <c r="E19" s="1326" t="s">
        <v>606</v>
      </c>
      <c r="F19" s="61" t="s">
        <v>36</v>
      </c>
      <c r="G19" s="1632"/>
      <c r="H19" s="619">
        <f>ЗвітІнд.Кошторис!G19</f>
        <v>0</v>
      </c>
      <c r="I19" s="55" t="s">
        <v>34</v>
      </c>
      <c r="J19" s="56" t="s">
        <v>34</v>
      </c>
      <c r="K19" s="388" t="s">
        <v>34</v>
      </c>
      <c r="L19" s="55" t="s">
        <v>34</v>
      </c>
      <c r="M19" s="55" t="s">
        <v>34</v>
      </c>
      <c r="N19" s="56" t="s">
        <v>34</v>
      </c>
      <c r="O19" s="58"/>
      <c r="P19" s="55"/>
      <c r="Q19" s="58"/>
      <c r="R19" s="56"/>
      <c r="S19" s="57"/>
      <c r="T19" s="55"/>
      <c r="U19" s="58"/>
      <c r="V19" s="56"/>
    </row>
    <row r="20" spans="1:22" ht="57" customHeight="1" thickBot="1" x14ac:dyDescent="0.3">
      <c r="A20" s="1122"/>
      <c r="B20" s="1592" t="s">
        <v>33</v>
      </c>
      <c r="C20" s="68" t="s">
        <v>34</v>
      </c>
      <c r="D20" s="68" t="s">
        <v>34</v>
      </c>
      <c r="E20" s="1615" t="s">
        <v>607</v>
      </c>
      <c r="F20" s="1744" t="s">
        <v>36</v>
      </c>
      <c r="G20" s="1716"/>
      <c r="H20" s="1596" t="s">
        <v>34</v>
      </c>
      <c r="I20" s="1597" t="s">
        <v>34</v>
      </c>
      <c r="J20" s="1598" t="s">
        <v>34</v>
      </c>
      <c r="K20" s="1596" t="s">
        <v>34</v>
      </c>
      <c r="L20" s="1597" t="s">
        <v>34</v>
      </c>
      <c r="M20" s="1597" t="s">
        <v>34</v>
      </c>
      <c r="N20" s="1620">
        <f>ЗвітІнд.Кошторис!Y20</f>
        <v>0</v>
      </c>
      <c r="O20" s="398" t="s">
        <v>34</v>
      </c>
      <c r="P20" s="55" t="s">
        <v>34</v>
      </c>
      <c r="Q20" s="55" t="s">
        <v>34</v>
      </c>
      <c r="R20" s="56" t="s">
        <v>34</v>
      </c>
      <c r="S20" s="57" t="s">
        <v>34</v>
      </c>
      <c r="T20" s="55" t="s">
        <v>34</v>
      </c>
      <c r="U20" s="58" t="s">
        <v>34</v>
      </c>
      <c r="V20" s="56" t="s">
        <v>34</v>
      </c>
    </row>
    <row r="21" spans="1:22" ht="16.5" thickBot="1" x14ac:dyDescent="0.3">
      <c r="A21" s="109"/>
      <c r="B21" s="1622"/>
      <c r="C21" s="1623"/>
      <c r="D21" s="1624"/>
      <c r="E21" s="1602" t="s">
        <v>32</v>
      </c>
      <c r="F21" s="1624"/>
      <c r="G21" s="1624"/>
      <c r="H21" s="1625"/>
      <c r="I21" s="1624"/>
      <c r="J21" s="1624"/>
      <c r="K21" s="1626" t="s">
        <v>354</v>
      </c>
      <c r="L21" s="1626"/>
      <c r="M21" s="1626"/>
      <c r="N21" s="1627"/>
      <c r="O21" s="961"/>
      <c r="P21" s="961"/>
      <c r="Q21" s="961"/>
      <c r="R21" s="962"/>
      <c r="S21" s="956"/>
      <c r="T21" s="961"/>
      <c r="U21" s="961"/>
      <c r="V21" s="962"/>
    </row>
    <row r="22" spans="1:22" x14ac:dyDescent="0.25">
      <c r="A22" s="1122"/>
      <c r="B22" s="50" t="s">
        <v>33</v>
      </c>
      <c r="C22" s="51" t="s">
        <v>34</v>
      </c>
      <c r="D22" s="51" t="s">
        <v>34</v>
      </c>
      <c r="E22" s="129" t="s">
        <v>462</v>
      </c>
      <c r="F22" s="1133" t="s">
        <v>35</v>
      </c>
      <c r="G22" s="1529"/>
      <c r="H22" s="1621">
        <f>ЗвітІнд.Кошторис!G22</f>
        <v>0</v>
      </c>
      <c r="I22" s="53">
        <f>ЗвітІнд.Кошторис!H22</f>
        <v>0</v>
      </c>
      <c r="J22" s="53">
        <f>ЗвітІнд.Кошторис!I22</f>
        <v>0</v>
      </c>
      <c r="K22" s="397" t="s">
        <v>34</v>
      </c>
      <c r="L22" s="53" t="s">
        <v>34</v>
      </c>
      <c r="M22" s="53" t="s">
        <v>34</v>
      </c>
      <c r="N22" s="54" t="s">
        <v>34</v>
      </c>
      <c r="O22" s="58" t="s">
        <v>34</v>
      </c>
      <c r="P22" s="55" t="s">
        <v>34</v>
      </c>
      <c r="Q22" s="58" t="s">
        <v>34</v>
      </c>
      <c r="R22" s="56" t="s">
        <v>34</v>
      </c>
      <c r="S22" s="57" t="s">
        <v>34</v>
      </c>
      <c r="T22" s="55" t="s">
        <v>34</v>
      </c>
      <c r="U22" s="58" t="s">
        <v>34</v>
      </c>
      <c r="V22" s="56" t="s">
        <v>34</v>
      </c>
    </row>
    <row r="23" spans="1:22" ht="24.75" x14ac:dyDescent="0.25">
      <c r="A23" s="1122"/>
      <c r="B23" s="59" t="s">
        <v>33</v>
      </c>
      <c r="C23" s="60" t="s">
        <v>34</v>
      </c>
      <c r="D23" s="60" t="s">
        <v>34</v>
      </c>
      <c r="E23" s="1328" t="s">
        <v>486</v>
      </c>
      <c r="F23" s="611" t="s">
        <v>36</v>
      </c>
      <c r="G23" s="1528"/>
      <c r="H23" s="1279">
        <f>ЗвітІнд.Кошторис!G23</f>
        <v>0</v>
      </c>
      <c r="I23" s="55" t="s">
        <v>34</v>
      </c>
      <c r="J23" s="56" t="s">
        <v>34</v>
      </c>
      <c r="K23" s="388" t="s">
        <v>34</v>
      </c>
      <c r="L23" s="55" t="s">
        <v>34</v>
      </c>
      <c r="M23" s="55" t="s">
        <v>34</v>
      </c>
      <c r="N23" s="56" t="s">
        <v>34</v>
      </c>
      <c r="O23" s="58" t="s">
        <v>34</v>
      </c>
      <c r="P23" s="55" t="s">
        <v>34</v>
      </c>
      <c r="Q23" s="58" t="s">
        <v>34</v>
      </c>
      <c r="R23" s="56" t="s">
        <v>34</v>
      </c>
      <c r="S23" s="57" t="s">
        <v>34</v>
      </c>
      <c r="T23" s="55" t="s">
        <v>34</v>
      </c>
      <c r="U23" s="58" t="s">
        <v>34</v>
      </c>
      <c r="V23" s="56" t="s">
        <v>34</v>
      </c>
    </row>
    <row r="24" spans="1:22" ht="25.5" x14ac:dyDescent="0.25">
      <c r="A24" s="1122"/>
      <c r="B24" s="59" t="s">
        <v>33</v>
      </c>
      <c r="C24" s="60" t="s">
        <v>34</v>
      </c>
      <c r="D24" s="60" t="s">
        <v>34</v>
      </c>
      <c r="E24" s="1327" t="s">
        <v>487</v>
      </c>
      <c r="F24" s="611" t="s">
        <v>36</v>
      </c>
      <c r="G24" s="1528"/>
      <c r="H24" s="1279">
        <f>ЗвітІнд.Кошторис!G24</f>
        <v>0</v>
      </c>
      <c r="I24" s="55" t="s">
        <v>34</v>
      </c>
      <c r="J24" s="56" t="s">
        <v>34</v>
      </c>
      <c r="K24" s="388" t="s">
        <v>34</v>
      </c>
      <c r="L24" s="55" t="s">
        <v>34</v>
      </c>
      <c r="M24" s="55" t="s">
        <v>34</v>
      </c>
      <c r="N24" s="56" t="s">
        <v>34</v>
      </c>
      <c r="O24" s="58" t="s">
        <v>34</v>
      </c>
      <c r="P24" s="55" t="s">
        <v>34</v>
      </c>
      <c r="Q24" s="58" t="s">
        <v>34</v>
      </c>
      <c r="R24" s="56" t="s">
        <v>34</v>
      </c>
      <c r="S24" s="57" t="s">
        <v>34</v>
      </c>
      <c r="T24" s="55" t="s">
        <v>34</v>
      </c>
      <c r="U24" s="58" t="s">
        <v>34</v>
      </c>
      <c r="V24" s="56" t="s">
        <v>34</v>
      </c>
    </row>
    <row r="25" spans="1:22" ht="25.5" x14ac:dyDescent="0.25">
      <c r="A25" s="1122"/>
      <c r="B25" s="59" t="s">
        <v>33</v>
      </c>
      <c r="C25" s="60" t="s">
        <v>34</v>
      </c>
      <c r="D25" s="60" t="s">
        <v>34</v>
      </c>
      <c r="E25" s="1327" t="s">
        <v>488</v>
      </c>
      <c r="F25" s="611" t="s">
        <v>36</v>
      </c>
      <c r="G25" s="1528"/>
      <c r="H25" s="1279">
        <f>ЗвітІнд.Кошторис!G25</f>
        <v>0</v>
      </c>
      <c r="I25" s="55" t="s">
        <v>34</v>
      </c>
      <c r="J25" s="56" t="s">
        <v>34</v>
      </c>
      <c r="K25" s="388" t="s">
        <v>34</v>
      </c>
      <c r="L25" s="55" t="s">
        <v>34</v>
      </c>
      <c r="M25" s="55" t="s">
        <v>34</v>
      </c>
      <c r="N25" s="56" t="s">
        <v>34</v>
      </c>
      <c r="O25" s="58" t="s">
        <v>34</v>
      </c>
      <c r="P25" s="55" t="s">
        <v>34</v>
      </c>
      <c r="Q25" s="58" t="s">
        <v>34</v>
      </c>
      <c r="R25" s="56" t="s">
        <v>34</v>
      </c>
      <c r="S25" s="57" t="s">
        <v>34</v>
      </c>
      <c r="T25" s="55" t="s">
        <v>34</v>
      </c>
      <c r="U25" s="58" t="s">
        <v>34</v>
      </c>
      <c r="V25" s="56" t="s">
        <v>34</v>
      </c>
    </row>
    <row r="26" spans="1:22" ht="25.5" x14ac:dyDescent="0.25">
      <c r="A26" s="1122"/>
      <c r="B26" s="59" t="s">
        <v>33</v>
      </c>
      <c r="C26" s="60" t="s">
        <v>34</v>
      </c>
      <c r="D26" s="60" t="s">
        <v>34</v>
      </c>
      <c r="E26" s="1327" t="s">
        <v>598</v>
      </c>
      <c r="F26" s="611" t="s">
        <v>599</v>
      </c>
      <c r="G26" s="1528"/>
      <c r="H26" s="1279">
        <f>ЗвітІнд.Кошторис!G26</f>
        <v>0</v>
      </c>
      <c r="I26" s="55" t="s">
        <v>34</v>
      </c>
      <c r="J26" s="56" t="s">
        <v>34</v>
      </c>
      <c r="K26" s="388" t="s">
        <v>34</v>
      </c>
      <c r="L26" s="55" t="s">
        <v>34</v>
      </c>
      <c r="M26" s="55" t="s">
        <v>34</v>
      </c>
      <c r="N26" s="56" t="s">
        <v>34</v>
      </c>
      <c r="O26" s="63"/>
      <c r="P26" s="63"/>
      <c r="Q26" s="63"/>
      <c r="R26" s="1239"/>
      <c r="S26" s="1240"/>
      <c r="T26" s="1241"/>
      <c r="U26" s="1241"/>
      <c r="V26" s="1242"/>
    </row>
    <row r="27" spans="1:22" x14ac:dyDescent="0.25">
      <c r="A27" s="1122"/>
      <c r="B27" s="59" t="s">
        <v>33</v>
      </c>
      <c r="C27" s="60" t="s">
        <v>34</v>
      </c>
      <c r="D27" s="60" t="s">
        <v>34</v>
      </c>
      <c r="E27" s="1327" t="s">
        <v>460</v>
      </c>
      <c r="F27" s="611" t="s">
        <v>599</v>
      </c>
      <c r="G27" s="1528"/>
      <c r="H27" s="1283">
        <f>ЗвітІнд.Кошторис!G27</f>
        <v>0</v>
      </c>
      <c r="I27" s="1284">
        <f>ЗвітІнд.Кошторис!H27</f>
        <v>0</v>
      </c>
      <c r="J27" s="1284">
        <f>ЗвітІнд.Кошторис!I27</f>
        <v>0</v>
      </c>
      <c r="K27" s="1273">
        <f>ЗвітІнд.Кошторис!V27</f>
        <v>0</v>
      </c>
      <c r="L27" s="1274">
        <f>ЗвітІнд.Кошторис!W27</f>
        <v>0</v>
      </c>
      <c r="M27" s="1274">
        <f>ЗвітІнд.Кошторис!X27</f>
        <v>0</v>
      </c>
      <c r="N27" s="1275">
        <f>ЗвітІнд.Кошторис!Y27</f>
        <v>0</v>
      </c>
      <c r="O27" s="63"/>
      <c r="P27" s="63"/>
      <c r="Q27" s="63"/>
      <c r="R27" s="1239"/>
      <c r="S27" s="1240"/>
      <c r="T27" s="1241"/>
      <c r="U27" s="1241"/>
      <c r="V27" s="1242"/>
    </row>
    <row r="28" spans="1:22" x14ac:dyDescent="0.25">
      <c r="A28" s="1122"/>
      <c r="B28" s="59" t="s">
        <v>33</v>
      </c>
      <c r="C28" s="60" t="s">
        <v>34</v>
      </c>
      <c r="D28" s="60" t="s">
        <v>34</v>
      </c>
      <c r="E28" s="1327" t="s">
        <v>461</v>
      </c>
      <c r="F28" s="611" t="s">
        <v>599</v>
      </c>
      <c r="G28" s="1528"/>
      <c r="H28" s="1283">
        <f>ЗвітІнд.Кошторис!G28</f>
        <v>0</v>
      </c>
      <c r="I28" s="1284">
        <f>ЗвітІнд.Кошторис!H28</f>
        <v>0</v>
      </c>
      <c r="J28" s="1284">
        <f>ЗвітІнд.Кошторис!I28</f>
        <v>0</v>
      </c>
      <c r="K28" s="1273">
        <f>ЗвітІнд.Кошторис!V28</f>
        <v>0</v>
      </c>
      <c r="L28" s="1274">
        <f>ЗвітІнд.Кошторис!W28</f>
        <v>0</v>
      </c>
      <c r="M28" s="1274">
        <f>ЗвітІнд.Кошторис!X28</f>
        <v>0</v>
      </c>
      <c r="N28" s="1275">
        <f>ЗвітІнд.Кошторис!Y28</f>
        <v>0</v>
      </c>
      <c r="O28" s="63"/>
      <c r="P28" s="63"/>
      <c r="Q28" s="63"/>
      <c r="R28" s="1239"/>
      <c r="S28" s="1240"/>
      <c r="T28" s="1241"/>
      <c r="U28" s="1241"/>
      <c r="V28" s="1242"/>
    </row>
    <row r="29" spans="1:22" x14ac:dyDescent="0.25">
      <c r="A29" s="1122"/>
      <c r="B29" s="59" t="s">
        <v>33</v>
      </c>
      <c r="C29" s="60" t="s">
        <v>34</v>
      </c>
      <c r="D29" s="60" t="s">
        <v>34</v>
      </c>
      <c r="E29" s="1326" t="s">
        <v>38</v>
      </c>
      <c r="F29" s="611" t="s">
        <v>599</v>
      </c>
      <c r="G29" s="1528"/>
      <c r="H29" s="1283">
        <f>ЗвітІнд.Кошторис!G29</f>
        <v>133</v>
      </c>
      <c r="I29" s="1284">
        <f>ЗвітІнд.Кошторис!H29</f>
        <v>0</v>
      </c>
      <c r="J29" s="1284">
        <f>ЗвітІнд.Кошторис!I29</f>
        <v>133</v>
      </c>
      <c r="K29" s="1273">
        <f>ЗвітІнд.Кошторис!V29</f>
        <v>0</v>
      </c>
      <c r="L29" s="1274">
        <f>ЗвітІнд.Кошторис!W29</f>
        <v>0</v>
      </c>
      <c r="M29" s="1274">
        <f>ЗвітІнд.Кошторис!X29</f>
        <v>0</v>
      </c>
      <c r="N29" s="1275">
        <f>ЗвітІнд.Кошторис!Y29</f>
        <v>0</v>
      </c>
      <c r="O29" s="63"/>
      <c r="P29" s="63"/>
      <c r="Q29" s="63"/>
      <c r="R29" s="1239"/>
      <c r="S29" s="1240"/>
      <c r="T29" s="1241"/>
      <c r="U29" s="1241"/>
      <c r="V29" s="1242"/>
    </row>
    <row r="30" spans="1:22" ht="25.5" x14ac:dyDescent="0.25">
      <c r="A30" s="1122"/>
      <c r="B30" s="59" t="s">
        <v>33</v>
      </c>
      <c r="C30" s="60" t="s">
        <v>34</v>
      </c>
      <c r="D30" s="60" t="s">
        <v>34</v>
      </c>
      <c r="E30" s="1329" t="s">
        <v>600</v>
      </c>
      <c r="F30" s="1611" t="s">
        <v>599</v>
      </c>
      <c r="G30" s="1530"/>
      <c r="H30" s="1287">
        <f>ЗвітІнд.Кошторис!G30</f>
        <v>0</v>
      </c>
      <c r="I30" s="1288">
        <f>ЗвітІнд.Кошторис!H30</f>
        <v>0</v>
      </c>
      <c r="J30" s="1288">
        <f>ЗвітІнд.Кошторис!I30</f>
        <v>0</v>
      </c>
      <c r="K30" s="1276">
        <f>ЗвітІнд.Кошторис!V30</f>
        <v>0</v>
      </c>
      <c r="L30" s="1277">
        <f>ЗвітІнд.Кошторис!W30</f>
        <v>0</v>
      </c>
      <c r="M30" s="1277">
        <f>ЗвітІнд.Кошторис!X30</f>
        <v>0</v>
      </c>
      <c r="N30" s="1278">
        <f>ЗвітІнд.Кошторис!Y30</f>
        <v>0</v>
      </c>
      <c r="O30" s="63"/>
      <c r="P30" s="63"/>
      <c r="Q30" s="63"/>
      <c r="R30" s="1239"/>
      <c r="S30" s="1240"/>
      <c r="T30" s="1241"/>
      <c r="U30" s="1241"/>
      <c r="V30" s="1242"/>
    </row>
    <row r="31" spans="1:22" ht="24.75" x14ac:dyDescent="0.25">
      <c r="A31" s="1122"/>
      <c r="B31" s="59" t="s">
        <v>33</v>
      </c>
      <c r="C31" s="60" t="s">
        <v>34</v>
      </c>
      <c r="D31" s="60" t="s">
        <v>34</v>
      </c>
      <c r="E31" s="1329" t="s">
        <v>601</v>
      </c>
      <c r="F31" s="1611" t="s">
        <v>599</v>
      </c>
      <c r="G31" s="1530"/>
      <c r="H31" s="1287">
        <f>ЗвітІнд.Кошторис!G31</f>
        <v>0</v>
      </c>
      <c r="I31" s="1288">
        <f>ЗвітІнд.Кошторис!H31</f>
        <v>0</v>
      </c>
      <c r="J31" s="1288">
        <f>ЗвітІнд.Кошторис!I31</f>
        <v>0</v>
      </c>
      <c r="K31" s="1276">
        <f>ЗвітІнд.Кошторис!V31</f>
        <v>0</v>
      </c>
      <c r="L31" s="1277">
        <f>ЗвітІнд.Кошторис!W31</f>
        <v>0</v>
      </c>
      <c r="M31" s="1277">
        <f>ЗвітІнд.Кошторис!X31</f>
        <v>0</v>
      </c>
      <c r="N31" s="1278">
        <f>ЗвітІнд.Кошторис!Y31</f>
        <v>0</v>
      </c>
      <c r="O31" s="63"/>
      <c r="P31" s="63"/>
      <c r="Q31" s="63"/>
      <c r="R31" s="1239"/>
      <c r="S31" s="1240"/>
      <c r="T31" s="1241"/>
      <c r="U31" s="1241"/>
      <c r="V31" s="1242"/>
    </row>
    <row r="32" spans="1:22" x14ac:dyDescent="0.25">
      <c r="A32" s="1122"/>
      <c r="B32" s="59" t="s">
        <v>33</v>
      </c>
      <c r="C32" s="60" t="s">
        <v>34</v>
      </c>
      <c r="D32" s="60" t="s">
        <v>34</v>
      </c>
      <c r="E32" s="1327" t="s">
        <v>602</v>
      </c>
      <c r="F32" s="611" t="s">
        <v>481</v>
      </c>
      <c r="G32" s="1528"/>
      <c r="H32" s="1283">
        <f>ЗвітІнд.Кошторис!G32</f>
        <v>0</v>
      </c>
      <c r="I32" s="1284">
        <f>ЗвітІнд.Кошторис!H32</f>
        <v>0</v>
      </c>
      <c r="J32" s="1284">
        <f>ЗвітІнд.Кошторис!I32</f>
        <v>0</v>
      </c>
      <c r="K32" s="1276">
        <f>ЗвітІнд.Кошторис!V32</f>
        <v>0</v>
      </c>
      <c r="L32" s="1277">
        <f>ЗвітІнд.Кошторис!W32</f>
        <v>0</v>
      </c>
      <c r="M32" s="55" t="s">
        <v>34</v>
      </c>
      <c r="N32" s="1278">
        <f>ЗвітІнд.Кошторис!Y32</f>
        <v>0</v>
      </c>
      <c r="O32" s="63"/>
      <c r="P32" s="63"/>
      <c r="Q32" s="63"/>
      <c r="R32" s="1239"/>
      <c r="S32" s="1240"/>
      <c r="T32" s="1241"/>
      <c r="U32" s="1241"/>
      <c r="V32" s="1242"/>
    </row>
    <row r="33" spans="1:22" ht="25.5" x14ac:dyDescent="0.25">
      <c r="A33" s="1122"/>
      <c r="B33" s="59" t="s">
        <v>33</v>
      </c>
      <c r="C33" s="60" t="s">
        <v>34</v>
      </c>
      <c r="D33" s="60" t="s">
        <v>34</v>
      </c>
      <c r="E33" s="1327" t="s">
        <v>603</v>
      </c>
      <c r="F33" s="611" t="s">
        <v>599</v>
      </c>
      <c r="G33" s="1528"/>
      <c r="H33" s="1283">
        <f>ЗвітІнд.Кошторис!G33</f>
        <v>0</v>
      </c>
      <c r="I33" s="1284">
        <f>ЗвітІнд.Кошторис!H33</f>
        <v>0</v>
      </c>
      <c r="J33" s="1284">
        <f>ЗвітІнд.Кошторис!I33</f>
        <v>0</v>
      </c>
      <c r="K33" s="388" t="s">
        <v>34</v>
      </c>
      <c r="L33" s="55" t="s">
        <v>34</v>
      </c>
      <c r="M33" s="55" t="s">
        <v>34</v>
      </c>
      <c r="N33" s="1278">
        <f>ЗвітІнд.Кошторис!Y33</f>
        <v>0</v>
      </c>
      <c r="O33" s="63"/>
      <c r="P33" s="63"/>
      <c r="Q33" s="63"/>
      <c r="R33" s="1239"/>
      <c r="S33" s="1240"/>
      <c r="T33" s="1241"/>
      <c r="U33" s="1241"/>
      <c r="V33" s="1242"/>
    </row>
    <row r="34" spans="1:22" ht="51" x14ac:dyDescent="0.25">
      <c r="A34" s="1122"/>
      <c r="B34" s="59" t="s">
        <v>33</v>
      </c>
      <c r="C34" s="60" t="s">
        <v>34</v>
      </c>
      <c r="D34" s="60" t="s">
        <v>34</v>
      </c>
      <c r="E34" s="1327" t="s">
        <v>604</v>
      </c>
      <c r="F34" s="611" t="s">
        <v>481</v>
      </c>
      <c r="G34" s="1528"/>
      <c r="H34" s="1283">
        <f>ЗвітІнд.Кошторис!G34</f>
        <v>0</v>
      </c>
      <c r="I34" s="55">
        <f>ЗвітІнд.Кошторис!H34</f>
        <v>0</v>
      </c>
      <c r="J34" s="55">
        <f>ЗвітІнд.Кошторис!I34</f>
        <v>0</v>
      </c>
      <c r="K34" s="388" t="s">
        <v>34</v>
      </c>
      <c r="L34" s="55" t="s">
        <v>34</v>
      </c>
      <c r="M34" s="55" t="s">
        <v>34</v>
      </c>
      <c r="N34" s="1278">
        <f>ЗвітІнд.Кошторис!Y34</f>
        <v>0</v>
      </c>
      <c r="O34" s="63"/>
      <c r="P34" s="63"/>
      <c r="Q34" s="63"/>
      <c r="R34" s="1239"/>
      <c r="S34" s="1240"/>
      <c r="T34" s="1241"/>
      <c r="U34" s="1241"/>
      <c r="V34" s="1242"/>
    </row>
    <row r="35" spans="1:22" ht="51.75" thickBot="1" x14ac:dyDescent="0.3">
      <c r="A35" s="1122"/>
      <c r="B35" s="1592" t="s">
        <v>33</v>
      </c>
      <c r="C35" s="68" t="s">
        <v>34</v>
      </c>
      <c r="D35" s="68" t="s">
        <v>34</v>
      </c>
      <c r="E35" s="1615" t="s">
        <v>605</v>
      </c>
      <c r="F35" s="1628" t="s">
        <v>36</v>
      </c>
      <c r="G35" s="1617"/>
      <c r="H35" s="1618">
        <f>ЗвітІнд.Кошторис!G35</f>
        <v>0</v>
      </c>
      <c r="I35" s="1597">
        <f>ЗвітІнд.Кошторис!H35</f>
        <v>0</v>
      </c>
      <c r="J35" s="1597">
        <f>ЗвітІнд.Кошторис!I35</f>
        <v>0</v>
      </c>
      <c r="K35" s="1596" t="s">
        <v>34</v>
      </c>
      <c r="L35" s="1597" t="s">
        <v>34</v>
      </c>
      <c r="M35" s="1597" t="s">
        <v>34</v>
      </c>
      <c r="N35" s="1598" t="s">
        <v>34</v>
      </c>
      <c r="O35" s="63"/>
      <c r="P35" s="63"/>
      <c r="Q35" s="63"/>
      <c r="R35" s="1239"/>
      <c r="S35" s="1240"/>
      <c r="T35" s="1241"/>
      <c r="U35" s="1241"/>
      <c r="V35" s="1242"/>
    </row>
    <row r="36" spans="1:22" s="994" customFormat="1" ht="16.5" thickBot="1" x14ac:dyDescent="0.3">
      <c r="A36" s="109"/>
      <c r="B36" s="1599"/>
      <c r="C36" s="1616"/>
      <c r="D36" s="1600"/>
      <c r="E36" s="1602" t="s">
        <v>39</v>
      </c>
      <c r="F36" s="1601"/>
      <c r="G36" s="1601"/>
      <c r="H36" s="1629"/>
      <c r="I36" s="1601"/>
      <c r="J36" s="1601"/>
      <c r="K36" s="1629"/>
      <c r="L36" s="1601"/>
      <c r="M36" s="1601"/>
      <c r="N36" s="1603"/>
      <c r="O36" s="1001"/>
      <c r="P36" s="1001"/>
      <c r="Q36" s="1001"/>
      <c r="R36" s="1000"/>
      <c r="S36" s="1002"/>
      <c r="T36" s="1003"/>
      <c r="U36" s="1003"/>
      <c r="V36" s="1004"/>
    </row>
    <row r="37" spans="1:22" ht="38.25" x14ac:dyDescent="0.25">
      <c r="A37" s="1067"/>
      <c r="B37" s="50" t="s">
        <v>33</v>
      </c>
      <c r="C37" s="1132" t="s">
        <v>34</v>
      </c>
      <c r="D37" s="1132" t="s">
        <v>34</v>
      </c>
      <c r="E37" s="1333" t="s">
        <v>483</v>
      </c>
      <c r="F37" s="1133" t="s">
        <v>36</v>
      </c>
      <c r="G37" s="1529"/>
      <c r="H37" s="1619">
        <f>ЗвітІнд.Кошторис!G37</f>
        <v>0</v>
      </c>
      <c r="I37" s="53" t="s">
        <v>34</v>
      </c>
      <c r="J37" s="53" t="s">
        <v>34</v>
      </c>
      <c r="K37" s="397" t="s">
        <v>34</v>
      </c>
      <c r="L37" s="53" t="s">
        <v>34</v>
      </c>
      <c r="M37" s="53" t="s">
        <v>34</v>
      </c>
      <c r="N37" s="54" t="s">
        <v>34</v>
      </c>
      <c r="O37" s="398" t="s">
        <v>34</v>
      </c>
      <c r="P37" s="55" t="s">
        <v>34</v>
      </c>
      <c r="Q37" s="55" t="s">
        <v>34</v>
      </c>
      <c r="R37" s="56" t="s">
        <v>34</v>
      </c>
      <c r="S37" s="388" t="s">
        <v>34</v>
      </c>
      <c r="T37" s="55" t="s">
        <v>34</v>
      </c>
      <c r="U37" s="55" t="s">
        <v>34</v>
      </c>
      <c r="V37" s="56" t="s">
        <v>34</v>
      </c>
    </row>
    <row r="38" spans="1:22" ht="25.5" x14ac:dyDescent="0.25">
      <c r="A38" s="1067"/>
      <c r="B38" s="59" t="s">
        <v>33</v>
      </c>
      <c r="C38" s="68" t="s">
        <v>34</v>
      </c>
      <c r="D38" s="68" t="s">
        <v>34</v>
      </c>
      <c r="E38" s="1330" t="s">
        <v>484</v>
      </c>
      <c r="F38" s="611" t="s">
        <v>62</v>
      </c>
      <c r="G38" s="1528"/>
      <c r="H38" s="1281">
        <f>ЗвітІнд.Кошторис!G38</f>
        <v>0</v>
      </c>
      <c r="I38" s="55" t="s">
        <v>34</v>
      </c>
      <c r="J38" s="55" t="s">
        <v>34</v>
      </c>
      <c r="K38" s="388" t="s">
        <v>34</v>
      </c>
      <c r="L38" s="55" t="s">
        <v>34</v>
      </c>
      <c r="M38" s="55" t="s">
        <v>34</v>
      </c>
      <c r="N38" s="56" t="s">
        <v>34</v>
      </c>
      <c r="O38" s="398" t="s">
        <v>34</v>
      </c>
      <c r="P38" s="55" t="s">
        <v>34</v>
      </c>
      <c r="Q38" s="55" t="s">
        <v>34</v>
      </c>
      <c r="R38" s="56" t="s">
        <v>34</v>
      </c>
      <c r="S38" s="388" t="s">
        <v>34</v>
      </c>
      <c r="T38" s="55" t="s">
        <v>34</v>
      </c>
      <c r="U38" s="55" t="s">
        <v>34</v>
      </c>
      <c r="V38" s="56" t="s">
        <v>34</v>
      </c>
    </row>
    <row r="39" spans="1:22" ht="25.5" x14ac:dyDescent="0.25">
      <c r="A39" s="1067"/>
      <c r="B39" s="59" t="s">
        <v>33</v>
      </c>
      <c r="C39" s="68" t="s">
        <v>34</v>
      </c>
      <c r="D39" s="68" t="s">
        <v>34</v>
      </c>
      <c r="E39" s="1330" t="s">
        <v>485</v>
      </c>
      <c r="F39" s="611" t="s">
        <v>62</v>
      </c>
      <c r="G39" s="1528"/>
      <c r="H39" s="1281">
        <f>ЗвітІнд.Кошторис!G39</f>
        <v>0</v>
      </c>
      <c r="I39" s="55" t="s">
        <v>34</v>
      </c>
      <c r="J39" s="55" t="s">
        <v>34</v>
      </c>
      <c r="K39" s="388" t="s">
        <v>34</v>
      </c>
      <c r="L39" s="55" t="s">
        <v>34</v>
      </c>
      <c r="M39" s="55" t="s">
        <v>34</v>
      </c>
      <c r="N39" s="56" t="s">
        <v>34</v>
      </c>
      <c r="O39" s="398" t="s">
        <v>34</v>
      </c>
      <c r="P39" s="55" t="s">
        <v>34</v>
      </c>
      <c r="Q39" s="55" t="s">
        <v>34</v>
      </c>
      <c r="R39" s="56" t="s">
        <v>34</v>
      </c>
      <c r="S39" s="388" t="s">
        <v>34</v>
      </c>
      <c r="T39" s="55" t="s">
        <v>34</v>
      </c>
      <c r="U39" s="55" t="s">
        <v>34</v>
      </c>
      <c r="V39" s="56" t="s">
        <v>34</v>
      </c>
    </row>
    <row r="40" spans="1:22" x14ac:dyDescent="0.25">
      <c r="A40" s="1067"/>
      <c r="B40" s="59" t="s">
        <v>33</v>
      </c>
      <c r="C40" s="68" t="s">
        <v>34</v>
      </c>
      <c r="D40" s="68" t="s">
        <v>34</v>
      </c>
      <c r="E40" s="1331" t="s">
        <v>609</v>
      </c>
      <c r="F40" s="1611" t="s">
        <v>43</v>
      </c>
      <c r="G40" s="1530"/>
      <c r="H40" s="1290">
        <f>ЗвітІнд.Кошторис!G40</f>
        <v>0</v>
      </c>
      <c r="I40" s="1288" t="e">
        <f>ЗвітІнд.Кошторис!H40</f>
        <v>#DIV/0!</v>
      </c>
      <c r="J40" s="1288" t="e">
        <f>ЗвітІнд.Кошторис!I40</f>
        <v>#DIV/0!</v>
      </c>
      <c r="K40" s="388" t="s">
        <v>34</v>
      </c>
      <c r="L40" s="55" t="s">
        <v>34</v>
      </c>
      <c r="M40" s="55" t="s">
        <v>34</v>
      </c>
      <c r="N40" s="56" t="s">
        <v>34</v>
      </c>
      <c r="O40" s="1241"/>
      <c r="P40" s="1241"/>
      <c r="Q40" s="1241"/>
      <c r="R40" s="1242"/>
      <c r="S40" s="1240"/>
      <c r="T40" s="1241"/>
      <c r="U40" s="1241"/>
      <c r="V40" s="1242"/>
    </row>
    <row r="41" spans="1:22" ht="15.75" thickBot="1" x14ac:dyDescent="0.3">
      <c r="A41" s="1067"/>
      <c r="B41" s="1612" t="s">
        <v>33</v>
      </c>
      <c r="C41" s="335" t="s">
        <v>34</v>
      </c>
      <c r="D41" s="335" t="s">
        <v>34</v>
      </c>
      <c r="E41" s="1613" t="s">
        <v>608</v>
      </c>
      <c r="F41" s="1614" t="s">
        <v>43</v>
      </c>
      <c r="G41" s="1593"/>
      <c r="H41" s="1594">
        <f>ЗвітІнд.Кошторис!G41</f>
        <v>0</v>
      </c>
      <c r="I41" s="1595">
        <f>ЗвітІнд.Кошторис!H41</f>
        <v>0</v>
      </c>
      <c r="J41" s="1595">
        <f>ЗвітІнд.Кошторис!I41</f>
        <v>0</v>
      </c>
      <c r="K41" s="1596" t="s">
        <v>34</v>
      </c>
      <c r="L41" s="1597" t="s">
        <v>34</v>
      </c>
      <c r="M41" s="1597" t="s">
        <v>34</v>
      </c>
      <c r="N41" s="1598" t="s">
        <v>34</v>
      </c>
      <c r="O41" s="1241"/>
      <c r="P41" s="1241"/>
      <c r="Q41" s="1241"/>
      <c r="R41" s="1242"/>
      <c r="S41" s="1240"/>
      <c r="T41" s="1241"/>
      <c r="U41" s="1241"/>
      <c r="V41" s="1242"/>
    </row>
    <row r="42" spans="1:22" s="994" customFormat="1" ht="16.5" thickBot="1" x14ac:dyDescent="0.3">
      <c r="A42" s="109"/>
      <c r="B42" s="1599"/>
      <c r="C42" s="1616"/>
      <c r="D42" s="1600"/>
      <c r="E42" s="1602" t="s">
        <v>40</v>
      </c>
      <c r="F42" s="1601"/>
      <c r="G42" s="1601"/>
      <c r="H42" s="1629"/>
      <c r="I42" s="1601"/>
      <c r="J42" s="1601"/>
      <c r="K42" s="1629"/>
      <c r="L42" s="1601"/>
      <c r="M42" s="1601"/>
      <c r="N42" s="1603"/>
      <c r="O42" s="1003"/>
      <c r="P42" s="1006"/>
      <c r="Q42" s="1006"/>
      <c r="R42" s="1004"/>
      <c r="S42" s="1002"/>
      <c r="T42" s="1006"/>
      <c r="U42" s="1006"/>
      <c r="V42" s="1004"/>
    </row>
    <row r="43" spans="1:22" ht="37.5" x14ac:dyDescent="0.25">
      <c r="A43" s="974"/>
      <c r="B43" s="1604" t="s">
        <v>33</v>
      </c>
      <c r="C43" s="1605" t="s">
        <v>34</v>
      </c>
      <c r="D43" s="1605" t="s">
        <v>34</v>
      </c>
      <c r="E43" s="1606" t="s">
        <v>610</v>
      </c>
      <c r="F43" s="1607" t="s">
        <v>41</v>
      </c>
      <c r="G43" s="1529"/>
      <c r="H43" s="1282">
        <f>ЗвітІнд.Кошторис!G43</f>
        <v>0</v>
      </c>
      <c r="I43" s="53" t="s">
        <v>34</v>
      </c>
      <c r="J43" s="53" t="s">
        <v>34</v>
      </c>
      <c r="K43" s="397" t="s">
        <v>34</v>
      </c>
      <c r="L43" s="399" t="s">
        <v>34</v>
      </c>
      <c r="M43" s="53" t="s">
        <v>34</v>
      </c>
      <c r="N43" s="54" t="s">
        <v>34</v>
      </c>
      <c r="O43" s="388" t="s">
        <v>34</v>
      </c>
      <c r="P43" s="55" t="s">
        <v>34</v>
      </c>
      <c r="Q43" s="55" t="s">
        <v>34</v>
      </c>
      <c r="R43" s="56" t="s">
        <v>34</v>
      </c>
      <c r="S43" s="388" t="s">
        <v>34</v>
      </c>
      <c r="T43" s="55" t="s">
        <v>34</v>
      </c>
      <c r="U43" s="55" t="s">
        <v>34</v>
      </c>
      <c r="V43" s="56" t="s">
        <v>34</v>
      </c>
    </row>
    <row r="44" spans="1:22" ht="25.5" x14ac:dyDescent="0.25">
      <c r="A44" s="974"/>
      <c r="B44" s="50" t="s">
        <v>33</v>
      </c>
      <c r="C44" s="60" t="s">
        <v>34</v>
      </c>
      <c r="D44" s="60" t="s">
        <v>34</v>
      </c>
      <c r="E44" s="1332" t="s">
        <v>611</v>
      </c>
      <c r="F44" s="611" t="s">
        <v>41</v>
      </c>
      <c r="G44" s="1529"/>
      <c r="H44" s="1282">
        <f>ЗвітІнд.Кошторис!G44</f>
        <v>0</v>
      </c>
      <c r="I44" s="55" t="s">
        <v>34</v>
      </c>
      <c r="J44" s="55" t="s">
        <v>34</v>
      </c>
      <c r="K44" s="388" t="s">
        <v>34</v>
      </c>
      <c r="L44" s="398" t="s">
        <v>34</v>
      </c>
      <c r="M44" s="55" t="s">
        <v>34</v>
      </c>
      <c r="N44" s="56" t="s">
        <v>34</v>
      </c>
      <c r="O44" s="388" t="s">
        <v>34</v>
      </c>
      <c r="P44" s="55" t="s">
        <v>34</v>
      </c>
      <c r="Q44" s="55" t="s">
        <v>34</v>
      </c>
      <c r="R44" s="56" t="s">
        <v>34</v>
      </c>
      <c r="S44" s="388" t="s">
        <v>34</v>
      </c>
      <c r="T44" s="55" t="s">
        <v>34</v>
      </c>
      <c r="U44" s="55" t="s">
        <v>34</v>
      </c>
      <c r="V44" s="56" t="s">
        <v>34</v>
      </c>
    </row>
    <row r="45" spans="1:22" x14ac:dyDescent="0.25">
      <c r="A45" s="1067"/>
      <c r="B45" s="50" t="s">
        <v>33</v>
      </c>
      <c r="C45" s="60" t="s">
        <v>34</v>
      </c>
      <c r="D45" s="60" t="s">
        <v>34</v>
      </c>
      <c r="E45" s="1333" t="s">
        <v>463</v>
      </c>
      <c r="F45" s="611" t="s">
        <v>41</v>
      </c>
      <c r="G45" s="1528"/>
      <c r="H45" s="1123">
        <f>ЗвітІнд.Кошторис!G45</f>
        <v>0</v>
      </c>
      <c r="I45" s="53">
        <f>ЗвітІнд.Кошторис!H45</f>
        <v>0</v>
      </c>
      <c r="J45" s="53">
        <f>ЗвітІнд.Кошторис!I45</f>
        <v>0</v>
      </c>
      <c r="K45" s="388" t="s">
        <v>34</v>
      </c>
      <c r="L45" s="398" t="s">
        <v>34</v>
      </c>
      <c r="M45" s="55" t="s">
        <v>34</v>
      </c>
      <c r="N45" s="56" t="s">
        <v>34</v>
      </c>
      <c r="O45" s="388" t="s">
        <v>34</v>
      </c>
      <c r="P45" s="55" t="s">
        <v>34</v>
      </c>
      <c r="Q45" s="55" t="s">
        <v>34</v>
      </c>
      <c r="R45" s="56" t="s">
        <v>34</v>
      </c>
      <c r="S45" s="388" t="s">
        <v>34</v>
      </c>
      <c r="T45" s="55" t="s">
        <v>34</v>
      </c>
      <c r="U45" s="55" t="s">
        <v>34</v>
      </c>
      <c r="V45" s="56" t="s">
        <v>34</v>
      </c>
    </row>
    <row r="46" spans="1:22" x14ac:dyDescent="0.25">
      <c r="A46" s="1067"/>
      <c r="B46" s="50" t="s">
        <v>33</v>
      </c>
      <c r="C46" s="51" t="s">
        <v>34</v>
      </c>
      <c r="D46" s="51" t="s">
        <v>34</v>
      </c>
      <c r="E46" s="1332" t="s">
        <v>612</v>
      </c>
      <c r="F46" s="1133" t="s">
        <v>41</v>
      </c>
      <c r="G46" s="1529"/>
      <c r="H46" s="1140">
        <f>ЗвітІнд.Кошторис!G46</f>
        <v>0</v>
      </c>
      <c r="I46" s="53">
        <f>ЗвітІнд.Кошторис!H46</f>
        <v>0</v>
      </c>
      <c r="J46" s="54">
        <f>ЗвітІнд.Кошторис!I46</f>
        <v>0</v>
      </c>
      <c r="K46" s="397" t="s">
        <v>34</v>
      </c>
      <c r="L46" s="399" t="s">
        <v>34</v>
      </c>
      <c r="M46" s="53" t="s">
        <v>34</v>
      </c>
      <c r="N46" s="54" t="s">
        <v>34</v>
      </c>
      <c r="O46" s="388" t="s">
        <v>34</v>
      </c>
      <c r="P46" s="55" t="s">
        <v>34</v>
      </c>
      <c r="Q46" s="55" t="s">
        <v>34</v>
      </c>
      <c r="R46" s="56" t="s">
        <v>34</v>
      </c>
      <c r="S46" s="388" t="s">
        <v>34</v>
      </c>
      <c r="T46" s="55" t="s">
        <v>34</v>
      </c>
      <c r="U46" s="55" t="s">
        <v>34</v>
      </c>
      <c r="V46" s="56" t="s">
        <v>34</v>
      </c>
    </row>
    <row r="47" spans="1:22" x14ac:dyDescent="0.25">
      <c r="A47" s="1067"/>
      <c r="B47" s="50" t="s">
        <v>33</v>
      </c>
      <c r="C47" s="60" t="s">
        <v>34</v>
      </c>
      <c r="D47" s="60" t="s">
        <v>34</v>
      </c>
      <c r="E47" s="1333" t="s">
        <v>438</v>
      </c>
      <c r="F47" s="1133" t="s">
        <v>41</v>
      </c>
      <c r="G47" s="1529"/>
      <c r="H47" s="1140" t="e">
        <f>ЗвітІнд.Кошторис!G47</f>
        <v>#DIV/0!</v>
      </c>
      <c r="I47" s="53">
        <f>ЗвітІнд.Кошторис!H47</f>
        <v>0</v>
      </c>
      <c r="J47" s="54" t="e">
        <f>ЗвітІнд.Кошторис!I47</f>
        <v>#DIV/0!</v>
      </c>
      <c r="K47" s="397" t="s">
        <v>34</v>
      </c>
      <c r="L47" s="399" t="s">
        <v>34</v>
      </c>
      <c r="M47" s="53" t="s">
        <v>34</v>
      </c>
      <c r="N47" s="54" t="s">
        <v>34</v>
      </c>
      <c r="O47" s="1243"/>
      <c r="P47" s="1245"/>
      <c r="Q47" s="1245"/>
      <c r="R47" s="1246"/>
      <c r="S47" s="1243"/>
      <c r="T47" s="1245"/>
      <c r="U47" s="1245"/>
      <c r="V47" s="1246"/>
    </row>
    <row r="48" spans="1:22" ht="25.5" x14ac:dyDescent="0.25">
      <c r="A48" s="1067"/>
      <c r="B48" s="50" t="s">
        <v>33</v>
      </c>
      <c r="C48" s="51" t="s">
        <v>34</v>
      </c>
      <c r="D48" s="51" t="s">
        <v>34</v>
      </c>
      <c r="E48" s="1334" t="s">
        <v>613</v>
      </c>
      <c r="F48" s="1291" t="s">
        <v>41</v>
      </c>
      <c r="G48" s="1531"/>
      <c r="H48" s="1391">
        <f>ЗвітІнд.Кошторис!G48</f>
        <v>0</v>
      </c>
      <c r="I48" s="1392">
        <f>ЗвітІнд.Кошторис!H48</f>
        <v>0</v>
      </c>
      <c r="J48" s="1393">
        <f>ЗвітІнд.Кошторис!I48</f>
        <v>0</v>
      </c>
      <c r="K48" s="397" t="s">
        <v>34</v>
      </c>
      <c r="L48" s="399" t="s">
        <v>34</v>
      </c>
      <c r="M48" s="53" t="s">
        <v>34</v>
      </c>
      <c r="N48" s="54" t="s">
        <v>34</v>
      </c>
      <c r="O48" s="1243"/>
      <c r="P48" s="1245"/>
      <c r="Q48" s="1245"/>
      <c r="R48" s="1246"/>
      <c r="S48" s="1243"/>
      <c r="T48" s="1245"/>
      <c r="U48" s="1245"/>
      <c r="V48" s="1246"/>
    </row>
    <row r="49" spans="1:22" ht="25.5" x14ac:dyDescent="0.25">
      <c r="A49" s="1067"/>
      <c r="B49" s="50" t="s">
        <v>33</v>
      </c>
      <c r="C49" s="60" t="s">
        <v>34</v>
      </c>
      <c r="D49" s="60" t="s">
        <v>34</v>
      </c>
      <c r="E49" s="1334" t="s">
        <v>614</v>
      </c>
      <c r="F49" s="1291" t="s">
        <v>41</v>
      </c>
      <c r="G49" s="1531"/>
      <c r="H49" s="1391">
        <f>ЗвітІнд.Кошторис!G49</f>
        <v>0</v>
      </c>
      <c r="I49" s="1392">
        <f>ЗвітІнд.Кошторис!H49</f>
        <v>0</v>
      </c>
      <c r="J49" s="1393">
        <f>ЗвітІнд.Кошторис!I49</f>
        <v>0</v>
      </c>
      <c r="K49" s="397" t="s">
        <v>34</v>
      </c>
      <c r="L49" s="399" t="s">
        <v>34</v>
      </c>
      <c r="M49" s="53" t="s">
        <v>34</v>
      </c>
      <c r="N49" s="54" t="s">
        <v>34</v>
      </c>
      <c r="O49" s="1243"/>
      <c r="P49" s="1245"/>
      <c r="Q49" s="1245"/>
      <c r="R49" s="1246"/>
      <c r="S49" s="1243"/>
      <c r="T49" s="1245"/>
      <c r="U49" s="1245"/>
      <c r="V49" s="1246"/>
    </row>
    <row r="50" spans="1:22" ht="51.75" thickBot="1" x14ac:dyDescent="0.3">
      <c r="A50" s="1067"/>
      <c r="B50" s="1608" t="s">
        <v>33</v>
      </c>
      <c r="C50" s="1609" t="s">
        <v>34</v>
      </c>
      <c r="D50" s="1609" t="s">
        <v>34</v>
      </c>
      <c r="E50" s="1610" t="s">
        <v>615</v>
      </c>
      <c r="F50" s="42" t="s">
        <v>41</v>
      </c>
      <c r="G50" s="1532"/>
      <c r="H50" s="1244">
        <f>ЗвітІнд.Кошторис!G50</f>
        <v>0</v>
      </c>
      <c r="I50" s="1245">
        <f>ЗвітІнд.Кошторис!H50</f>
        <v>0</v>
      </c>
      <c r="J50" s="1246">
        <f>ЗвітІнд.Кошторис!I50</f>
        <v>0</v>
      </c>
      <c r="K50" s="397" t="s">
        <v>34</v>
      </c>
      <c r="L50" s="399" t="s">
        <v>34</v>
      </c>
      <c r="M50" s="53" t="s">
        <v>34</v>
      </c>
      <c r="N50" s="54" t="s">
        <v>34</v>
      </c>
      <c r="O50" s="1243"/>
      <c r="P50" s="1245"/>
      <c r="Q50" s="1245"/>
      <c r="R50" s="1246"/>
      <c r="S50" s="1243"/>
      <c r="T50" s="1245"/>
      <c r="U50" s="1245"/>
      <c r="V50" s="1246"/>
    </row>
    <row r="51" spans="1:22" s="74" customFormat="1" ht="32.25" thickBot="1" x14ac:dyDescent="0.3">
      <c r="A51" s="984"/>
      <c r="B51" s="70"/>
      <c r="C51" s="71"/>
      <c r="D51" s="72"/>
      <c r="E51" s="1335" t="s">
        <v>42</v>
      </c>
      <c r="F51" s="73" t="s">
        <v>43</v>
      </c>
      <c r="G51" s="1630"/>
      <c r="H51" s="722">
        <f>SUM(H52:H61)</f>
        <v>63918.32729999999</v>
      </c>
      <c r="I51" s="723">
        <f t="shared" ref="I51" si="0">SUM(I52:I61)</f>
        <v>31855.155999999995</v>
      </c>
      <c r="J51" s="724">
        <f>SUM(J52:J61)</f>
        <v>32063.171299999998</v>
      </c>
      <c r="K51" s="400" t="s">
        <v>34</v>
      </c>
      <c r="L51" s="612" t="s">
        <v>34</v>
      </c>
      <c r="M51" s="401" t="s">
        <v>34</v>
      </c>
      <c r="N51" s="402" t="s">
        <v>34</v>
      </c>
      <c r="O51" s="722" t="e">
        <f>H51-#REF!</f>
        <v>#REF!</v>
      </c>
      <c r="P51" s="723" t="e">
        <f>H51-#REF!</f>
        <v>#REF!</v>
      </c>
      <c r="Q51" s="723" t="e">
        <f>H51-#REF!</f>
        <v>#REF!</v>
      </c>
      <c r="R51" s="724" t="e">
        <f>H51-#REF!</f>
        <v>#REF!</v>
      </c>
      <c r="S51" s="725" t="e">
        <f>IF(H51&gt;0,ROUND((#REF!/H51),3),0)</f>
        <v>#REF!</v>
      </c>
      <c r="T51" s="726" t="e">
        <f>IF(H51&gt;0,ROUND((#REF!/H51),3),0)</f>
        <v>#REF!</v>
      </c>
      <c r="U51" s="726" t="e">
        <f>IF(H51&gt;0,ROUND((#REF!/H51),3),0)</f>
        <v>#REF!</v>
      </c>
      <c r="V51" s="727" t="e">
        <f>IF(H51&gt;0,ROUND((#REF!/H51),3),0)</f>
        <v>#REF!</v>
      </c>
    </row>
    <row r="52" spans="1:22" ht="18.75" x14ac:dyDescent="0.25">
      <c r="A52" s="972"/>
      <c r="B52" s="1584" t="s">
        <v>33</v>
      </c>
      <c r="C52" s="1132" t="s">
        <v>34</v>
      </c>
      <c r="D52" s="1132" t="s">
        <v>34</v>
      </c>
      <c r="E52" s="1585" t="s">
        <v>430</v>
      </c>
      <c r="F52" s="52" t="s">
        <v>43</v>
      </c>
      <c r="G52" s="1631"/>
      <c r="H52" s="1586">
        <f>ЗвітІнд.Кошторис!G52</f>
        <v>29203.354259999996</v>
      </c>
      <c r="I52" s="1587">
        <f>ЗвітІнд.Кошторис!H52</f>
        <v>22431.899999999998</v>
      </c>
      <c r="J52" s="1587">
        <f>ЗвітІнд.Кошторис!I52</f>
        <v>6771.4542599999986</v>
      </c>
      <c r="K52" s="1588" t="s">
        <v>34</v>
      </c>
      <c r="L52" s="1589" t="s">
        <v>34</v>
      </c>
      <c r="M52" s="1590" t="s">
        <v>34</v>
      </c>
      <c r="N52" s="1591" t="s">
        <v>34</v>
      </c>
      <c r="O52" s="728" t="e">
        <f>H52-#REF!</f>
        <v>#REF!</v>
      </c>
      <c r="P52" s="729" t="e">
        <f>H52-#REF!</f>
        <v>#REF!</v>
      </c>
      <c r="Q52" s="730" t="e">
        <f>H52-#REF!</f>
        <v>#REF!</v>
      </c>
      <c r="R52" s="731" t="e">
        <f>H52-#REF!</f>
        <v>#REF!</v>
      </c>
      <c r="S52" s="732" t="e">
        <f>IF(H52&gt;0,ROUND((#REF!/H52),3),0)</f>
        <v>#REF!</v>
      </c>
      <c r="T52" s="733" t="e">
        <f>IF(H52&gt;0,ROUND((#REF!/H52),3),0)</f>
        <v>#REF!</v>
      </c>
      <c r="U52" s="733" t="e">
        <f>IF(H52&gt;0,ROUND((#REF!/H52),3),0)</f>
        <v>#REF!</v>
      </c>
      <c r="V52" s="734" t="e">
        <f>IF(H52&gt;0,ROUND((#REF!/H52),3),0)</f>
        <v>#REF!</v>
      </c>
    </row>
    <row r="53" spans="1:22" ht="25.5" x14ac:dyDescent="0.25">
      <c r="A53" s="972"/>
      <c r="B53" s="589" t="s">
        <v>33</v>
      </c>
      <c r="C53" s="60" t="s">
        <v>34</v>
      </c>
      <c r="D53" s="60" t="s">
        <v>34</v>
      </c>
      <c r="E53" s="1336" t="s">
        <v>628</v>
      </c>
      <c r="F53" s="61" t="s">
        <v>43</v>
      </c>
      <c r="G53" s="1632"/>
      <c r="H53" s="1298">
        <f>ЗвітІнд.Кошторис!G53</f>
        <v>0</v>
      </c>
      <c r="I53" s="1299">
        <f>ЗвітІнд.Кошторис!H53</f>
        <v>0</v>
      </c>
      <c r="J53" s="1299">
        <f>ЗвітІнд.Кошторис!I53</f>
        <v>0</v>
      </c>
      <c r="K53" s="418" t="s">
        <v>34</v>
      </c>
      <c r="L53" s="613" t="s">
        <v>34</v>
      </c>
      <c r="M53" s="419" t="s">
        <v>34</v>
      </c>
      <c r="N53" s="420" t="s">
        <v>34</v>
      </c>
      <c r="O53" s="728" t="e">
        <f>H53-#REF!</f>
        <v>#REF!</v>
      </c>
      <c r="P53" s="729" t="e">
        <f>H53-#REF!</f>
        <v>#REF!</v>
      </c>
      <c r="Q53" s="730" t="e">
        <f>H53-#REF!</f>
        <v>#REF!</v>
      </c>
      <c r="R53" s="731" t="e">
        <f>H53-#REF!</f>
        <v>#REF!</v>
      </c>
      <c r="S53" s="732">
        <f>IF(H53&gt;0,ROUND((#REF!/H53),3),0)</f>
        <v>0</v>
      </c>
      <c r="T53" s="733">
        <f>IF(H53&gt;0,ROUND((#REF!/H53),3),0)</f>
        <v>0</v>
      </c>
      <c r="U53" s="733">
        <f>IF(H53&gt;0,ROUND((#REF!/H53),3),0)</f>
        <v>0</v>
      </c>
      <c r="V53" s="734">
        <f>IF(H53&gt;0,ROUND((#REF!/H53),3),0)</f>
        <v>0</v>
      </c>
    </row>
    <row r="54" spans="1:22" ht="25.5" x14ac:dyDescent="0.25">
      <c r="A54" s="972"/>
      <c r="B54" s="589" t="s">
        <v>33</v>
      </c>
      <c r="C54" s="60" t="s">
        <v>34</v>
      </c>
      <c r="D54" s="60" t="s">
        <v>34</v>
      </c>
      <c r="E54" s="1336" t="s">
        <v>593</v>
      </c>
      <c r="F54" s="61" t="s">
        <v>43</v>
      </c>
      <c r="G54" s="1632"/>
      <c r="H54" s="1298">
        <f>ЗвітІнд.Кошторис!G54</f>
        <v>0</v>
      </c>
      <c r="I54" s="1299">
        <f>ЗвітІнд.Кошторис!H54</f>
        <v>0</v>
      </c>
      <c r="J54" s="1299">
        <f>ЗвітІнд.Кошторис!I54</f>
        <v>0</v>
      </c>
      <c r="K54" s="418" t="s">
        <v>34</v>
      </c>
      <c r="L54" s="613" t="s">
        <v>34</v>
      </c>
      <c r="M54" s="419" t="s">
        <v>34</v>
      </c>
      <c r="N54" s="420" t="s">
        <v>34</v>
      </c>
      <c r="O54" s="728" t="e">
        <f>H54-#REF!</f>
        <v>#REF!</v>
      </c>
      <c r="P54" s="729" t="e">
        <f>H54-#REF!</f>
        <v>#REF!</v>
      </c>
      <c r="Q54" s="730" t="e">
        <f>H54-#REF!</f>
        <v>#REF!</v>
      </c>
      <c r="R54" s="731" t="e">
        <f>H54-#REF!</f>
        <v>#REF!</v>
      </c>
      <c r="S54" s="732">
        <f>IF(H54&gt;0,ROUND((#REF!/H54),3),0)</f>
        <v>0</v>
      </c>
      <c r="T54" s="733">
        <f>IF(H54&gt;0,ROUND((#REF!/H54),3),0)</f>
        <v>0</v>
      </c>
      <c r="U54" s="733">
        <f>IF(H54&gt;0,ROUND((#REF!/H54),3),0)</f>
        <v>0</v>
      </c>
      <c r="V54" s="734">
        <f>IF(H54&gt;0,ROUND((#REF!/H54),3),0)</f>
        <v>0</v>
      </c>
    </row>
    <row r="55" spans="1:22" ht="25.5" x14ac:dyDescent="0.25">
      <c r="A55" s="972"/>
      <c r="B55" s="98" t="s">
        <v>33</v>
      </c>
      <c r="C55" s="1132" t="s">
        <v>34</v>
      </c>
      <c r="D55" s="1132" t="s">
        <v>34</v>
      </c>
      <c r="E55" s="1337" t="s">
        <v>594</v>
      </c>
      <c r="F55" s="61" t="s">
        <v>43</v>
      </c>
      <c r="G55" s="1633"/>
      <c r="H55" s="1300">
        <f>ЗвітІнд.Кошторис!G55</f>
        <v>0</v>
      </c>
      <c r="I55" s="1299">
        <f>ЗвітІнд.Кошторис!H55</f>
        <v>0</v>
      </c>
      <c r="J55" s="1299">
        <f>ЗвітІнд.Кошторис!I55</f>
        <v>0</v>
      </c>
      <c r="K55" s="421" t="s">
        <v>34</v>
      </c>
      <c r="L55" s="614" t="s">
        <v>34</v>
      </c>
      <c r="M55" s="422" t="s">
        <v>34</v>
      </c>
      <c r="N55" s="423" t="s">
        <v>34</v>
      </c>
      <c r="O55" s="728" t="e">
        <f>H55-#REF!</f>
        <v>#REF!</v>
      </c>
      <c r="P55" s="729" t="e">
        <f>H55-#REF!</f>
        <v>#REF!</v>
      </c>
      <c r="Q55" s="730" t="e">
        <f>H55-#REF!</f>
        <v>#REF!</v>
      </c>
      <c r="R55" s="731" t="e">
        <f>H55-#REF!</f>
        <v>#REF!</v>
      </c>
      <c r="S55" s="732">
        <f>IF(H55&gt;0,ROUND((#REF!/H55),3),0)</f>
        <v>0</v>
      </c>
      <c r="T55" s="733">
        <f>IF(H55&gt;0,ROUND((#REF!/H55),3),0)</f>
        <v>0</v>
      </c>
      <c r="U55" s="733">
        <f>IF(H55&gt;0,ROUND((#REF!/H55),3),0)</f>
        <v>0</v>
      </c>
      <c r="V55" s="734">
        <f>IF(H55&gt;0,ROUND((#REF!/H55),3),0)</f>
        <v>0</v>
      </c>
    </row>
    <row r="56" spans="1:22" ht="25.5" x14ac:dyDescent="0.25">
      <c r="A56" s="972"/>
      <c r="B56" s="589" t="s">
        <v>33</v>
      </c>
      <c r="C56" s="60" t="s">
        <v>34</v>
      </c>
      <c r="D56" s="60" t="s">
        <v>34</v>
      </c>
      <c r="E56" s="1336" t="s">
        <v>431</v>
      </c>
      <c r="F56" s="61" t="s">
        <v>43</v>
      </c>
      <c r="G56" s="1632"/>
      <c r="H56" s="1295">
        <f>ЗвітІнд.Кошторис!G56</f>
        <v>366.92304000000001</v>
      </c>
      <c r="I56" s="1296">
        <f>ЗвітІнд.Кошторис!H56</f>
        <v>0</v>
      </c>
      <c r="J56" s="1296">
        <f>ЗвітІнд.Кошторис!I56</f>
        <v>366.92304000000001</v>
      </c>
      <c r="K56" s="418" t="s">
        <v>34</v>
      </c>
      <c r="L56" s="613" t="s">
        <v>34</v>
      </c>
      <c r="M56" s="419" t="s">
        <v>34</v>
      </c>
      <c r="N56" s="420" t="s">
        <v>34</v>
      </c>
      <c r="O56" s="735" t="e">
        <f>H56-#REF!</f>
        <v>#REF!</v>
      </c>
      <c r="P56" s="736" t="e">
        <f>H56-#REF!</f>
        <v>#REF!</v>
      </c>
      <c r="Q56" s="737" t="e">
        <f>H56-#REF!</f>
        <v>#REF!</v>
      </c>
      <c r="R56" s="738" t="e">
        <f>H56-#REF!</f>
        <v>#REF!</v>
      </c>
      <c r="S56" s="739" t="e">
        <f>IF(H56&gt;0,ROUND((#REF!/H56),3),0)</f>
        <v>#REF!</v>
      </c>
      <c r="T56" s="740" t="e">
        <f>IF(H56&gt;0,ROUND((#REF!/H56),3),0)</f>
        <v>#REF!</v>
      </c>
      <c r="U56" s="740" t="e">
        <f>IF(H56&gt;0,ROUND((#REF!/H56),3),0)</f>
        <v>#REF!</v>
      </c>
      <c r="V56" s="741" t="e">
        <f>IF(H56&gt;0,ROUND((#REF!/H56),3),0)</f>
        <v>#REF!</v>
      </c>
    </row>
    <row r="57" spans="1:22" ht="18.75" x14ac:dyDescent="0.25">
      <c r="A57" s="972"/>
      <c r="B57" s="589" t="s">
        <v>33</v>
      </c>
      <c r="C57" s="60" t="s">
        <v>34</v>
      </c>
      <c r="D57" s="60" t="s">
        <v>34</v>
      </c>
      <c r="E57" s="1336" t="s">
        <v>432</v>
      </c>
      <c r="F57" s="61" t="s">
        <v>43</v>
      </c>
      <c r="G57" s="1632"/>
      <c r="H57" s="1295">
        <f>ЗвітІнд.Кошторис!G57</f>
        <v>36.6</v>
      </c>
      <c r="I57" s="1297">
        <f>ЗвітІнд.Кошторис!H57</f>
        <v>0</v>
      </c>
      <c r="J57" s="1297">
        <f>ЗвітІнд.Кошторис!I57</f>
        <v>36.6</v>
      </c>
      <c r="K57" s="418" t="s">
        <v>34</v>
      </c>
      <c r="L57" s="613" t="s">
        <v>34</v>
      </c>
      <c r="M57" s="419" t="s">
        <v>34</v>
      </c>
      <c r="N57" s="420" t="s">
        <v>34</v>
      </c>
      <c r="O57" s="735" t="e">
        <f>H57-#REF!</f>
        <v>#REF!</v>
      </c>
      <c r="P57" s="736" t="e">
        <f>H57-#REF!</f>
        <v>#REF!</v>
      </c>
      <c r="Q57" s="737" t="e">
        <f>H57-#REF!</f>
        <v>#REF!</v>
      </c>
      <c r="R57" s="738" t="e">
        <f>H57-#REF!</f>
        <v>#REF!</v>
      </c>
      <c r="S57" s="739" t="e">
        <f>IF(H57&gt;0,ROUND((#REF!/H57),3),0)</f>
        <v>#REF!</v>
      </c>
      <c r="T57" s="740" t="e">
        <f>IF(H57&gt;0,ROUND((#REF!/H57),3),0)</f>
        <v>#REF!</v>
      </c>
      <c r="U57" s="740" t="e">
        <f>IF(H57&gt;0,ROUND((#REF!/H57),3),0)</f>
        <v>#REF!</v>
      </c>
      <c r="V57" s="741" t="e">
        <f>IF(H57&gt;0,ROUND((#REF!/H57),3),0)</f>
        <v>#REF!</v>
      </c>
    </row>
    <row r="58" spans="1:22" ht="18.75" x14ac:dyDescent="0.25">
      <c r="A58" s="972"/>
      <c r="B58" s="589" t="s">
        <v>33</v>
      </c>
      <c r="C58" s="60" t="s">
        <v>34</v>
      </c>
      <c r="D58" s="60" t="s">
        <v>34</v>
      </c>
      <c r="E58" s="1336" t="s">
        <v>433</v>
      </c>
      <c r="F58" s="61" t="s">
        <v>43</v>
      </c>
      <c r="G58" s="1632"/>
      <c r="H58" s="1295">
        <f>ЗвітІнд.Кошторис!G58</f>
        <v>0</v>
      </c>
      <c r="I58" s="1296">
        <f>ЗвітІнд.Кошторис!H58</f>
        <v>0</v>
      </c>
      <c r="J58" s="1296">
        <f>ЗвітІнд.Кошторис!I58</f>
        <v>0</v>
      </c>
      <c r="K58" s="418" t="s">
        <v>34</v>
      </c>
      <c r="L58" s="613" t="s">
        <v>34</v>
      </c>
      <c r="M58" s="419" t="s">
        <v>34</v>
      </c>
      <c r="N58" s="420" t="s">
        <v>34</v>
      </c>
      <c r="O58" s="735" t="e">
        <f>H58-#REF!</f>
        <v>#REF!</v>
      </c>
      <c r="P58" s="736" t="e">
        <f>H58-#REF!</f>
        <v>#REF!</v>
      </c>
      <c r="Q58" s="737" t="e">
        <f>H58-#REF!</f>
        <v>#REF!</v>
      </c>
      <c r="R58" s="738" t="e">
        <f>H58-#REF!</f>
        <v>#REF!</v>
      </c>
      <c r="S58" s="739">
        <f>IF(H58&gt;0,ROUND((#REF!/H58),3),0)</f>
        <v>0</v>
      </c>
      <c r="T58" s="740">
        <f>IF(H58&gt;0,ROUND((#REF!/H58),3),0)</f>
        <v>0</v>
      </c>
      <c r="U58" s="740">
        <f>IF(H58&gt;0,ROUND((#REF!/H58),3),0)</f>
        <v>0</v>
      </c>
      <c r="V58" s="741">
        <f>IF(H58&gt;0,ROUND((#REF!/H58),3),0)</f>
        <v>0</v>
      </c>
    </row>
    <row r="59" spans="1:22" ht="63.75" x14ac:dyDescent="0.25">
      <c r="A59" s="972"/>
      <c r="B59" s="589" t="s">
        <v>33</v>
      </c>
      <c r="C59" s="60" t="s">
        <v>34</v>
      </c>
      <c r="D59" s="60" t="s">
        <v>34</v>
      </c>
      <c r="E59" s="1338" t="s">
        <v>595</v>
      </c>
      <c r="F59" s="61" t="s">
        <v>43</v>
      </c>
      <c r="G59" s="1632"/>
      <c r="H59" s="1295">
        <f>ЗвітІнд.Кошторис!G59</f>
        <v>0</v>
      </c>
      <c r="I59" s="1294">
        <f>ЗвітІнд.Кошторис!H59</f>
        <v>0</v>
      </c>
      <c r="J59" s="1294">
        <f>ЗвітІнд.Кошторис!I59</f>
        <v>0</v>
      </c>
      <c r="K59" s="418" t="s">
        <v>34</v>
      </c>
      <c r="L59" s="613" t="s">
        <v>34</v>
      </c>
      <c r="M59" s="419" t="s">
        <v>34</v>
      </c>
      <c r="N59" s="420" t="s">
        <v>34</v>
      </c>
      <c r="O59" s="728"/>
      <c r="P59" s="729"/>
      <c r="Q59" s="730"/>
      <c r="R59" s="731"/>
      <c r="S59" s="732"/>
      <c r="T59" s="733"/>
      <c r="U59" s="733"/>
      <c r="V59" s="734"/>
    </row>
    <row r="60" spans="1:22" ht="25.5" x14ac:dyDescent="0.25">
      <c r="A60" s="972"/>
      <c r="B60" s="589" t="s">
        <v>33</v>
      </c>
      <c r="C60" s="60" t="s">
        <v>34</v>
      </c>
      <c r="D60" s="60" t="s">
        <v>34</v>
      </c>
      <c r="E60" s="1338" t="s">
        <v>627</v>
      </c>
      <c r="F60" s="61"/>
      <c r="G60" s="1633"/>
      <c r="H60" s="1293">
        <f>ЗвітІнд.Кошторис!G60</f>
        <v>34311.449999999997</v>
      </c>
      <c r="I60" s="1294">
        <f>ЗвітІнд.Кошторис!H60</f>
        <v>9423.2559999999994</v>
      </c>
      <c r="J60" s="1294">
        <f>ЗвітІнд.Кошторис!I60</f>
        <v>24888.194</v>
      </c>
      <c r="K60" s="421"/>
      <c r="L60" s="614"/>
      <c r="M60" s="422"/>
      <c r="N60" s="423"/>
      <c r="O60" s="728"/>
      <c r="P60" s="729"/>
      <c r="Q60" s="730"/>
      <c r="R60" s="731"/>
      <c r="S60" s="732"/>
      <c r="T60" s="733"/>
      <c r="U60" s="733"/>
      <c r="V60" s="734"/>
    </row>
    <row r="61" spans="1:22" ht="25.5" x14ac:dyDescent="0.25">
      <c r="A61" s="972"/>
      <c r="B61" s="403" t="s">
        <v>34</v>
      </c>
      <c r="C61" s="51" t="s">
        <v>34</v>
      </c>
      <c r="D61" s="51" t="s">
        <v>34</v>
      </c>
      <c r="E61" s="1339" t="s">
        <v>465</v>
      </c>
      <c r="F61" s="61" t="s">
        <v>43</v>
      </c>
      <c r="G61" s="1633"/>
      <c r="H61" s="1293">
        <f>ЗвітІнд.Кошторис!G61</f>
        <v>0</v>
      </c>
      <c r="I61" s="1294">
        <f>ЗвітІнд.Кошторис!H61</f>
        <v>0</v>
      </c>
      <c r="J61" s="1294">
        <f>ЗвітІнд.Кошторис!I61</f>
        <v>0</v>
      </c>
      <c r="K61" s="421" t="s">
        <v>34</v>
      </c>
      <c r="L61" s="614" t="s">
        <v>34</v>
      </c>
      <c r="M61" s="422" t="s">
        <v>34</v>
      </c>
      <c r="N61" s="423" t="s">
        <v>34</v>
      </c>
      <c r="O61" s="728" t="e">
        <f>H61-#REF!</f>
        <v>#REF!</v>
      </c>
      <c r="P61" s="729" t="e">
        <f>H61-#REF!</f>
        <v>#REF!</v>
      </c>
      <c r="Q61" s="730" t="e">
        <f>H61-#REF!</f>
        <v>#REF!</v>
      </c>
      <c r="R61" s="731" t="e">
        <f>H61-#REF!</f>
        <v>#REF!</v>
      </c>
      <c r="S61" s="732">
        <f>IF(H61&gt;0,ROUND((#REF!/H61),3),0)</f>
        <v>0</v>
      </c>
      <c r="T61" s="733">
        <f>IF(H61&gt;0,ROUND((#REF!/H61),3),0)</f>
        <v>0</v>
      </c>
      <c r="U61" s="733">
        <f>IF(H61&gt;0,ROUND((#REF!/H61),3),0)</f>
        <v>0</v>
      </c>
      <c r="V61" s="734">
        <f>IF(H61&gt;0,ROUND((#REF!/H61),3),0)</f>
        <v>0</v>
      </c>
    </row>
    <row r="62" spans="1:22" s="76" customFormat="1" ht="12.75" thickBot="1" x14ac:dyDescent="0.3">
      <c r="A62" s="973"/>
      <c r="B62" s="77"/>
      <c r="C62" s="966"/>
      <c r="D62" s="967"/>
      <c r="E62" s="1340" t="s">
        <v>44</v>
      </c>
      <c r="F62" s="78"/>
      <c r="G62" s="1634"/>
      <c r="H62" s="627"/>
      <c r="I62" s="628"/>
      <c r="J62" s="629"/>
      <c r="K62" s="534"/>
      <c r="L62" s="79"/>
      <c r="M62" s="532"/>
      <c r="N62" s="533"/>
      <c r="O62" s="893"/>
      <c r="P62" s="893"/>
      <c r="Q62" s="893"/>
      <c r="R62" s="894"/>
      <c r="S62" s="895"/>
      <c r="T62" s="893"/>
      <c r="U62" s="893"/>
      <c r="V62" s="894"/>
    </row>
    <row r="63" spans="1:22" s="80" customFormat="1" ht="24" thickBot="1" x14ac:dyDescent="0.3">
      <c r="A63" s="985"/>
      <c r="B63" s="538" t="s">
        <v>45</v>
      </c>
      <c r="C63" s="539">
        <v>2000</v>
      </c>
      <c r="D63" s="540"/>
      <c r="E63" s="1341" t="s">
        <v>46</v>
      </c>
      <c r="F63" s="541" t="s">
        <v>43</v>
      </c>
      <c r="G63" s="1573"/>
      <c r="H63" s="1721">
        <f>H64+H70+H426+H428+H442</f>
        <v>22684</v>
      </c>
      <c r="I63" s="631">
        <f>I64+I70+I426+I428+I442</f>
        <v>15673.900000000001</v>
      </c>
      <c r="J63" s="632">
        <f>J64+J70+J426+J428+J442</f>
        <v>7010.1</v>
      </c>
      <c r="K63" s="616" t="s">
        <v>34</v>
      </c>
      <c r="L63" s="615" t="s">
        <v>34</v>
      </c>
      <c r="M63" s="543" t="s">
        <v>34</v>
      </c>
      <c r="N63" s="544" t="s">
        <v>34</v>
      </c>
      <c r="O63" s="742" t="e">
        <f>H63-#REF!</f>
        <v>#REF!</v>
      </c>
      <c r="P63" s="743" t="e">
        <f>H63-#REF!</f>
        <v>#REF!</v>
      </c>
      <c r="Q63" s="743" t="e">
        <f>H63-#REF!</f>
        <v>#REF!</v>
      </c>
      <c r="R63" s="744" t="e">
        <f>H63-#REF!</f>
        <v>#REF!</v>
      </c>
      <c r="S63" s="745" t="e">
        <f>IF(H63&gt;0,ROUND((#REF!/H63),3),0)</f>
        <v>#REF!</v>
      </c>
      <c r="T63" s="746" t="e">
        <f>IF(H63&gt;0,ROUND((#REF!/H63),3),0)</f>
        <v>#REF!</v>
      </c>
      <c r="U63" s="746" t="e">
        <f>IF(H63&gt;0,ROUND((#REF!/H63),3),0)</f>
        <v>#REF!</v>
      </c>
      <c r="V63" s="747" t="e">
        <f>IF(H63&gt;0,ROUND((#REF!/H63),3),0)</f>
        <v>#REF!</v>
      </c>
    </row>
    <row r="64" spans="1:22" s="508" customFormat="1" ht="19.5" thickBot="1" x14ac:dyDescent="0.3">
      <c r="A64" s="970"/>
      <c r="B64" s="509">
        <v>1</v>
      </c>
      <c r="C64" s="81" t="s">
        <v>47</v>
      </c>
      <c r="D64" s="1265" t="s">
        <v>34</v>
      </c>
      <c r="E64" s="82" t="s">
        <v>48</v>
      </c>
      <c r="F64" s="83" t="s">
        <v>43</v>
      </c>
      <c r="G64" s="1574" t="s">
        <v>704</v>
      </c>
      <c r="H64" s="1722">
        <f>I64+J64</f>
        <v>19915</v>
      </c>
      <c r="I64" s="1260">
        <f>I65+I66+I67+I68</f>
        <v>15065.400000000001</v>
      </c>
      <c r="J64" s="1261">
        <f>J65+J66+J67+J68</f>
        <v>4849.6000000000004</v>
      </c>
      <c r="K64" s="1249" t="s">
        <v>34</v>
      </c>
      <c r="L64" s="1268" t="s">
        <v>34</v>
      </c>
      <c r="M64" s="1250" t="s">
        <v>34</v>
      </c>
      <c r="N64" s="1251" t="s">
        <v>34</v>
      </c>
      <c r="O64" s="748" t="e">
        <f>H64-#REF!</f>
        <v>#REF!</v>
      </c>
      <c r="P64" s="749" t="e">
        <f>H64-#REF!</f>
        <v>#REF!</v>
      </c>
      <c r="Q64" s="749" t="e">
        <f>H64-#REF!</f>
        <v>#REF!</v>
      </c>
      <c r="R64" s="750" t="e">
        <f>H64-#REF!</f>
        <v>#REF!</v>
      </c>
      <c r="S64" s="751" t="e">
        <f>IF(H64&gt;0,ROUND((#REF!/H64),3),0)</f>
        <v>#REF!</v>
      </c>
      <c r="T64" s="752" t="e">
        <f>IF(H64&gt;0,ROUND((#REF!/H64),3),0)</f>
        <v>#REF!</v>
      </c>
      <c r="U64" s="752" t="e">
        <f>IF(H64&gt;0,ROUND((#REF!/H64),3),0)</f>
        <v>#REF!</v>
      </c>
      <c r="V64" s="753" t="e">
        <f>IF(H64&gt;0,ROUND((#REF!/H64),3),0)</f>
        <v>#REF!</v>
      </c>
    </row>
    <row r="65" spans="1:22" s="508" customFormat="1" ht="18.75" x14ac:dyDescent="0.25">
      <c r="A65" s="970"/>
      <c r="B65" s="1254" t="s">
        <v>478</v>
      </c>
      <c r="C65" s="1255">
        <v>2111</v>
      </c>
      <c r="D65" s="1256" t="s">
        <v>34</v>
      </c>
      <c r="E65" s="1569" t="s">
        <v>49</v>
      </c>
      <c r="F65" s="1719" t="s">
        <v>43</v>
      </c>
      <c r="G65" s="1571" t="s">
        <v>704</v>
      </c>
      <c r="H65" s="1575">
        <f>I65+J65</f>
        <v>16920.800000000003</v>
      </c>
      <c r="I65" s="1202">
        <v>12348.7</v>
      </c>
      <c r="J65" s="1203">
        <f>ЗвітІнд.Кошторис!I65</f>
        <v>4572.1000000000004</v>
      </c>
      <c r="K65" s="1204" t="s">
        <v>34</v>
      </c>
      <c r="L65" s="1205" t="s">
        <v>34</v>
      </c>
      <c r="M65" s="1205" t="s">
        <v>34</v>
      </c>
      <c r="N65" s="1270" t="s">
        <v>34</v>
      </c>
      <c r="O65" s="832" t="e">
        <f>H65-#REF!</f>
        <v>#REF!</v>
      </c>
      <c r="P65" s="831" t="e">
        <f>H65-#REF!</f>
        <v>#REF!</v>
      </c>
      <c r="Q65" s="831" t="e">
        <f>H65-#REF!</f>
        <v>#REF!</v>
      </c>
      <c r="R65" s="832" t="e">
        <f>H65-#REF!</f>
        <v>#REF!</v>
      </c>
      <c r="S65" s="833" t="e">
        <f>IF(H65&gt;0,ROUND((#REF!/H65),3),0)</f>
        <v>#REF!</v>
      </c>
      <c r="T65" s="834" t="e">
        <f>IF(H65&gt;0,ROUND((#REF!/H65),3),0)</f>
        <v>#REF!</v>
      </c>
      <c r="U65" s="834" t="e">
        <f>IF(H65&gt;0,ROUND((#REF!/H65),3),0)</f>
        <v>#REF!</v>
      </c>
      <c r="V65" s="835" t="e">
        <f>IF(H65&gt;0,ROUND((#REF!/H65),3),0)</f>
        <v>#REF!</v>
      </c>
    </row>
    <row r="66" spans="1:22" s="508" customFormat="1" ht="44.25" thickBot="1" x14ac:dyDescent="0.3">
      <c r="A66" s="970"/>
      <c r="B66" s="1257" t="s">
        <v>50</v>
      </c>
      <c r="C66" s="1304">
        <v>2111</v>
      </c>
      <c r="D66" s="1305" t="s">
        <v>34</v>
      </c>
      <c r="E66" s="1570" t="s">
        <v>576</v>
      </c>
      <c r="F66" s="1720" t="s">
        <v>43</v>
      </c>
      <c r="G66" s="1572" t="s">
        <v>704</v>
      </c>
      <c r="H66" s="1535">
        <f t="shared" ref="H66:H68" si="1">I66+J66</f>
        <v>0</v>
      </c>
      <c r="I66" s="1263">
        <f>ЗвітІнд.Кошторис!H66</f>
        <v>0</v>
      </c>
      <c r="J66" s="1264">
        <f>ЗвітІнд.Кошторис!I66</f>
        <v>0</v>
      </c>
      <c r="K66" s="1271" t="s">
        <v>34</v>
      </c>
      <c r="L66" s="1269" t="s">
        <v>34</v>
      </c>
      <c r="M66" s="1269" t="s">
        <v>34</v>
      </c>
      <c r="N66" s="1272" t="s">
        <v>34</v>
      </c>
      <c r="O66" s="1209" t="e">
        <f>H66-#REF!</f>
        <v>#REF!</v>
      </c>
      <c r="P66" s="1208" t="e">
        <f>H66-#REF!</f>
        <v>#REF!</v>
      </c>
      <c r="Q66" s="1208" t="e">
        <f>H66-#REF!</f>
        <v>#REF!</v>
      </c>
      <c r="R66" s="1209" t="e">
        <f>H66-#REF!</f>
        <v>#REF!</v>
      </c>
      <c r="S66" s="1210">
        <f>IF(H66&gt;0,ROUND((#REF!/H66),3),0)</f>
        <v>0</v>
      </c>
      <c r="T66" s="1211">
        <f>IF(H66&gt;0,ROUND((#REF!/H66),3),0)</f>
        <v>0</v>
      </c>
      <c r="U66" s="1211">
        <f>IF(H66&gt;0,ROUND((#REF!/H66),3),0)</f>
        <v>0</v>
      </c>
      <c r="V66" s="1212">
        <f>IF(H66&gt;0,ROUND((#REF!/H66),3),0)</f>
        <v>0</v>
      </c>
    </row>
    <row r="67" spans="1:22" s="508" customFormat="1" ht="18.75" x14ac:dyDescent="0.25">
      <c r="A67" s="970"/>
      <c r="B67" s="1577" t="s">
        <v>577</v>
      </c>
      <c r="C67" s="1578" t="s">
        <v>51</v>
      </c>
      <c r="D67" s="1579" t="s">
        <v>34</v>
      </c>
      <c r="E67" s="1580" t="s">
        <v>52</v>
      </c>
      <c r="F67" s="1533" t="s">
        <v>43</v>
      </c>
      <c r="G67" s="1571" t="s">
        <v>704</v>
      </c>
      <c r="H67" s="1575">
        <f t="shared" si="1"/>
        <v>2994.2</v>
      </c>
      <c r="I67" s="1202">
        <v>2716.7</v>
      </c>
      <c r="J67" s="1203">
        <f>ЗвітІнд.Кошторис!I67</f>
        <v>277.5</v>
      </c>
      <c r="K67" s="1204" t="s">
        <v>34</v>
      </c>
      <c r="L67" s="1205" t="s">
        <v>34</v>
      </c>
      <c r="M67" s="1205" t="s">
        <v>34</v>
      </c>
      <c r="N67" s="1270" t="s">
        <v>34</v>
      </c>
      <c r="O67" s="1213" t="e">
        <f>H67-#REF!</f>
        <v>#REF!</v>
      </c>
      <c r="P67" s="1214" t="e">
        <f>H67-#REF!</f>
        <v>#REF!</v>
      </c>
      <c r="Q67" s="1214" t="e">
        <f>H67-#REF!</f>
        <v>#REF!</v>
      </c>
      <c r="R67" s="1215" t="e">
        <f>H67-#REF!</f>
        <v>#REF!</v>
      </c>
      <c r="S67" s="1216" t="e">
        <f>IF(H67&gt;0,ROUND((#REF!/H67),3),0)</f>
        <v>#REF!</v>
      </c>
      <c r="T67" s="1217" t="e">
        <f>IF(H67&gt;0,ROUND((#REF!/H67),3),0)</f>
        <v>#REF!</v>
      </c>
      <c r="U67" s="1217" t="e">
        <f>IF(H67&gt;0,ROUND((#REF!/H67),3),0)</f>
        <v>#REF!</v>
      </c>
      <c r="V67" s="1218" t="e">
        <f>IF(H67&gt;0,ROUND((#REF!/H67),3),0)</f>
        <v>#REF!</v>
      </c>
    </row>
    <row r="68" spans="1:22" s="508" customFormat="1" ht="44.25" thickBot="1" x14ac:dyDescent="0.3">
      <c r="A68" s="970"/>
      <c r="B68" s="1257" t="s">
        <v>616</v>
      </c>
      <c r="C68" s="1304">
        <v>2120</v>
      </c>
      <c r="D68" s="1581" t="s">
        <v>34</v>
      </c>
      <c r="E68" s="1570" t="s">
        <v>578</v>
      </c>
      <c r="F68" s="1576" t="s">
        <v>43</v>
      </c>
      <c r="G68" s="1572" t="s">
        <v>704</v>
      </c>
      <c r="H68" s="1535">
        <f t="shared" si="1"/>
        <v>0</v>
      </c>
      <c r="I68" s="1263">
        <f>ЗвітІнд.Кошторис!H68</f>
        <v>0</v>
      </c>
      <c r="J68" s="1264">
        <f>ЗвітІнд.Кошторис!I68</f>
        <v>0</v>
      </c>
      <c r="K68" s="1271" t="s">
        <v>34</v>
      </c>
      <c r="L68" s="1269" t="s">
        <v>34</v>
      </c>
      <c r="M68" s="1269" t="s">
        <v>34</v>
      </c>
      <c r="N68" s="1272" t="s">
        <v>34</v>
      </c>
      <c r="O68" s="748" t="e">
        <f>H68-#REF!</f>
        <v>#REF!</v>
      </c>
      <c r="P68" s="749" t="e">
        <f>H68-#REF!</f>
        <v>#REF!</v>
      </c>
      <c r="Q68" s="749" t="e">
        <f>H68-#REF!</f>
        <v>#REF!</v>
      </c>
      <c r="R68" s="750" t="e">
        <f>H68-#REF!</f>
        <v>#REF!</v>
      </c>
      <c r="S68" s="751">
        <f>IF(H68&gt;0,ROUND((#REF!/H68),3),0)</f>
        <v>0</v>
      </c>
      <c r="T68" s="752">
        <f>IF(H68&gt;0,ROUND((#REF!/H68),3),0)</f>
        <v>0</v>
      </c>
      <c r="U68" s="752">
        <f>IF(H68&gt;0,ROUND((#REF!/H68),3),0)</f>
        <v>0</v>
      </c>
      <c r="V68" s="753">
        <f>IF(H68&gt;0,ROUND((#REF!/H68),3),0)</f>
        <v>0</v>
      </c>
    </row>
    <row r="69" spans="1:22" s="508" customFormat="1" ht="16.5" outlineLevel="1" thickBot="1" x14ac:dyDescent="0.3">
      <c r="A69" s="971"/>
      <c r="B69" s="1071"/>
      <c r="C69" s="1072"/>
      <c r="D69" s="1073"/>
      <c r="E69" s="1342" t="s">
        <v>373</v>
      </c>
      <c r="F69" s="1074" t="s">
        <v>41</v>
      </c>
      <c r="G69" s="1727"/>
      <c r="H69" s="1723">
        <f>((H67+H68)/(H65+H66))</f>
        <v>0.17695380833057534</v>
      </c>
      <c r="I69" s="286" t="s">
        <v>34</v>
      </c>
      <c r="J69" s="549" t="s">
        <v>34</v>
      </c>
      <c r="K69" s="1070" t="s">
        <v>34</v>
      </c>
      <c r="L69" s="1068" t="s">
        <v>34</v>
      </c>
      <c r="M69" s="1068" t="s">
        <v>34</v>
      </c>
      <c r="N69" s="1069" t="s">
        <v>34</v>
      </c>
      <c r="O69" s="766" t="s">
        <v>34</v>
      </c>
      <c r="P69" s="767" t="s">
        <v>34</v>
      </c>
      <c r="Q69" s="767" t="s">
        <v>34</v>
      </c>
      <c r="R69" s="768" t="s">
        <v>34</v>
      </c>
      <c r="S69" s="766" t="s">
        <v>34</v>
      </c>
      <c r="T69" s="767" t="s">
        <v>34</v>
      </c>
      <c r="U69" s="767" t="s">
        <v>34</v>
      </c>
      <c r="V69" s="768" t="s">
        <v>34</v>
      </c>
    </row>
    <row r="70" spans="1:22" s="95" customFormat="1" ht="19.5" thickBot="1" x14ac:dyDescent="0.3">
      <c r="A70" s="972"/>
      <c r="B70" s="93">
        <v>2</v>
      </c>
      <c r="C70" s="94">
        <v>2200</v>
      </c>
      <c r="D70" s="84" t="s">
        <v>34</v>
      </c>
      <c r="E70" s="85" t="s">
        <v>53</v>
      </c>
      <c r="F70" s="86" t="s">
        <v>43</v>
      </c>
      <c r="G70" s="1582"/>
      <c r="H70" s="1724">
        <f>H71+H210+H355+H366+H368+H420</f>
        <v>2768.8</v>
      </c>
      <c r="I70" s="634">
        <f>I71+I210+I355+I366+I368+I420</f>
        <v>608.5</v>
      </c>
      <c r="J70" s="635">
        <f>J71+J210+J355+J366+J368+J420</f>
        <v>2160.3000000000002</v>
      </c>
      <c r="K70" s="439" t="s">
        <v>34</v>
      </c>
      <c r="L70" s="440" t="s">
        <v>34</v>
      </c>
      <c r="M70" s="440" t="s">
        <v>34</v>
      </c>
      <c r="N70" s="441" t="s">
        <v>34</v>
      </c>
      <c r="O70" s="769" t="e">
        <f>H70-#REF!</f>
        <v>#REF!</v>
      </c>
      <c r="P70" s="770" t="e">
        <f>H70-#REF!</f>
        <v>#REF!</v>
      </c>
      <c r="Q70" s="770" t="e">
        <f>H70-#REF!</f>
        <v>#REF!</v>
      </c>
      <c r="R70" s="771" t="e">
        <f>H70-#REF!</f>
        <v>#REF!</v>
      </c>
      <c r="S70" s="772" t="e">
        <f>IF(H70&gt;0,ROUND((#REF!/H70),3),0)</f>
        <v>#REF!</v>
      </c>
      <c r="T70" s="773" t="e">
        <f>IF(H70&gt;0,ROUND((#REF!/H70),3),0)</f>
        <v>#REF!</v>
      </c>
      <c r="U70" s="773" t="e">
        <f>IF(H70&gt;0,ROUND((#REF!/H70),3),0)</f>
        <v>#REF!</v>
      </c>
      <c r="V70" s="774" t="e">
        <f>IF(H70&gt;0,ROUND((#REF!/H70),3),0)</f>
        <v>#REF!</v>
      </c>
    </row>
    <row r="71" spans="1:22" s="88" customFormat="1" ht="19.5" thickBot="1" x14ac:dyDescent="0.3">
      <c r="A71" s="972"/>
      <c r="B71" s="90" t="s">
        <v>54</v>
      </c>
      <c r="C71" s="91">
        <v>2210</v>
      </c>
      <c r="D71" s="92" t="s">
        <v>34</v>
      </c>
      <c r="E71" s="96" t="s">
        <v>55</v>
      </c>
      <c r="F71" s="97" t="s">
        <v>43</v>
      </c>
      <c r="G71" s="1583"/>
      <c r="H71" s="1547">
        <f>H72+H75+H78+H81+H82+H85+H88+H91+H94+H95+H96+H109+H134+H162+H165+H168+H175+H182+H183+H196+H199+H200+H208+H209+H204+H205</f>
        <v>1033.4000000000001</v>
      </c>
      <c r="I71" s="637">
        <f>I72+I75+I78+I81+I82+I85+I88+I91+I94+I95+I96+I109+I134+I162+I165+I168+I175+I182+I183+I196+I199+I200+I208+I209+I204+I205</f>
        <v>0</v>
      </c>
      <c r="J71" s="637">
        <f>J72+J75+J78+J81+J82+J85+J88+J91+J94+J95+J96+J109+J134+J162+J165+J168+J175+J182+J183+J196+J199+J200+J208+J209+J204+J205</f>
        <v>1033.4000000000001</v>
      </c>
      <c r="K71" s="442" t="s">
        <v>34</v>
      </c>
      <c r="L71" s="432" t="s">
        <v>34</v>
      </c>
      <c r="M71" s="432" t="s">
        <v>34</v>
      </c>
      <c r="N71" s="443" t="s">
        <v>34</v>
      </c>
      <c r="O71" s="754" t="e">
        <f>H71-#REF!</f>
        <v>#REF!</v>
      </c>
      <c r="P71" s="755" t="e">
        <f>H71-#REF!</f>
        <v>#REF!</v>
      </c>
      <c r="Q71" s="755" t="e">
        <f>H71-#REF!</f>
        <v>#REF!</v>
      </c>
      <c r="R71" s="756" t="e">
        <f>H71-#REF!</f>
        <v>#REF!</v>
      </c>
      <c r="S71" s="757" t="e">
        <f>IF(H71&gt;0,ROUND((#REF!/H71),3),0)</f>
        <v>#REF!</v>
      </c>
      <c r="T71" s="758" t="e">
        <f>IF(H71&gt;0,ROUND((#REF!/H71),3),0)</f>
        <v>#REF!</v>
      </c>
      <c r="U71" s="758" t="e">
        <f>IF(H71&gt;0,ROUND((#REF!/H71),3),0)</f>
        <v>#REF!</v>
      </c>
      <c r="V71" s="759" t="e">
        <f>IF(H71&gt;0,ROUND((#REF!/H71),3),0)</f>
        <v>#REF!</v>
      </c>
    </row>
    <row r="72" spans="1:22" s="101" customFormat="1" ht="15.75" outlineLevel="1" x14ac:dyDescent="0.25">
      <c r="A72" s="109"/>
      <c r="B72" s="98" t="s">
        <v>56</v>
      </c>
      <c r="C72" s="99">
        <v>2210</v>
      </c>
      <c r="D72" s="100" t="s">
        <v>57</v>
      </c>
      <c r="E72" s="129" t="s">
        <v>58</v>
      </c>
      <c r="F72" s="99" t="s">
        <v>43</v>
      </c>
      <c r="G72" s="1728" t="s">
        <v>702</v>
      </c>
      <c r="H72" s="1536">
        <f>I72+J72</f>
        <v>199.9</v>
      </c>
      <c r="I72" s="639">
        <f>ROUND(I73*I74/1000,1)</f>
        <v>0</v>
      </c>
      <c r="J72" s="640">
        <f>ROUND(J73*J74/1000,1)</f>
        <v>199.9</v>
      </c>
      <c r="K72" s="444" t="s">
        <v>34</v>
      </c>
      <c r="L72" s="445" t="s">
        <v>34</v>
      </c>
      <c r="M72" s="445" t="s">
        <v>34</v>
      </c>
      <c r="N72" s="446" t="s">
        <v>34</v>
      </c>
      <c r="O72" s="775" t="e">
        <f>H72-#REF!</f>
        <v>#REF!</v>
      </c>
      <c r="P72" s="776" t="e">
        <f>H72-#REF!</f>
        <v>#REF!</v>
      </c>
      <c r="Q72" s="776" t="e">
        <f>H72-#REF!</f>
        <v>#REF!</v>
      </c>
      <c r="R72" s="777" t="e">
        <f>H72-#REF!</f>
        <v>#REF!</v>
      </c>
      <c r="S72" s="778" t="e">
        <f>IF(H72&gt;0,ROUND((#REF!/H72),3),0)</f>
        <v>#REF!</v>
      </c>
      <c r="T72" s="779" t="e">
        <f>IF(H72&gt;0,ROUND((#REF!/H72),3),0)</f>
        <v>#REF!</v>
      </c>
      <c r="U72" s="779" t="e">
        <f>IF(H72&gt;0,ROUND((#REF!/H72),3),0)</f>
        <v>#REF!</v>
      </c>
      <c r="V72" s="780" t="e">
        <f>IF(H72&gt;0,ROUND((#REF!/H72),3),0)</f>
        <v>#REF!</v>
      </c>
    </row>
    <row r="73" spans="1:22" s="102" customFormat="1" ht="12" outlineLevel="1" x14ac:dyDescent="0.25">
      <c r="A73" s="973"/>
      <c r="B73" s="103"/>
      <c r="C73" s="104"/>
      <c r="D73" s="105" t="s">
        <v>57</v>
      </c>
      <c r="E73" s="1343" t="s">
        <v>59</v>
      </c>
      <c r="F73" s="104" t="s">
        <v>60</v>
      </c>
      <c r="G73" s="1729" t="s">
        <v>702</v>
      </c>
      <c r="H73" s="1537">
        <f>I73+J73</f>
        <v>12115.151515</v>
      </c>
      <c r="I73" s="642">
        <f>ЗвітІнд.Кошторис!H73</f>
        <v>0</v>
      </c>
      <c r="J73" s="643">
        <v>12115.151515</v>
      </c>
      <c r="K73" s="447" t="s">
        <v>34</v>
      </c>
      <c r="L73" s="448" t="s">
        <v>34</v>
      </c>
      <c r="M73" s="448" t="s">
        <v>34</v>
      </c>
      <c r="N73" s="449" t="s">
        <v>34</v>
      </c>
      <c r="O73" s="781" t="s">
        <v>34</v>
      </c>
      <c r="P73" s="782" t="s">
        <v>34</v>
      </c>
      <c r="Q73" s="782" t="s">
        <v>34</v>
      </c>
      <c r="R73" s="783" t="s">
        <v>34</v>
      </c>
      <c r="S73" s="781" t="s">
        <v>34</v>
      </c>
      <c r="T73" s="782" t="s">
        <v>34</v>
      </c>
      <c r="U73" s="782" t="s">
        <v>34</v>
      </c>
      <c r="V73" s="783" t="s">
        <v>34</v>
      </c>
    </row>
    <row r="74" spans="1:22" s="102" customFormat="1" ht="12.75" outlineLevel="1" thickBot="1" x14ac:dyDescent="0.3">
      <c r="A74" s="973"/>
      <c r="B74" s="106"/>
      <c r="C74" s="107"/>
      <c r="D74" s="108" t="s">
        <v>57</v>
      </c>
      <c r="E74" s="1344" t="s">
        <v>61</v>
      </c>
      <c r="F74" s="107" t="s">
        <v>62</v>
      </c>
      <c r="G74" s="1707" t="s">
        <v>702</v>
      </c>
      <c r="H74" s="1538">
        <f>IF(H72&gt;0,ROUND((H72/H73*1000),2),0)</f>
        <v>16.5</v>
      </c>
      <c r="I74" s="645">
        <f>ЗвітІнд.Кошторис!H74</f>
        <v>0</v>
      </c>
      <c r="J74" s="646">
        <v>16.5</v>
      </c>
      <c r="K74" s="450" t="s">
        <v>34</v>
      </c>
      <c r="L74" s="451" t="s">
        <v>34</v>
      </c>
      <c r="M74" s="451" t="s">
        <v>34</v>
      </c>
      <c r="N74" s="452" t="s">
        <v>34</v>
      </c>
      <c r="O74" s="784" t="s">
        <v>34</v>
      </c>
      <c r="P74" s="785" t="s">
        <v>34</v>
      </c>
      <c r="Q74" s="785" t="s">
        <v>34</v>
      </c>
      <c r="R74" s="786" t="s">
        <v>34</v>
      </c>
      <c r="S74" s="784" t="s">
        <v>34</v>
      </c>
      <c r="T74" s="785" t="s">
        <v>34</v>
      </c>
      <c r="U74" s="785" t="s">
        <v>34</v>
      </c>
      <c r="V74" s="786" t="s">
        <v>34</v>
      </c>
    </row>
    <row r="75" spans="1:22" s="113" customFormat="1" ht="16.5" outlineLevel="1" thickTop="1" x14ac:dyDescent="0.25">
      <c r="A75" s="109"/>
      <c r="B75" s="110" t="s">
        <v>63</v>
      </c>
      <c r="C75" s="111">
        <v>2210</v>
      </c>
      <c r="D75" s="112" t="s">
        <v>57</v>
      </c>
      <c r="E75" s="129" t="s">
        <v>64</v>
      </c>
      <c r="F75" s="111" t="s">
        <v>43</v>
      </c>
      <c r="G75" s="1728" t="s">
        <v>702</v>
      </c>
      <c r="H75" s="1536">
        <f>I75+J75</f>
        <v>96.9</v>
      </c>
      <c r="I75" s="639">
        <f>ROUND(I76*I77/1000,1)</f>
        <v>0</v>
      </c>
      <c r="J75" s="640">
        <f>ROUND(J76*J77/1000,1)</f>
        <v>96.9</v>
      </c>
      <c r="K75" s="453" t="s">
        <v>34</v>
      </c>
      <c r="L75" s="454" t="s">
        <v>34</v>
      </c>
      <c r="M75" s="454" t="s">
        <v>34</v>
      </c>
      <c r="N75" s="455" t="s">
        <v>34</v>
      </c>
      <c r="O75" s="760" t="e">
        <f>H75-#REF!</f>
        <v>#REF!</v>
      </c>
      <c r="P75" s="639" t="e">
        <f>H75-#REF!</f>
        <v>#REF!</v>
      </c>
      <c r="Q75" s="639" t="e">
        <f>H75-#REF!</f>
        <v>#REF!</v>
      </c>
      <c r="R75" s="761" t="e">
        <f>H75-#REF!</f>
        <v>#REF!</v>
      </c>
      <c r="S75" s="762" t="e">
        <f>IF(H75&gt;0,ROUND((#REF!/H75),3),0)</f>
        <v>#REF!</v>
      </c>
      <c r="T75" s="763" t="e">
        <f>IF(H75&gt;0,ROUND((#REF!/H75),3),0)</f>
        <v>#REF!</v>
      </c>
      <c r="U75" s="763" t="e">
        <f>IF(H75&gt;0,ROUND((#REF!/H75),3),0)</f>
        <v>#REF!</v>
      </c>
      <c r="V75" s="764" t="e">
        <f>IF(H75&gt;0,ROUND((#REF!/H75),3),0)</f>
        <v>#REF!</v>
      </c>
    </row>
    <row r="76" spans="1:22" s="114" customFormat="1" ht="12" outlineLevel="1" x14ac:dyDescent="0.25">
      <c r="A76" s="973"/>
      <c r="B76" s="115"/>
      <c r="C76" s="104"/>
      <c r="D76" s="116" t="s">
        <v>57</v>
      </c>
      <c r="E76" s="1345" t="s">
        <v>65</v>
      </c>
      <c r="F76" s="117" t="s">
        <v>66</v>
      </c>
      <c r="G76" s="1729" t="s">
        <v>702</v>
      </c>
      <c r="H76" s="1537">
        <f>I76+J76</f>
        <v>1020</v>
      </c>
      <c r="I76" s="642">
        <f>ЗвітІнд.Кошторис!H76</f>
        <v>0</v>
      </c>
      <c r="J76" s="643">
        <v>1020</v>
      </c>
      <c r="K76" s="447" t="s">
        <v>34</v>
      </c>
      <c r="L76" s="448" t="s">
        <v>34</v>
      </c>
      <c r="M76" s="448" t="s">
        <v>34</v>
      </c>
      <c r="N76" s="449" t="s">
        <v>34</v>
      </c>
      <c r="O76" s="781" t="s">
        <v>34</v>
      </c>
      <c r="P76" s="782" t="s">
        <v>34</v>
      </c>
      <c r="Q76" s="782" t="s">
        <v>34</v>
      </c>
      <c r="R76" s="783" t="s">
        <v>34</v>
      </c>
      <c r="S76" s="781" t="s">
        <v>34</v>
      </c>
      <c r="T76" s="782" t="s">
        <v>34</v>
      </c>
      <c r="U76" s="782" t="s">
        <v>34</v>
      </c>
      <c r="V76" s="783" t="s">
        <v>34</v>
      </c>
    </row>
    <row r="77" spans="1:22" s="114" customFormat="1" ht="12.75" outlineLevel="1" thickBot="1" x14ac:dyDescent="0.3">
      <c r="A77" s="973"/>
      <c r="B77" s="118"/>
      <c r="C77" s="107"/>
      <c r="D77" s="108" t="s">
        <v>57</v>
      </c>
      <c r="E77" s="1346" t="s">
        <v>67</v>
      </c>
      <c r="F77" s="119" t="s">
        <v>62</v>
      </c>
      <c r="G77" s="1707" t="s">
        <v>702</v>
      </c>
      <c r="H77" s="1538">
        <f>IF(H75&gt;0,ROUND((H75/H76*1000),2),0)</f>
        <v>95</v>
      </c>
      <c r="I77" s="645">
        <f>ЗвітІнд.Кошторис!H77</f>
        <v>0</v>
      </c>
      <c r="J77" s="646">
        <v>95</v>
      </c>
      <c r="K77" s="450" t="s">
        <v>34</v>
      </c>
      <c r="L77" s="451" t="s">
        <v>34</v>
      </c>
      <c r="M77" s="451" t="s">
        <v>34</v>
      </c>
      <c r="N77" s="452" t="s">
        <v>34</v>
      </c>
      <c r="O77" s="784" t="s">
        <v>34</v>
      </c>
      <c r="P77" s="785" t="s">
        <v>34</v>
      </c>
      <c r="Q77" s="785" t="s">
        <v>34</v>
      </c>
      <c r="R77" s="786" t="s">
        <v>34</v>
      </c>
      <c r="S77" s="784" t="s">
        <v>34</v>
      </c>
      <c r="T77" s="785" t="s">
        <v>34</v>
      </c>
      <c r="U77" s="785" t="s">
        <v>34</v>
      </c>
      <c r="V77" s="786" t="s">
        <v>34</v>
      </c>
    </row>
    <row r="78" spans="1:22" s="122" customFormat="1" ht="16.5" outlineLevel="1" thickTop="1" x14ac:dyDescent="0.25">
      <c r="A78" s="109"/>
      <c r="B78" s="120" t="s">
        <v>68</v>
      </c>
      <c r="C78" s="111">
        <v>2210</v>
      </c>
      <c r="D78" s="112" t="s">
        <v>57</v>
      </c>
      <c r="E78" s="278" t="s">
        <v>69</v>
      </c>
      <c r="F78" s="121" t="s">
        <v>43</v>
      </c>
      <c r="G78" s="1728" t="s">
        <v>702</v>
      </c>
      <c r="H78" s="1536">
        <f>I78+J78</f>
        <v>17.600000000000001</v>
      </c>
      <c r="I78" s="639">
        <f>ROUND(I79*I80/1000,1)</f>
        <v>0</v>
      </c>
      <c r="J78" s="640">
        <f>ROUND(J79*J80/1000,1)</f>
        <v>17.600000000000001</v>
      </c>
      <c r="K78" s="453" t="s">
        <v>34</v>
      </c>
      <c r="L78" s="454" t="s">
        <v>34</v>
      </c>
      <c r="M78" s="454" t="s">
        <v>34</v>
      </c>
      <c r="N78" s="455" t="s">
        <v>34</v>
      </c>
      <c r="O78" s="760" t="e">
        <f>H78-#REF!</f>
        <v>#REF!</v>
      </c>
      <c r="P78" s="639" t="e">
        <f>H78-#REF!</f>
        <v>#REF!</v>
      </c>
      <c r="Q78" s="639" t="e">
        <f>H78-#REF!</f>
        <v>#REF!</v>
      </c>
      <c r="R78" s="761" t="e">
        <f>H78-#REF!</f>
        <v>#REF!</v>
      </c>
      <c r="S78" s="762" t="e">
        <f>IF(H78&gt;0,ROUND((#REF!/H78),3),0)</f>
        <v>#REF!</v>
      </c>
      <c r="T78" s="763" t="e">
        <f>IF(H78&gt;0,ROUND((#REF!/H78),3),0)</f>
        <v>#REF!</v>
      </c>
      <c r="U78" s="763" t="e">
        <f>IF(H78&gt;0,ROUND((#REF!/H78),3),0)</f>
        <v>#REF!</v>
      </c>
      <c r="V78" s="764" t="e">
        <f>IF(H78&gt;0,ROUND((#REF!/H78),3),0)</f>
        <v>#REF!</v>
      </c>
    </row>
    <row r="79" spans="1:22" s="114" customFormat="1" ht="12" outlineLevel="1" x14ac:dyDescent="0.25">
      <c r="A79" s="973"/>
      <c r="B79" s="115"/>
      <c r="C79" s="104"/>
      <c r="D79" s="116" t="s">
        <v>57</v>
      </c>
      <c r="E79" s="1345" t="s">
        <v>70</v>
      </c>
      <c r="F79" s="117" t="s">
        <v>35</v>
      </c>
      <c r="G79" s="1729" t="s">
        <v>702</v>
      </c>
      <c r="H79" s="1537">
        <f>I79+J79</f>
        <v>25882.352941100002</v>
      </c>
      <c r="I79" s="642">
        <f>ЗвітІнд.Кошторис!H79</f>
        <v>0</v>
      </c>
      <c r="J79" s="643">
        <v>25882.352941100002</v>
      </c>
      <c r="K79" s="447" t="s">
        <v>34</v>
      </c>
      <c r="L79" s="448" t="s">
        <v>34</v>
      </c>
      <c r="M79" s="448" t="s">
        <v>34</v>
      </c>
      <c r="N79" s="449" t="s">
        <v>34</v>
      </c>
      <c r="O79" s="781" t="s">
        <v>34</v>
      </c>
      <c r="P79" s="782" t="s">
        <v>34</v>
      </c>
      <c r="Q79" s="782" t="s">
        <v>34</v>
      </c>
      <c r="R79" s="783" t="s">
        <v>34</v>
      </c>
      <c r="S79" s="781" t="s">
        <v>34</v>
      </c>
      <c r="T79" s="782" t="s">
        <v>34</v>
      </c>
      <c r="U79" s="782" t="s">
        <v>34</v>
      </c>
      <c r="V79" s="783" t="s">
        <v>34</v>
      </c>
    </row>
    <row r="80" spans="1:22" s="114" customFormat="1" ht="12.75" outlineLevel="1" thickBot="1" x14ac:dyDescent="0.3">
      <c r="A80" s="973"/>
      <c r="B80" s="118"/>
      <c r="C80" s="107"/>
      <c r="D80" s="108" t="s">
        <v>57</v>
      </c>
      <c r="E80" s="1346" t="s">
        <v>71</v>
      </c>
      <c r="F80" s="119" t="s">
        <v>62</v>
      </c>
      <c r="G80" s="1707" t="s">
        <v>702</v>
      </c>
      <c r="H80" s="1538">
        <f>IF(H78&gt;0,ROUND((H78/H79*1000),2),0)</f>
        <v>0.68</v>
      </c>
      <c r="I80" s="645">
        <f>ЗвітІнд.Кошторис!H80</f>
        <v>0</v>
      </c>
      <c r="J80" s="646">
        <v>0.68</v>
      </c>
      <c r="K80" s="450" t="s">
        <v>34</v>
      </c>
      <c r="L80" s="451" t="s">
        <v>34</v>
      </c>
      <c r="M80" s="451" t="s">
        <v>34</v>
      </c>
      <c r="N80" s="452" t="s">
        <v>34</v>
      </c>
      <c r="O80" s="784" t="s">
        <v>34</v>
      </c>
      <c r="P80" s="785" t="s">
        <v>34</v>
      </c>
      <c r="Q80" s="785" t="s">
        <v>34</v>
      </c>
      <c r="R80" s="786" t="s">
        <v>34</v>
      </c>
      <c r="S80" s="784" t="s">
        <v>34</v>
      </c>
      <c r="T80" s="785" t="s">
        <v>34</v>
      </c>
      <c r="U80" s="785" t="s">
        <v>34</v>
      </c>
      <c r="V80" s="786" t="s">
        <v>34</v>
      </c>
    </row>
    <row r="81" spans="1:23" s="122" customFormat="1" ht="27" outlineLevel="1" thickTop="1" thickBot="1" x14ac:dyDescent="0.3">
      <c r="A81" s="109"/>
      <c r="B81" s="123" t="s">
        <v>72</v>
      </c>
      <c r="C81" s="124">
        <v>2210</v>
      </c>
      <c r="D81" s="125" t="s">
        <v>57</v>
      </c>
      <c r="E81" s="1319" t="s">
        <v>73</v>
      </c>
      <c r="F81" s="126" t="s">
        <v>43</v>
      </c>
      <c r="G81" s="1707" t="s">
        <v>702</v>
      </c>
      <c r="H81" s="1539">
        <f>I81+J81</f>
        <v>95.4</v>
      </c>
      <c r="I81" s="647">
        <f>ЗвітІнд.Кошторис!H81</f>
        <v>0</v>
      </c>
      <c r="J81" s="648">
        <v>95.4</v>
      </c>
      <c r="K81" s="456" t="s">
        <v>34</v>
      </c>
      <c r="L81" s="457" t="s">
        <v>34</v>
      </c>
      <c r="M81" s="457" t="s">
        <v>34</v>
      </c>
      <c r="N81" s="458" t="s">
        <v>34</v>
      </c>
      <c r="O81" s="787" t="e">
        <f>H81-#REF!</f>
        <v>#REF!</v>
      </c>
      <c r="P81" s="788" t="e">
        <f>H81-#REF!</f>
        <v>#REF!</v>
      </c>
      <c r="Q81" s="788" t="e">
        <f>H81-#REF!</f>
        <v>#REF!</v>
      </c>
      <c r="R81" s="789" t="e">
        <f>H81-#REF!</f>
        <v>#REF!</v>
      </c>
      <c r="S81" s="790" t="e">
        <f>IF(H81&gt;0,ROUND((#REF!/H81),3),0)</f>
        <v>#REF!</v>
      </c>
      <c r="T81" s="791" t="e">
        <f>IF(H81&gt;0,ROUND((#REF!/H81),3),0)</f>
        <v>#REF!</v>
      </c>
      <c r="U81" s="791" t="e">
        <f>IF(H81&gt;0,ROUND((#REF!/H81),3),0)</f>
        <v>#REF!</v>
      </c>
      <c r="V81" s="792" t="e">
        <f>IF(H81&gt;0,ROUND((#REF!/H81),3),0)</f>
        <v>#REF!</v>
      </c>
    </row>
    <row r="82" spans="1:23" s="122" customFormat="1" ht="16.5" outlineLevel="1" thickTop="1" x14ac:dyDescent="0.25">
      <c r="A82" s="109"/>
      <c r="B82" s="120" t="s">
        <v>74</v>
      </c>
      <c r="C82" s="111">
        <v>2210</v>
      </c>
      <c r="D82" s="112" t="s">
        <v>75</v>
      </c>
      <c r="E82" s="278" t="s">
        <v>76</v>
      </c>
      <c r="F82" s="121" t="s">
        <v>43</v>
      </c>
      <c r="G82" s="1706" t="s">
        <v>702</v>
      </c>
      <c r="H82" s="1536">
        <f>I82+J82</f>
        <v>0</v>
      </c>
      <c r="I82" s="639">
        <f>ROUND(I83*I84/1000,1)</f>
        <v>0</v>
      </c>
      <c r="J82" s="640">
        <f>ROUND(J83*J84/1000,1)</f>
        <v>0</v>
      </c>
      <c r="K82" s="453" t="s">
        <v>34</v>
      </c>
      <c r="L82" s="454" t="s">
        <v>34</v>
      </c>
      <c r="M82" s="454" t="s">
        <v>34</v>
      </c>
      <c r="N82" s="455" t="s">
        <v>34</v>
      </c>
      <c r="O82" s="760" t="e">
        <f>H82-#REF!</f>
        <v>#REF!</v>
      </c>
      <c r="P82" s="639" t="e">
        <f>H82-#REF!</f>
        <v>#REF!</v>
      </c>
      <c r="Q82" s="639" t="e">
        <f>H82-#REF!</f>
        <v>#REF!</v>
      </c>
      <c r="R82" s="761" t="e">
        <f>H82-#REF!</f>
        <v>#REF!</v>
      </c>
      <c r="S82" s="762">
        <f>IF(H82&gt;0,ROUND((#REF!/H82),3),0)</f>
        <v>0</v>
      </c>
      <c r="T82" s="763">
        <f>IF(H82&gt;0,ROUND((#REF!/H82),3),0)</f>
        <v>0</v>
      </c>
      <c r="U82" s="763">
        <f>IF(H82&gt;0,ROUND((#REF!/H82),3),0)</f>
        <v>0</v>
      </c>
      <c r="V82" s="764">
        <f>IF(H82&gt;0,ROUND((#REF!/H82),3),0)</f>
        <v>0</v>
      </c>
    </row>
    <row r="83" spans="1:23" s="114" customFormat="1" ht="12" outlineLevel="1" x14ac:dyDescent="0.25">
      <c r="A83" s="973"/>
      <c r="B83" s="115"/>
      <c r="C83" s="104"/>
      <c r="D83" s="116" t="s">
        <v>75</v>
      </c>
      <c r="E83" s="1345" t="s">
        <v>77</v>
      </c>
      <c r="F83" s="117" t="s">
        <v>35</v>
      </c>
      <c r="G83" s="1711" t="s">
        <v>702</v>
      </c>
      <c r="H83" s="1537">
        <f>I83+J83</f>
        <v>0</v>
      </c>
      <c r="I83" s="642">
        <f>ЗвітІнд.Кошторис!H83</f>
        <v>0</v>
      </c>
      <c r="J83" s="643"/>
      <c r="K83" s="447" t="s">
        <v>34</v>
      </c>
      <c r="L83" s="448" t="s">
        <v>34</v>
      </c>
      <c r="M83" s="448" t="s">
        <v>34</v>
      </c>
      <c r="N83" s="449" t="s">
        <v>34</v>
      </c>
      <c r="O83" s="781" t="s">
        <v>34</v>
      </c>
      <c r="P83" s="782" t="s">
        <v>34</v>
      </c>
      <c r="Q83" s="782" t="s">
        <v>34</v>
      </c>
      <c r="R83" s="783" t="s">
        <v>34</v>
      </c>
      <c r="S83" s="781" t="s">
        <v>34</v>
      </c>
      <c r="T83" s="782" t="s">
        <v>34</v>
      </c>
      <c r="U83" s="782" t="s">
        <v>34</v>
      </c>
      <c r="V83" s="783" t="s">
        <v>34</v>
      </c>
    </row>
    <row r="84" spans="1:23" s="114" customFormat="1" ht="12.75" outlineLevel="1" thickBot="1" x14ac:dyDescent="0.3">
      <c r="A84" s="973"/>
      <c r="B84" s="118"/>
      <c r="C84" s="107"/>
      <c r="D84" s="108" t="s">
        <v>75</v>
      </c>
      <c r="E84" s="1346" t="s">
        <v>78</v>
      </c>
      <c r="F84" s="119" t="s">
        <v>62</v>
      </c>
      <c r="G84" s="1707" t="s">
        <v>702</v>
      </c>
      <c r="H84" s="1538">
        <f>IF(H82&gt;0,ROUND((H82/H83*1000),2),0)</f>
        <v>0</v>
      </c>
      <c r="I84" s="645">
        <f>ЗвітІнд.Кошторис!H84</f>
        <v>0</v>
      </c>
      <c r="J84" s="646"/>
      <c r="K84" s="450" t="s">
        <v>34</v>
      </c>
      <c r="L84" s="451" t="s">
        <v>34</v>
      </c>
      <c r="M84" s="451" t="s">
        <v>34</v>
      </c>
      <c r="N84" s="452" t="s">
        <v>34</v>
      </c>
      <c r="O84" s="784" t="s">
        <v>34</v>
      </c>
      <c r="P84" s="785" t="s">
        <v>34</v>
      </c>
      <c r="Q84" s="785" t="s">
        <v>34</v>
      </c>
      <c r="R84" s="786" t="s">
        <v>34</v>
      </c>
      <c r="S84" s="784" t="s">
        <v>34</v>
      </c>
      <c r="T84" s="785" t="s">
        <v>34</v>
      </c>
      <c r="U84" s="785" t="s">
        <v>34</v>
      </c>
      <c r="V84" s="786" t="s">
        <v>34</v>
      </c>
    </row>
    <row r="85" spans="1:23" s="114" customFormat="1" ht="13.5" outlineLevel="1" thickTop="1" x14ac:dyDescent="0.25">
      <c r="A85" s="973"/>
      <c r="B85" s="110" t="s">
        <v>374</v>
      </c>
      <c r="C85" s="179">
        <v>2210</v>
      </c>
      <c r="D85" s="183" t="s">
        <v>75</v>
      </c>
      <c r="E85" s="129" t="s">
        <v>482</v>
      </c>
      <c r="F85" s="121" t="s">
        <v>43</v>
      </c>
      <c r="G85" s="1706" t="s">
        <v>702</v>
      </c>
      <c r="H85" s="1536">
        <f>I85+J85</f>
        <v>0</v>
      </c>
      <c r="I85" s="639">
        <f>ROUND(I86*I87/1000,1)</f>
        <v>0</v>
      </c>
      <c r="J85" s="640">
        <f>ROUND(J86*J87/1000,1)</f>
        <v>0</v>
      </c>
      <c r="K85" s="453" t="s">
        <v>34</v>
      </c>
      <c r="L85" s="454" t="s">
        <v>34</v>
      </c>
      <c r="M85" s="454" t="s">
        <v>34</v>
      </c>
      <c r="N85" s="455" t="s">
        <v>34</v>
      </c>
      <c r="O85" s="760" t="e">
        <f>H85-#REF!</f>
        <v>#REF!</v>
      </c>
      <c r="P85" s="639" t="e">
        <f>H85-#REF!</f>
        <v>#REF!</v>
      </c>
      <c r="Q85" s="639" t="e">
        <f>H85-#REF!</f>
        <v>#REF!</v>
      </c>
      <c r="R85" s="761" t="e">
        <f>H85-#REF!</f>
        <v>#REF!</v>
      </c>
      <c r="S85" s="762">
        <f>IF(H85&gt;0,ROUND((#REF!/H85),3),0)</f>
        <v>0</v>
      </c>
      <c r="T85" s="763">
        <f>IF(H85&gt;0,ROUND((#REF!/H85),3),0)</f>
        <v>0</v>
      </c>
      <c r="U85" s="763">
        <f>IF(H85&gt;0,ROUND((#REF!/H85),3),0)</f>
        <v>0</v>
      </c>
      <c r="V85" s="764">
        <f>IF(H85&gt;0,ROUND((#REF!/H85),3),0)</f>
        <v>0</v>
      </c>
      <c r="W85" s="122"/>
    </row>
    <row r="86" spans="1:23" s="114" customFormat="1" ht="12" outlineLevel="1" x14ac:dyDescent="0.25">
      <c r="A86" s="973"/>
      <c r="B86" s="103"/>
      <c r="C86" s="185"/>
      <c r="D86" s="190" t="s">
        <v>75</v>
      </c>
      <c r="E86" s="1343" t="s">
        <v>85</v>
      </c>
      <c r="F86" s="117" t="s">
        <v>35</v>
      </c>
      <c r="G86" s="1711" t="s">
        <v>702</v>
      </c>
      <c r="H86" s="1537">
        <f>I86+J86</f>
        <v>0</v>
      </c>
      <c r="I86" s="1386">
        <f>ЗвітІнд.Кошторис!H86</f>
        <v>0</v>
      </c>
      <c r="J86" s="1387">
        <f>ЗвітІнд.Кошторис!I86</f>
        <v>0</v>
      </c>
      <c r="K86" s="447" t="s">
        <v>34</v>
      </c>
      <c r="L86" s="448" t="s">
        <v>34</v>
      </c>
      <c r="M86" s="448" t="s">
        <v>34</v>
      </c>
      <c r="N86" s="449" t="s">
        <v>34</v>
      </c>
      <c r="O86" s="781" t="s">
        <v>34</v>
      </c>
      <c r="P86" s="782" t="s">
        <v>34</v>
      </c>
      <c r="Q86" s="782" t="s">
        <v>34</v>
      </c>
      <c r="R86" s="783" t="s">
        <v>34</v>
      </c>
      <c r="S86" s="781" t="s">
        <v>34</v>
      </c>
      <c r="T86" s="782" t="s">
        <v>34</v>
      </c>
      <c r="U86" s="782" t="s">
        <v>34</v>
      </c>
      <c r="V86" s="783" t="s">
        <v>34</v>
      </c>
    </row>
    <row r="87" spans="1:23" s="114" customFormat="1" ht="12.75" outlineLevel="1" thickBot="1" x14ac:dyDescent="0.3">
      <c r="A87" s="973"/>
      <c r="B87" s="106"/>
      <c r="C87" s="208"/>
      <c r="D87" s="209" t="s">
        <v>75</v>
      </c>
      <c r="E87" s="1344" t="s">
        <v>86</v>
      </c>
      <c r="F87" s="119" t="s">
        <v>62</v>
      </c>
      <c r="G87" s="1707" t="s">
        <v>702</v>
      </c>
      <c r="H87" s="1538">
        <f>IF(H85&gt;0,ROUND((H85/H86*1000),2),0)</f>
        <v>0</v>
      </c>
      <c r="I87" s="1388">
        <f>ЗвітІнд.Кошторис!H87</f>
        <v>0</v>
      </c>
      <c r="J87" s="1389">
        <f>ЗвітІнд.Кошторис!I87</f>
        <v>0</v>
      </c>
      <c r="K87" s="450" t="s">
        <v>34</v>
      </c>
      <c r="L87" s="451" t="s">
        <v>34</v>
      </c>
      <c r="M87" s="451" t="s">
        <v>34</v>
      </c>
      <c r="N87" s="452" t="s">
        <v>34</v>
      </c>
      <c r="O87" s="784" t="s">
        <v>34</v>
      </c>
      <c r="P87" s="785" t="s">
        <v>34</v>
      </c>
      <c r="Q87" s="785" t="s">
        <v>34</v>
      </c>
      <c r="R87" s="786" t="s">
        <v>34</v>
      </c>
      <c r="S87" s="784" t="s">
        <v>34</v>
      </c>
      <c r="T87" s="785" t="s">
        <v>34</v>
      </c>
      <c r="U87" s="785" t="s">
        <v>34</v>
      </c>
      <c r="V87" s="786" t="s">
        <v>34</v>
      </c>
    </row>
    <row r="88" spans="1:23" s="19" customFormat="1" ht="26.25" outlineLevel="1" thickTop="1" x14ac:dyDescent="0.25">
      <c r="A88" s="113"/>
      <c r="B88" s="220" t="s">
        <v>375</v>
      </c>
      <c r="C88" s="99">
        <v>2210</v>
      </c>
      <c r="D88" s="100" t="s">
        <v>79</v>
      </c>
      <c r="E88" s="1347" t="s">
        <v>80</v>
      </c>
      <c r="F88" s="52" t="s">
        <v>43</v>
      </c>
      <c r="G88" s="1632" t="s">
        <v>702</v>
      </c>
      <c r="H88" s="1536">
        <f>I88+J88</f>
        <v>19</v>
      </c>
      <c r="I88" s="639">
        <f>ROUND(I89*I90/1000,1)</f>
        <v>0</v>
      </c>
      <c r="J88" s="640">
        <f>ROUND(J89*J90/1000,1)</f>
        <v>19</v>
      </c>
      <c r="K88" s="453" t="s">
        <v>34</v>
      </c>
      <c r="L88" s="454" t="s">
        <v>34</v>
      </c>
      <c r="M88" s="454" t="s">
        <v>34</v>
      </c>
      <c r="N88" s="455" t="s">
        <v>34</v>
      </c>
      <c r="O88" s="760" t="e">
        <f>H88-#REF!</f>
        <v>#REF!</v>
      </c>
      <c r="P88" s="639" t="e">
        <f>H88-#REF!</f>
        <v>#REF!</v>
      </c>
      <c r="Q88" s="639" t="e">
        <f>H88-#REF!</f>
        <v>#REF!</v>
      </c>
      <c r="R88" s="761" t="e">
        <f>H88-#REF!</f>
        <v>#REF!</v>
      </c>
      <c r="S88" s="762" t="e">
        <f>IF(H88&gt;0,ROUND((#REF!/H88),3),0)</f>
        <v>#REF!</v>
      </c>
      <c r="T88" s="763" t="e">
        <f>IF(H88&gt;0,ROUND((#REF!/H88),3),0)</f>
        <v>#REF!</v>
      </c>
      <c r="U88" s="763" t="e">
        <f>IF(H88&gt;0,ROUND((#REF!/H88),3),0)</f>
        <v>#REF!</v>
      </c>
      <c r="V88" s="764" t="e">
        <f>IF(H88&gt;0,ROUND((#REF!/H88),3),0)</f>
        <v>#REF!</v>
      </c>
    </row>
    <row r="89" spans="1:23" s="114" customFormat="1" ht="12" outlineLevel="1" x14ac:dyDescent="0.25">
      <c r="A89" s="973"/>
      <c r="B89" s="115"/>
      <c r="C89" s="117"/>
      <c r="D89" s="128" t="s">
        <v>79</v>
      </c>
      <c r="E89" s="1345" t="s">
        <v>81</v>
      </c>
      <c r="F89" s="117" t="s">
        <v>35</v>
      </c>
      <c r="G89" s="1711" t="s">
        <v>702</v>
      </c>
      <c r="H89" s="1537">
        <f>I89+J89</f>
        <v>14</v>
      </c>
      <c r="I89" s="642">
        <f>ЗвітІнд.Кошторис!H89</f>
        <v>0</v>
      </c>
      <c r="J89" s="643">
        <v>14</v>
      </c>
      <c r="K89" s="447" t="s">
        <v>34</v>
      </c>
      <c r="L89" s="448" t="s">
        <v>34</v>
      </c>
      <c r="M89" s="448" t="s">
        <v>34</v>
      </c>
      <c r="N89" s="449" t="s">
        <v>34</v>
      </c>
      <c r="O89" s="781" t="s">
        <v>34</v>
      </c>
      <c r="P89" s="782" t="s">
        <v>34</v>
      </c>
      <c r="Q89" s="782" t="s">
        <v>34</v>
      </c>
      <c r="R89" s="783" t="s">
        <v>34</v>
      </c>
      <c r="S89" s="781" t="s">
        <v>34</v>
      </c>
      <c r="T89" s="782" t="s">
        <v>34</v>
      </c>
      <c r="U89" s="782" t="s">
        <v>34</v>
      </c>
      <c r="V89" s="783" t="s">
        <v>34</v>
      </c>
    </row>
    <row r="90" spans="1:23" s="114" customFormat="1" ht="24.75" outlineLevel="1" thickBot="1" x14ac:dyDescent="0.3">
      <c r="A90" s="973"/>
      <c r="B90" s="106"/>
      <c r="C90" s="107"/>
      <c r="D90" s="108" t="s">
        <v>79</v>
      </c>
      <c r="E90" s="1344" t="s">
        <v>82</v>
      </c>
      <c r="F90" s="107" t="s">
        <v>62</v>
      </c>
      <c r="G90" s="1707" t="s">
        <v>702</v>
      </c>
      <c r="H90" s="1538">
        <f>IF(H88&gt;0,ROUND((H88/H89*1000),2),0)</f>
        <v>1357.14</v>
      </c>
      <c r="I90" s="645">
        <f>ЗвітІнд.Кошторис!H90</f>
        <v>0</v>
      </c>
      <c r="J90" s="646">
        <v>1357.1428571399999</v>
      </c>
      <c r="K90" s="450" t="s">
        <v>34</v>
      </c>
      <c r="L90" s="451" t="s">
        <v>34</v>
      </c>
      <c r="M90" s="451" t="s">
        <v>34</v>
      </c>
      <c r="N90" s="452" t="s">
        <v>34</v>
      </c>
      <c r="O90" s="784" t="s">
        <v>34</v>
      </c>
      <c r="P90" s="785" t="s">
        <v>34</v>
      </c>
      <c r="Q90" s="785" t="s">
        <v>34</v>
      </c>
      <c r="R90" s="786" t="s">
        <v>34</v>
      </c>
      <c r="S90" s="784" t="s">
        <v>34</v>
      </c>
      <c r="T90" s="785" t="s">
        <v>34</v>
      </c>
      <c r="U90" s="785" t="s">
        <v>34</v>
      </c>
      <c r="V90" s="786" t="s">
        <v>34</v>
      </c>
    </row>
    <row r="91" spans="1:23" s="122" customFormat="1" ht="16.5" outlineLevel="1" thickTop="1" x14ac:dyDescent="0.25">
      <c r="A91" s="109"/>
      <c r="B91" s="110" t="s">
        <v>87</v>
      </c>
      <c r="C91" s="111">
        <v>2210</v>
      </c>
      <c r="D91" s="112" t="s">
        <v>83</v>
      </c>
      <c r="E91" s="129" t="s">
        <v>84</v>
      </c>
      <c r="F91" s="111" t="s">
        <v>43</v>
      </c>
      <c r="G91" s="1708" t="s">
        <v>702</v>
      </c>
      <c r="H91" s="1536">
        <f>I91+J91</f>
        <v>0</v>
      </c>
      <c r="I91" s="639">
        <f>ROUND(I92*I93/1000,1)</f>
        <v>0</v>
      </c>
      <c r="J91" s="640">
        <f>ROUND(J92*J93/1000,1)</f>
        <v>0</v>
      </c>
      <c r="K91" s="453" t="s">
        <v>34</v>
      </c>
      <c r="L91" s="454" t="s">
        <v>34</v>
      </c>
      <c r="M91" s="454" t="s">
        <v>34</v>
      </c>
      <c r="N91" s="455" t="s">
        <v>34</v>
      </c>
      <c r="O91" s="760" t="e">
        <f>H91-#REF!</f>
        <v>#REF!</v>
      </c>
      <c r="P91" s="639" t="e">
        <f>H91-#REF!</f>
        <v>#REF!</v>
      </c>
      <c r="Q91" s="639" t="e">
        <f>H91-#REF!</f>
        <v>#REF!</v>
      </c>
      <c r="R91" s="761" t="e">
        <f>H91-#REF!</f>
        <v>#REF!</v>
      </c>
      <c r="S91" s="762">
        <f>IF(H91&gt;0,ROUND((#REF!/H91),3),0)</f>
        <v>0</v>
      </c>
      <c r="T91" s="763">
        <f>IF(H91&gt;0,ROUND((#REF!/H91),3),0)</f>
        <v>0</v>
      </c>
      <c r="U91" s="763">
        <f>IF(H91&gt;0,ROUND((#REF!/H91),3),0)</f>
        <v>0</v>
      </c>
      <c r="V91" s="764">
        <f>IF(H91&gt;0,ROUND((#REF!/H91),3),0)</f>
        <v>0</v>
      </c>
    </row>
    <row r="92" spans="1:23" s="114" customFormat="1" ht="12" outlineLevel="1" x14ac:dyDescent="0.25">
      <c r="A92" s="973"/>
      <c r="B92" s="103"/>
      <c r="C92" s="104"/>
      <c r="D92" s="116" t="s">
        <v>83</v>
      </c>
      <c r="E92" s="130" t="s">
        <v>85</v>
      </c>
      <c r="F92" s="104" t="s">
        <v>35</v>
      </c>
      <c r="G92" s="1729" t="s">
        <v>702</v>
      </c>
      <c r="H92" s="1537">
        <f>I92+J92</f>
        <v>0</v>
      </c>
      <c r="I92" s="642">
        <f>ЗвітІнд.Кошторис!H92</f>
        <v>0</v>
      </c>
      <c r="J92" s="643">
        <f>ЗвітІнд.Кошторис!I92</f>
        <v>0</v>
      </c>
      <c r="K92" s="447" t="s">
        <v>34</v>
      </c>
      <c r="L92" s="448" t="s">
        <v>34</v>
      </c>
      <c r="M92" s="448" t="s">
        <v>34</v>
      </c>
      <c r="N92" s="449" t="s">
        <v>34</v>
      </c>
      <c r="O92" s="781" t="s">
        <v>34</v>
      </c>
      <c r="P92" s="782" t="s">
        <v>34</v>
      </c>
      <c r="Q92" s="782" t="s">
        <v>34</v>
      </c>
      <c r="R92" s="783" t="s">
        <v>34</v>
      </c>
      <c r="S92" s="781" t="s">
        <v>34</v>
      </c>
      <c r="T92" s="782" t="s">
        <v>34</v>
      </c>
      <c r="U92" s="782" t="s">
        <v>34</v>
      </c>
      <c r="V92" s="783" t="s">
        <v>34</v>
      </c>
    </row>
    <row r="93" spans="1:23" s="114" customFormat="1" ht="12.75" outlineLevel="1" thickBot="1" x14ac:dyDescent="0.3">
      <c r="A93" s="973"/>
      <c r="B93" s="106"/>
      <c r="C93" s="107"/>
      <c r="D93" s="108" t="s">
        <v>83</v>
      </c>
      <c r="E93" s="131" t="s">
        <v>86</v>
      </c>
      <c r="F93" s="107" t="s">
        <v>62</v>
      </c>
      <c r="G93" s="1707" t="s">
        <v>702</v>
      </c>
      <c r="H93" s="1538">
        <f>IF(H91&gt;0,ROUND((H91/H92*1000),2),0)</f>
        <v>0</v>
      </c>
      <c r="I93" s="645">
        <f>ЗвітІнд.Кошторис!H93</f>
        <v>0</v>
      </c>
      <c r="J93" s="646">
        <f>ЗвітІнд.Кошторис!I93</f>
        <v>0</v>
      </c>
      <c r="K93" s="450" t="s">
        <v>34</v>
      </c>
      <c r="L93" s="451" t="s">
        <v>34</v>
      </c>
      <c r="M93" s="451" t="s">
        <v>34</v>
      </c>
      <c r="N93" s="452" t="s">
        <v>34</v>
      </c>
      <c r="O93" s="784" t="s">
        <v>34</v>
      </c>
      <c r="P93" s="785" t="s">
        <v>34</v>
      </c>
      <c r="Q93" s="785" t="s">
        <v>34</v>
      </c>
      <c r="R93" s="786" t="s">
        <v>34</v>
      </c>
      <c r="S93" s="784" t="s">
        <v>34</v>
      </c>
      <c r="T93" s="785" t="s">
        <v>34</v>
      </c>
      <c r="U93" s="785" t="s">
        <v>34</v>
      </c>
      <c r="V93" s="786" t="s">
        <v>34</v>
      </c>
    </row>
    <row r="94" spans="1:23" s="122" customFormat="1" ht="17.25" outlineLevel="1" thickTop="1" thickBot="1" x14ac:dyDescent="0.3">
      <c r="A94" s="109"/>
      <c r="B94" s="132" t="s">
        <v>89</v>
      </c>
      <c r="C94" s="124">
        <v>2210</v>
      </c>
      <c r="D94" s="125" t="s">
        <v>83</v>
      </c>
      <c r="E94" s="133" t="s">
        <v>88</v>
      </c>
      <c r="F94" s="124" t="s">
        <v>43</v>
      </c>
      <c r="G94" s="1707" t="s">
        <v>702</v>
      </c>
      <c r="H94" s="1539">
        <f>I94+J94</f>
        <v>0</v>
      </c>
      <c r="I94" s="647">
        <f>ЗвітІнд.Кошторис!H94</f>
        <v>0</v>
      </c>
      <c r="J94" s="648">
        <f>ЗвітІнд.Кошторис!I94</f>
        <v>0</v>
      </c>
      <c r="K94" s="456" t="s">
        <v>34</v>
      </c>
      <c r="L94" s="457" t="s">
        <v>34</v>
      </c>
      <c r="M94" s="457" t="s">
        <v>34</v>
      </c>
      <c r="N94" s="458" t="s">
        <v>34</v>
      </c>
      <c r="O94" s="787" t="e">
        <f>H94-#REF!</f>
        <v>#REF!</v>
      </c>
      <c r="P94" s="788" t="e">
        <f>H94-#REF!</f>
        <v>#REF!</v>
      </c>
      <c r="Q94" s="788" t="e">
        <f>H94-#REF!</f>
        <v>#REF!</v>
      </c>
      <c r="R94" s="789" t="e">
        <f>H94-#REF!</f>
        <v>#REF!</v>
      </c>
      <c r="S94" s="790">
        <f>IF(H94&gt;0,ROUND((#REF!/H94),3),0)</f>
        <v>0</v>
      </c>
      <c r="T94" s="791">
        <f>IF(H94&gt;0,ROUND((#REF!/H94),3),0)</f>
        <v>0</v>
      </c>
      <c r="U94" s="791">
        <f>IF(H94&gt;0,ROUND((#REF!/H94),3),0)</f>
        <v>0</v>
      </c>
      <c r="V94" s="792">
        <f>IF(H94&gt;0,ROUND((#REF!/H94),3),0)</f>
        <v>0</v>
      </c>
    </row>
    <row r="95" spans="1:23" s="122" customFormat="1" ht="27" outlineLevel="1" thickTop="1" thickBot="1" x14ac:dyDescent="0.3">
      <c r="A95" s="109"/>
      <c r="B95" s="213" t="s">
        <v>91</v>
      </c>
      <c r="C95" s="214">
        <v>2210</v>
      </c>
      <c r="D95" s="531" t="s">
        <v>83</v>
      </c>
      <c r="E95" s="528" t="s">
        <v>90</v>
      </c>
      <c r="F95" s="214" t="s">
        <v>43</v>
      </c>
      <c r="G95" s="1707" t="s">
        <v>702</v>
      </c>
      <c r="H95" s="1540">
        <f>I95+J95</f>
        <v>106.3</v>
      </c>
      <c r="I95" s="650">
        <f>ЗвітІнд.Кошторис!H95</f>
        <v>0</v>
      </c>
      <c r="J95" s="651">
        <v>106.3</v>
      </c>
      <c r="K95" s="459" t="s">
        <v>34</v>
      </c>
      <c r="L95" s="460" t="s">
        <v>34</v>
      </c>
      <c r="M95" s="460" t="s">
        <v>34</v>
      </c>
      <c r="N95" s="461" t="s">
        <v>34</v>
      </c>
      <c r="O95" s="787" t="e">
        <f>H95-#REF!</f>
        <v>#REF!</v>
      </c>
      <c r="P95" s="788" t="e">
        <f>H95-#REF!</f>
        <v>#REF!</v>
      </c>
      <c r="Q95" s="788" t="e">
        <f>H95-#REF!</f>
        <v>#REF!</v>
      </c>
      <c r="R95" s="789" t="e">
        <f>H95-#REF!</f>
        <v>#REF!</v>
      </c>
      <c r="S95" s="790" t="e">
        <f>IF(H95&gt;0,ROUND((#REF!/H95),3),0)</f>
        <v>#REF!</v>
      </c>
      <c r="T95" s="791" t="e">
        <f>IF(H95&gt;0,ROUND((#REF!/H95),3),0)</f>
        <v>#REF!</v>
      </c>
      <c r="U95" s="791" t="e">
        <f>IF(H95&gt;0,ROUND((#REF!/H95),3),0)</f>
        <v>#REF!</v>
      </c>
      <c r="V95" s="792" t="e">
        <f>IF(H95&gt;0,ROUND((#REF!/H95),3),0)</f>
        <v>#REF!</v>
      </c>
    </row>
    <row r="96" spans="1:23" s="113" customFormat="1" ht="17.25" outlineLevel="1" thickTop="1" thickBot="1" x14ac:dyDescent="0.3">
      <c r="A96" s="109"/>
      <c r="B96" s="132" t="s">
        <v>97</v>
      </c>
      <c r="C96" s="124">
        <v>2210</v>
      </c>
      <c r="D96" s="125" t="s">
        <v>92</v>
      </c>
      <c r="E96" s="133" t="s">
        <v>93</v>
      </c>
      <c r="F96" s="124" t="s">
        <v>43</v>
      </c>
      <c r="G96" s="1707" t="s">
        <v>702</v>
      </c>
      <c r="H96" s="1541">
        <f>H97+H100+H103+H106</f>
        <v>91.8</v>
      </c>
      <c r="I96" s="653">
        <f>I97+I100+I103+I106</f>
        <v>0</v>
      </c>
      <c r="J96" s="654">
        <f t="shared" ref="J96" si="2">J97+J100+J103+J106</f>
        <v>91.8</v>
      </c>
      <c r="K96" s="456" t="s">
        <v>34</v>
      </c>
      <c r="L96" s="457" t="s">
        <v>34</v>
      </c>
      <c r="M96" s="457" t="s">
        <v>34</v>
      </c>
      <c r="N96" s="458" t="s">
        <v>34</v>
      </c>
      <c r="O96" s="793" t="e">
        <f>H96-#REF!</f>
        <v>#REF!</v>
      </c>
      <c r="P96" s="671" t="e">
        <f>H96-#REF!</f>
        <v>#REF!</v>
      </c>
      <c r="Q96" s="671" t="e">
        <f>H96-#REF!</f>
        <v>#REF!</v>
      </c>
      <c r="R96" s="794" t="e">
        <f>H96-#REF!</f>
        <v>#REF!</v>
      </c>
      <c r="S96" s="795" t="e">
        <f>IF(H96&gt;0,ROUND((#REF!/H96),3),0)</f>
        <v>#REF!</v>
      </c>
      <c r="T96" s="796" t="e">
        <f>IF(H96&gt;0,ROUND((#REF!/H96),3),0)</f>
        <v>#REF!</v>
      </c>
      <c r="U96" s="796" t="e">
        <f>IF(H96&gt;0,ROUND((#REF!/H96),3),0)</f>
        <v>#REF!</v>
      </c>
      <c r="V96" s="797" t="e">
        <f>IF(H96&gt;0,ROUND((#REF!/H96),3),0)</f>
        <v>#REF!</v>
      </c>
    </row>
    <row r="97" spans="1:22" s="122" customFormat="1" ht="15.75" outlineLevel="1" thickTop="1" x14ac:dyDescent="0.25">
      <c r="A97" s="357"/>
      <c r="B97" s="143" t="s">
        <v>99</v>
      </c>
      <c r="C97" s="135">
        <v>2210</v>
      </c>
      <c r="D97" s="136" t="s">
        <v>92</v>
      </c>
      <c r="E97" s="137" t="s">
        <v>94</v>
      </c>
      <c r="F97" s="135" t="s">
        <v>43</v>
      </c>
      <c r="G97" s="1708" t="s">
        <v>702</v>
      </c>
      <c r="H97" s="1536">
        <f>I97+J97</f>
        <v>24</v>
      </c>
      <c r="I97" s="639">
        <f>ROUND(I98*I99/1000,1)</f>
        <v>0</v>
      </c>
      <c r="J97" s="640">
        <f>ROUND(J98*J99/1000,1)</f>
        <v>24</v>
      </c>
      <c r="K97" s="453" t="s">
        <v>34</v>
      </c>
      <c r="L97" s="454" t="s">
        <v>34</v>
      </c>
      <c r="M97" s="454" t="s">
        <v>34</v>
      </c>
      <c r="N97" s="455" t="s">
        <v>34</v>
      </c>
      <c r="O97" s="760" t="e">
        <f>H97-#REF!</f>
        <v>#REF!</v>
      </c>
      <c r="P97" s="639" t="e">
        <f>H97-#REF!</f>
        <v>#REF!</v>
      </c>
      <c r="Q97" s="639" t="e">
        <f>H97-#REF!</f>
        <v>#REF!</v>
      </c>
      <c r="R97" s="761" t="e">
        <f>H97-#REF!</f>
        <v>#REF!</v>
      </c>
      <c r="S97" s="762" t="e">
        <f>IF(H97&gt;0,ROUND((#REF!/H97),3),0)</f>
        <v>#REF!</v>
      </c>
      <c r="T97" s="763" t="e">
        <f>IF(H97&gt;0,ROUND((#REF!/H97),3),0)</f>
        <v>#REF!</v>
      </c>
      <c r="U97" s="763" t="e">
        <f>IF(H97&gt;0,ROUND((#REF!/H97),3),0)</f>
        <v>#REF!</v>
      </c>
      <c r="V97" s="764" t="e">
        <f>IF(H97&gt;0,ROUND((#REF!/H97),3),0)</f>
        <v>#REF!</v>
      </c>
    </row>
    <row r="98" spans="1:22" s="138" customFormat="1" ht="12" outlineLevel="1" x14ac:dyDescent="0.25">
      <c r="A98" s="973"/>
      <c r="B98" s="139"/>
      <c r="C98" s="140"/>
      <c r="D98" s="116" t="s">
        <v>92</v>
      </c>
      <c r="E98" s="130" t="s">
        <v>85</v>
      </c>
      <c r="F98" s="117" t="s">
        <v>35</v>
      </c>
      <c r="G98" s="1711" t="s">
        <v>702</v>
      </c>
      <c r="H98" s="1537">
        <f>I98+J98</f>
        <v>5</v>
      </c>
      <c r="I98" s="642">
        <f>ЗвітІнд.Кошторис!H98</f>
        <v>0</v>
      </c>
      <c r="J98" s="643">
        <f>ЗвітІнд.Кошторис!I98</f>
        <v>5</v>
      </c>
      <c r="K98" s="447" t="s">
        <v>34</v>
      </c>
      <c r="L98" s="448" t="s">
        <v>34</v>
      </c>
      <c r="M98" s="448" t="s">
        <v>34</v>
      </c>
      <c r="N98" s="449" t="s">
        <v>34</v>
      </c>
      <c r="O98" s="781" t="s">
        <v>34</v>
      </c>
      <c r="P98" s="782" t="s">
        <v>34</v>
      </c>
      <c r="Q98" s="782" t="s">
        <v>34</v>
      </c>
      <c r="R98" s="783" t="s">
        <v>34</v>
      </c>
      <c r="S98" s="781" t="s">
        <v>34</v>
      </c>
      <c r="T98" s="782" t="s">
        <v>34</v>
      </c>
      <c r="U98" s="782" t="s">
        <v>34</v>
      </c>
      <c r="V98" s="783" t="s">
        <v>34</v>
      </c>
    </row>
    <row r="99" spans="1:22" s="138" customFormat="1" ht="12" outlineLevel="1" x14ac:dyDescent="0.25">
      <c r="A99" s="973"/>
      <c r="B99" s="139"/>
      <c r="C99" s="140"/>
      <c r="D99" s="116" t="s">
        <v>92</v>
      </c>
      <c r="E99" s="141" t="s">
        <v>86</v>
      </c>
      <c r="F99" s="142" t="s">
        <v>62</v>
      </c>
      <c r="G99" s="1711" t="s">
        <v>702</v>
      </c>
      <c r="H99" s="1542">
        <f>IF(H97&gt;0,ROUND((H97/H98*1000),2),0)</f>
        <v>4800</v>
      </c>
      <c r="I99" s="656">
        <f>ЗвітІнд.Кошторис!H99</f>
        <v>0</v>
      </c>
      <c r="J99" s="657">
        <f>ЗвітІнд.Кошторис!I99</f>
        <v>4800</v>
      </c>
      <c r="K99" s="462" t="s">
        <v>34</v>
      </c>
      <c r="L99" s="463" t="s">
        <v>34</v>
      </c>
      <c r="M99" s="463" t="s">
        <v>34</v>
      </c>
      <c r="N99" s="464" t="s">
        <v>34</v>
      </c>
      <c r="O99" s="798" t="s">
        <v>34</v>
      </c>
      <c r="P99" s="799" t="s">
        <v>34</v>
      </c>
      <c r="Q99" s="799" t="s">
        <v>34</v>
      </c>
      <c r="R99" s="800" t="s">
        <v>34</v>
      </c>
      <c r="S99" s="798" t="s">
        <v>34</v>
      </c>
      <c r="T99" s="799" t="s">
        <v>34</v>
      </c>
      <c r="U99" s="799" t="s">
        <v>34</v>
      </c>
      <c r="V99" s="800" t="s">
        <v>34</v>
      </c>
    </row>
    <row r="100" spans="1:22" s="122" customFormat="1" outlineLevel="1" x14ac:dyDescent="0.25">
      <c r="A100" s="357"/>
      <c r="B100" s="143" t="s">
        <v>101</v>
      </c>
      <c r="C100" s="135">
        <v>2210</v>
      </c>
      <c r="D100" s="136" t="s">
        <v>92</v>
      </c>
      <c r="E100" s="144" t="s">
        <v>95</v>
      </c>
      <c r="F100" s="67" t="s">
        <v>43</v>
      </c>
      <c r="G100" s="1706" t="s">
        <v>702</v>
      </c>
      <c r="H100" s="1543">
        <f>I100+J100</f>
        <v>0</v>
      </c>
      <c r="I100" s="658">
        <f>ROUND(I101*I102/1000,1)</f>
        <v>0</v>
      </c>
      <c r="J100" s="659">
        <f>ROUND(J101*J102/1000,1)</f>
        <v>0</v>
      </c>
      <c r="K100" s="465" t="s">
        <v>34</v>
      </c>
      <c r="L100" s="466" t="s">
        <v>34</v>
      </c>
      <c r="M100" s="466" t="s">
        <v>34</v>
      </c>
      <c r="N100" s="467" t="s">
        <v>34</v>
      </c>
      <c r="O100" s="765" t="e">
        <f>H100-#REF!</f>
        <v>#REF!</v>
      </c>
      <c r="P100" s="658" t="e">
        <f>H100-#REF!</f>
        <v>#REF!</v>
      </c>
      <c r="Q100" s="658" t="e">
        <f>H100-#REF!</f>
        <v>#REF!</v>
      </c>
      <c r="R100" s="801" t="e">
        <f>H100-#REF!</f>
        <v>#REF!</v>
      </c>
      <c r="S100" s="802">
        <f>IF(H100&gt;0,ROUND((#REF!/H100),3),0)</f>
        <v>0</v>
      </c>
      <c r="T100" s="803">
        <f>IF(H100&gt;0,ROUND((#REF!/H100),3),0)</f>
        <v>0</v>
      </c>
      <c r="U100" s="803">
        <f>IF(H100&gt;0,ROUND((#REF!/H100),3),0)</f>
        <v>0</v>
      </c>
      <c r="V100" s="804">
        <f>IF(H100&gt;0,ROUND((#REF!/H100),3),0)</f>
        <v>0</v>
      </c>
    </row>
    <row r="101" spans="1:22" s="138" customFormat="1" ht="12" outlineLevel="1" x14ac:dyDescent="0.25">
      <c r="A101" s="973"/>
      <c r="B101" s="139"/>
      <c r="C101" s="140"/>
      <c r="D101" s="116" t="s">
        <v>92</v>
      </c>
      <c r="E101" s="145" t="s">
        <v>85</v>
      </c>
      <c r="F101" s="117" t="s">
        <v>35</v>
      </c>
      <c r="G101" s="1711" t="s">
        <v>702</v>
      </c>
      <c r="H101" s="1537">
        <f>I101+J101</f>
        <v>0</v>
      </c>
      <c r="I101" s="642">
        <f>ЗвітІнд.Кошторис!H101</f>
        <v>0</v>
      </c>
      <c r="J101" s="643">
        <f>ЗвітІнд.Кошторис!I101</f>
        <v>0</v>
      </c>
      <c r="K101" s="447" t="s">
        <v>34</v>
      </c>
      <c r="L101" s="448" t="s">
        <v>34</v>
      </c>
      <c r="M101" s="448" t="s">
        <v>34</v>
      </c>
      <c r="N101" s="449" t="s">
        <v>34</v>
      </c>
      <c r="O101" s="781" t="s">
        <v>34</v>
      </c>
      <c r="P101" s="782" t="s">
        <v>34</v>
      </c>
      <c r="Q101" s="782" t="s">
        <v>34</v>
      </c>
      <c r="R101" s="783" t="s">
        <v>34</v>
      </c>
      <c r="S101" s="781" t="s">
        <v>34</v>
      </c>
      <c r="T101" s="782" t="s">
        <v>34</v>
      </c>
      <c r="U101" s="782" t="s">
        <v>34</v>
      </c>
      <c r="V101" s="783" t="s">
        <v>34</v>
      </c>
    </row>
    <row r="102" spans="1:22" s="138" customFormat="1" ht="12" outlineLevel="1" x14ac:dyDescent="0.25">
      <c r="A102" s="973"/>
      <c r="B102" s="139"/>
      <c r="C102" s="140"/>
      <c r="D102" s="116" t="s">
        <v>92</v>
      </c>
      <c r="E102" s="145" t="s">
        <v>86</v>
      </c>
      <c r="F102" s="117" t="s">
        <v>62</v>
      </c>
      <c r="G102" s="1711" t="s">
        <v>702</v>
      </c>
      <c r="H102" s="1544">
        <f>IF(H100&gt;0,ROUND((H100/H101*1000),2),0)</f>
        <v>0</v>
      </c>
      <c r="I102" s="661">
        <f>ЗвітІнд.Кошторис!H102</f>
        <v>0</v>
      </c>
      <c r="J102" s="662">
        <f>ЗвітІнд.Кошторис!I102</f>
        <v>0</v>
      </c>
      <c r="K102" s="447" t="s">
        <v>34</v>
      </c>
      <c r="L102" s="448" t="s">
        <v>34</v>
      </c>
      <c r="M102" s="448" t="s">
        <v>34</v>
      </c>
      <c r="N102" s="449" t="s">
        <v>34</v>
      </c>
      <c r="O102" s="781" t="s">
        <v>34</v>
      </c>
      <c r="P102" s="782" t="s">
        <v>34</v>
      </c>
      <c r="Q102" s="782" t="s">
        <v>34</v>
      </c>
      <c r="R102" s="783" t="s">
        <v>34</v>
      </c>
      <c r="S102" s="781" t="s">
        <v>34</v>
      </c>
      <c r="T102" s="782" t="s">
        <v>34</v>
      </c>
      <c r="U102" s="782" t="s">
        <v>34</v>
      </c>
      <c r="V102" s="783" t="s">
        <v>34</v>
      </c>
    </row>
    <row r="103" spans="1:22" s="122" customFormat="1" outlineLevel="1" x14ac:dyDescent="0.25">
      <c r="A103" s="357"/>
      <c r="B103" s="143" t="s">
        <v>103</v>
      </c>
      <c r="C103" s="135">
        <v>2210</v>
      </c>
      <c r="D103" s="136" t="s">
        <v>92</v>
      </c>
      <c r="E103" s="144" t="s">
        <v>96</v>
      </c>
      <c r="F103" s="67" t="s">
        <v>43</v>
      </c>
      <c r="G103" s="1706" t="s">
        <v>702</v>
      </c>
      <c r="H103" s="1543">
        <f>I103+J103</f>
        <v>0</v>
      </c>
      <c r="I103" s="658">
        <f>ROUND(I104*I105/1000,1)</f>
        <v>0</v>
      </c>
      <c r="J103" s="659">
        <f>ROUND(J104*J105/1000,1)</f>
        <v>0</v>
      </c>
      <c r="K103" s="453" t="s">
        <v>34</v>
      </c>
      <c r="L103" s="454" t="s">
        <v>34</v>
      </c>
      <c r="M103" s="454" t="s">
        <v>34</v>
      </c>
      <c r="N103" s="455" t="s">
        <v>34</v>
      </c>
      <c r="O103" s="760" t="e">
        <f>H103-#REF!</f>
        <v>#REF!</v>
      </c>
      <c r="P103" s="639" t="e">
        <f>H103-#REF!</f>
        <v>#REF!</v>
      </c>
      <c r="Q103" s="639" t="e">
        <f>H103-#REF!</f>
        <v>#REF!</v>
      </c>
      <c r="R103" s="761" t="e">
        <f>H103-#REF!</f>
        <v>#REF!</v>
      </c>
      <c r="S103" s="762">
        <f>IF(H103&gt;0,ROUND((#REF!/H103),3),0)</f>
        <v>0</v>
      </c>
      <c r="T103" s="763">
        <f>IF(H103&gt;0,ROUND((#REF!/H103),3),0)</f>
        <v>0</v>
      </c>
      <c r="U103" s="763">
        <f>IF(H103&gt;0,ROUND((#REF!/H103),3),0)</f>
        <v>0</v>
      </c>
      <c r="V103" s="764">
        <f>IF(H103&gt;0,ROUND((#REF!/H103),3),0)</f>
        <v>0</v>
      </c>
    </row>
    <row r="104" spans="1:22" s="138" customFormat="1" ht="12" outlineLevel="1" x14ac:dyDescent="0.25">
      <c r="A104" s="973"/>
      <c r="B104" s="139"/>
      <c r="C104" s="140"/>
      <c r="D104" s="116" t="s">
        <v>92</v>
      </c>
      <c r="E104" s="130" t="s">
        <v>85</v>
      </c>
      <c r="F104" s="117" t="s">
        <v>35</v>
      </c>
      <c r="G104" s="1711" t="s">
        <v>702</v>
      </c>
      <c r="H104" s="1537">
        <f>I104+J104</f>
        <v>0</v>
      </c>
      <c r="I104" s="642">
        <f>ЗвітІнд.Кошторис!H104</f>
        <v>0</v>
      </c>
      <c r="J104" s="643">
        <f>ЗвітІнд.Кошторис!I104</f>
        <v>0</v>
      </c>
      <c r="K104" s="447" t="s">
        <v>34</v>
      </c>
      <c r="L104" s="448" t="s">
        <v>34</v>
      </c>
      <c r="M104" s="448" t="s">
        <v>34</v>
      </c>
      <c r="N104" s="449" t="s">
        <v>34</v>
      </c>
      <c r="O104" s="781" t="s">
        <v>34</v>
      </c>
      <c r="P104" s="782" t="s">
        <v>34</v>
      </c>
      <c r="Q104" s="782" t="s">
        <v>34</v>
      </c>
      <c r="R104" s="783" t="s">
        <v>34</v>
      </c>
      <c r="S104" s="781" t="s">
        <v>34</v>
      </c>
      <c r="T104" s="782" t="s">
        <v>34</v>
      </c>
      <c r="U104" s="782" t="s">
        <v>34</v>
      </c>
      <c r="V104" s="783" t="s">
        <v>34</v>
      </c>
    </row>
    <row r="105" spans="1:22" s="138" customFormat="1" ht="12" outlineLevel="1" x14ac:dyDescent="0.25">
      <c r="A105" s="973"/>
      <c r="B105" s="139"/>
      <c r="C105" s="140"/>
      <c r="D105" s="116" t="s">
        <v>92</v>
      </c>
      <c r="E105" s="130" t="s">
        <v>86</v>
      </c>
      <c r="F105" s="117" t="s">
        <v>62</v>
      </c>
      <c r="G105" s="1711" t="s">
        <v>702</v>
      </c>
      <c r="H105" s="1544">
        <f>IF(H103&gt;0,ROUND((H103/H104*1000),2),0)</f>
        <v>0</v>
      </c>
      <c r="I105" s="661">
        <f>ЗвітІнд.Кошторис!H105</f>
        <v>0</v>
      </c>
      <c r="J105" s="662">
        <f>ЗвітІнд.Кошторис!I105</f>
        <v>0</v>
      </c>
      <c r="K105" s="447" t="s">
        <v>34</v>
      </c>
      <c r="L105" s="448" t="s">
        <v>34</v>
      </c>
      <c r="M105" s="448" t="s">
        <v>34</v>
      </c>
      <c r="N105" s="449" t="s">
        <v>34</v>
      </c>
      <c r="O105" s="781" t="s">
        <v>34</v>
      </c>
      <c r="P105" s="782" t="s">
        <v>34</v>
      </c>
      <c r="Q105" s="782" t="s">
        <v>34</v>
      </c>
      <c r="R105" s="783" t="s">
        <v>34</v>
      </c>
      <c r="S105" s="781" t="s">
        <v>34</v>
      </c>
      <c r="T105" s="782" t="s">
        <v>34</v>
      </c>
      <c r="U105" s="782" t="s">
        <v>34</v>
      </c>
      <c r="V105" s="783" t="s">
        <v>34</v>
      </c>
    </row>
    <row r="106" spans="1:22" s="122" customFormat="1" outlineLevel="1" x14ac:dyDescent="0.25">
      <c r="A106" s="357"/>
      <c r="B106" s="529" t="s">
        <v>376</v>
      </c>
      <c r="C106" s="111">
        <v>2210</v>
      </c>
      <c r="D106" s="112" t="s">
        <v>92</v>
      </c>
      <c r="E106" s="146" t="s">
        <v>377</v>
      </c>
      <c r="F106" s="111" t="s">
        <v>43</v>
      </c>
      <c r="G106" s="1708" t="s">
        <v>702</v>
      </c>
      <c r="H106" s="1536">
        <f>I106+J106</f>
        <v>67.8</v>
      </c>
      <c r="I106" s="639">
        <f>ROUND(I107*I108/1000,1)</f>
        <v>0</v>
      </c>
      <c r="J106" s="640">
        <f>ROUND(J107*J108/1000,1)</f>
        <v>67.8</v>
      </c>
      <c r="K106" s="453" t="s">
        <v>34</v>
      </c>
      <c r="L106" s="454" t="s">
        <v>34</v>
      </c>
      <c r="M106" s="454" t="s">
        <v>34</v>
      </c>
      <c r="N106" s="455" t="s">
        <v>34</v>
      </c>
      <c r="O106" s="760" t="e">
        <f>H106-#REF!</f>
        <v>#REF!</v>
      </c>
      <c r="P106" s="639" t="e">
        <f>H106-#REF!</f>
        <v>#REF!</v>
      </c>
      <c r="Q106" s="639" t="e">
        <f>H106-#REF!</f>
        <v>#REF!</v>
      </c>
      <c r="R106" s="761" t="e">
        <f>H106-#REF!</f>
        <v>#REF!</v>
      </c>
      <c r="S106" s="762" t="e">
        <f>IF(H106&gt;0,ROUND((#REF!/H106),3),0)</f>
        <v>#REF!</v>
      </c>
      <c r="T106" s="763" t="e">
        <f>IF(H106&gt;0,ROUND((#REF!/H106),3),0)</f>
        <v>#REF!</v>
      </c>
      <c r="U106" s="763" t="e">
        <f>IF(H106&gt;0,ROUND((#REF!/H106),3),0)</f>
        <v>#REF!</v>
      </c>
      <c r="V106" s="764" t="e">
        <f>IF(H106&gt;0,ROUND((#REF!/H106),3),0)</f>
        <v>#REF!</v>
      </c>
    </row>
    <row r="107" spans="1:22" s="138" customFormat="1" ht="12" outlineLevel="1" x14ac:dyDescent="0.25">
      <c r="A107" s="973"/>
      <c r="B107" s="147"/>
      <c r="C107" s="140"/>
      <c r="D107" s="116" t="s">
        <v>92</v>
      </c>
      <c r="E107" s="130" t="s">
        <v>85</v>
      </c>
      <c r="F107" s="104" t="s">
        <v>35</v>
      </c>
      <c r="G107" s="1729" t="s">
        <v>702</v>
      </c>
      <c r="H107" s="1537">
        <f>I107+J107</f>
        <v>9</v>
      </c>
      <c r="I107" s="642">
        <f>ЗвітІнд.Кошторис!H107</f>
        <v>0</v>
      </c>
      <c r="J107" s="643">
        <v>9</v>
      </c>
      <c r="K107" s="447" t="s">
        <v>34</v>
      </c>
      <c r="L107" s="448" t="s">
        <v>34</v>
      </c>
      <c r="M107" s="448" t="s">
        <v>34</v>
      </c>
      <c r="N107" s="449" t="s">
        <v>34</v>
      </c>
      <c r="O107" s="781" t="s">
        <v>34</v>
      </c>
      <c r="P107" s="782" t="s">
        <v>34</v>
      </c>
      <c r="Q107" s="782" t="s">
        <v>34</v>
      </c>
      <c r="R107" s="783" t="s">
        <v>34</v>
      </c>
      <c r="S107" s="781" t="s">
        <v>34</v>
      </c>
      <c r="T107" s="782" t="s">
        <v>34</v>
      </c>
      <c r="U107" s="782" t="s">
        <v>34</v>
      </c>
      <c r="V107" s="783" t="s">
        <v>34</v>
      </c>
    </row>
    <row r="108" spans="1:22" s="138" customFormat="1" ht="12.75" outlineLevel="1" thickBot="1" x14ac:dyDescent="0.3">
      <c r="A108" s="973"/>
      <c r="B108" s="148"/>
      <c r="C108" s="149"/>
      <c r="D108" s="108" t="s">
        <v>92</v>
      </c>
      <c r="E108" s="131" t="s">
        <v>86</v>
      </c>
      <c r="F108" s="107" t="s">
        <v>62</v>
      </c>
      <c r="G108" s="1707" t="s">
        <v>702</v>
      </c>
      <c r="H108" s="1538">
        <f>IF(H106&gt;0,ROUND((H106/H107*1000),2),0)</f>
        <v>7533.33</v>
      </c>
      <c r="I108" s="645">
        <f>ЗвітІнд.Кошторис!H108</f>
        <v>0</v>
      </c>
      <c r="J108" s="646">
        <v>7533.3333333299997</v>
      </c>
      <c r="K108" s="450" t="s">
        <v>34</v>
      </c>
      <c r="L108" s="451" t="s">
        <v>34</v>
      </c>
      <c r="M108" s="451" t="s">
        <v>34</v>
      </c>
      <c r="N108" s="452" t="s">
        <v>34</v>
      </c>
      <c r="O108" s="784" t="s">
        <v>34</v>
      </c>
      <c r="P108" s="785" t="s">
        <v>34</v>
      </c>
      <c r="Q108" s="785" t="s">
        <v>34</v>
      </c>
      <c r="R108" s="786" t="s">
        <v>34</v>
      </c>
      <c r="S108" s="784" t="s">
        <v>34</v>
      </c>
      <c r="T108" s="785" t="s">
        <v>34</v>
      </c>
      <c r="U108" s="785" t="s">
        <v>34</v>
      </c>
      <c r="V108" s="786" t="s">
        <v>34</v>
      </c>
    </row>
    <row r="109" spans="1:22" s="113" customFormat="1" ht="27" outlineLevel="1" thickTop="1" thickBot="1" x14ac:dyDescent="0.3">
      <c r="A109" s="109"/>
      <c r="B109" s="132" t="s">
        <v>106</v>
      </c>
      <c r="C109" s="173">
        <v>2210</v>
      </c>
      <c r="D109" s="174" t="s">
        <v>98</v>
      </c>
      <c r="E109" s="133" t="s">
        <v>378</v>
      </c>
      <c r="F109" s="124" t="s">
        <v>43</v>
      </c>
      <c r="G109" s="1707" t="s">
        <v>702</v>
      </c>
      <c r="H109" s="1541">
        <f>H110+H113+H116+H119+H122+H125+H128+H131</f>
        <v>190</v>
      </c>
      <c r="I109" s="653">
        <f>I110+I113+I116+I119+I122+I125+I128+I131</f>
        <v>0</v>
      </c>
      <c r="J109" s="654">
        <f t="shared" ref="J109" si="3">J110+J113+J116+J119+J122+J125+J128+J131</f>
        <v>190</v>
      </c>
      <c r="K109" s="459" t="s">
        <v>34</v>
      </c>
      <c r="L109" s="460" t="s">
        <v>34</v>
      </c>
      <c r="M109" s="460" t="s">
        <v>34</v>
      </c>
      <c r="N109" s="461" t="s">
        <v>34</v>
      </c>
      <c r="O109" s="793" t="e">
        <f>H109-#REF!</f>
        <v>#REF!</v>
      </c>
      <c r="P109" s="671" t="e">
        <f>H109-#REF!</f>
        <v>#REF!</v>
      </c>
      <c r="Q109" s="671" t="e">
        <f>H109-#REF!</f>
        <v>#REF!</v>
      </c>
      <c r="R109" s="794" t="e">
        <f>H109-#REF!</f>
        <v>#REF!</v>
      </c>
      <c r="S109" s="795" t="e">
        <f>IF(H109&gt;0,ROUND((#REF!/H109),3),0)</f>
        <v>#REF!</v>
      </c>
      <c r="T109" s="796" t="e">
        <f>IF(H109&gt;0,ROUND((#REF!/H109),3),0)</f>
        <v>#REF!</v>
      </c>
      <c r="U109" s="796" t="e">
        <f>IF(H109&gt;0,ROUND((#REF!/H109),3),0)</f>
        <v>#REF!</v>
      </c>
      <c r="V109" s="797" t="e">
        <f>IF(H109&gt;0,ROUND((#REF!/H109),3),0)</f>
        <v>#REF!</v>
      </c>
    </row>
    <row r="110" spans="1:22" s="122" customFormat="1" ht="15.75" outlineLevel="1" thickTop="1" x14ac:dyDescent="0.25">
      <c r="A110" s="357"/>
      <c r="B110" s="134" t="s">
        <v>108</v>
      </c>
      <c r="C110" s="171">
        <v>2210</v>
      </c>
      <c r="D110" s="172" t="s">
        <v>98</v>
      </c>
      <c r="E110" s="137" t="s">
        <v>100</v>
      </c>
      <c r="F110" s="135" t="s">
        <v>43</v>
      </c>
      <c r="G110" s="1708" t="s">
        <v>702</v>
      </c>
      <c r="H110" s="1536">
        <f>I110+J110</f>
        <v>0</v>
      </c>
      <c r="I110" s="639">
        <f>ROUND(I111*I112/1000,1)</f>
        <v>0</v>
      </c>
      <c r="J110" s="640">
        <f>ROUND(J111*J112/1000,1)</f>
        <v>0</v>
      </c>
      <c r="K110" s="453" t="s">
        <v>34</v>
      </c>
      <c r="L110" s="454" t="s">
        <v>34</v>
      </c>
      <c r="M110" s="454" t="s">
        <v>34</v>
      </c>
      <c r="N110" s="455" t="s">
        <v>34</v>
      </c>
      <c r="O110" s="760" t="e">
        <f>H110-#REF!</f>
        <v>#REF!</v>
      </c>
      <c r="P110" s="639" t="e">
        <f>H110-#REF!</f>
        <v>#REF!</v>
      </c>
      <c r="Q110" s="639" t="e">
        <f>H110-#REF!</f>
        <v>#REF!</v>
      </c>
      <c r="R110" s="761" t="e">
        <f>H110-#REF!</f>
        <v>#REF!</v>
      </c>
      <c r="S110" s="762">
        <f>IF(H110&gt;0,ROUND((#REF!/H110),3),0)</f>
        <v>0</v>
      </c>
      <c r="T110" s="763">
        <f>IF(H110&gt;0,ROUND((#REF!/H110),3),0)</f>
        <v>0</v>
      </c>
      <c r="U110" s="763">
        <f>IF(H110&gt;0,ROUND((#REF!/H110),3),0)</f>
        <v>0</v>
      </c>
      <c r="V110" s="764">
        <f>IF(H110&gt;0,ROUND((#REF!/H110),3),0)</f>
        <v>0</v>
      </c>
    </row>
    <row r="111" spans="1:22" s="138" customFormat="1" ht="12" outlineLevel="1" x14ac:dyDescent="0.25">
      <c r="A111" s="973"/>
      <c r="B111" s="147"/>
      <c r="C111" s="275"/>
      <c r="D111" s="190" t="s">
        <v>98</v>
      </c>
      <c r="E111" s="130" t="s">
        <v>85</v>
      </c>
      <c r="F111" s="104" t="s">
        <v>35</v>
      </c>
      <c r="G111" s="1729" t="s">
        <v>702</v>
      </c>
      <c r="H111" s="1537">
        <f>I111+J111</f>
        <v>0</v>
      </c>
      <c r="I111" s="642">
        <f>ЗвітІнд.Кошторис!H111</f>
        <v>0</v>
      </c>
      <c r="J111" s="643">
        <f>ЗвітІнд.Кошторис!I111</f>
        <v>0</v>
      </c>
      <c r="K111" s="447" t="s">
        <v>34</v>
      </c>
      <c r="L111" s="448" t="s">
        <v>34</v>
      </c>
      <c r="M111" s="448" t="s">
        <v>34</v>
      </c>
      <c r="N111" s="449" t="s">
        <v>34</v>
      </c>
      <c r="O111" s="781" t="s">
        <v>34</v>
      </c>
      <c r="P111" s="782" t="s">
        <v>34</v>
      </c>
      <c r="Q111" s="782" t="s">
        <v>34</v>
      </c>
      <c r="R111" s="783" t="s">
        <v>34</v>
      </c>
      <c r="S111" s="781" t="s">
        <v>34</v>
      </c>
      <c r="T111" s="782" t="s">
        <v>34</v>
      </c>
      <c r="U111" s="782" t="s">
        <v>34</v>
      </c>
      <c r="V111" s="783" t="s">
        <v>34</v>
      </c>
    </row>
    <row r="112" spans="1:22" s="138" customFormat="1" ht="12" outlineLevel="1" x14ac:dyDescent="0.25">
      <c r="A112" s="973"/>
      <c r="B112" s="147"/>
      <c r="C112" s="275"/>
      <c r="D112" s="190" t="s">
        <v>98</v>
      </c>
      <c r="E112" s="130" t="s">
        <v>86</v>
      </c>
      <c r="F112" s="104" t="s">
        <v>62</v>
      </c>
      <c r="G112" s="1729" t="s">
        <v>702</v>
      </c>
      <c r="H112" s="1544">
        <f>IF(H110&gt;0,ROUND((H110/H111*1000),2),0)</f>
        <v>0</v>
      </c>
      <c r="I112" s="661">
        <f>ЗвітІнд.Кошторис!H112</f>
        <v>0</v>
      </c>
      <c r="J112" s="662">
        <f>ЗвітІнд.Кошторис!I112</f>
        <v>0</v>
      </c>
      <c r="K112" s="462" t="s">
        <v>34</v>
      </c>
      <c r="L112" s="463" t="s">
        <v>34</v>
      </c>
      <c r="M112" s="463" t="s">
        <v>34</v>
      </c>
      <c r="N112" s="464" t="s">
        <v>34</v>
      </c>
      <c r="O112" s="798" t="s">
        <v>34</v>
      </c>
      <c r="P112" s="799" t="s">
        <v>34</v>
      </c>
      <c r="Q112" s="799" t="s">
        <v>34</v>
      </c>
      <c r="R112" s="800" t="s">
        <v>34</v>
      </c>
      <c r="S112" s="798" t="s">
        <v>34</v>
      </c>
      <c r="T112" s="799" t="s">
        <v>34</v>
      </c>
      <c r="U112" s="799" t="s">
        <v>34</v>
      </c>
      <c r="V112" s="800" t="s">
        <v>34</v>
      </c>
    </row>
    <row r="113" spans="1:23" s="122" customFormat="1" outlineLevel="1" x14ac:dyDescent="0.25">
      <c r="A113" s="357"/>
      <c r="B113" s="134" t="s">
        <v>110</v>
      </c>
      <c r="C113" s="171">
        <v>2210</v>
      </c>
      <c r="D113" s="172" t="s">
        <v>98</v>
      </c>
      <c r="E113" s="137" t="s">
        <v>102</v>
      </c>
      <c r="F113" s="135" t="s">
        <v>43</v>
      </c>
      <c r="G113" s="1708" t="s">
        <v>702</v>
      </c>
      <c r="H113" s="1543">
        <f>I113+J113</f>
        <v>0</v>
      </c>
      <c r="I113" s="658">
        <f>ROUND(I114*I115/1000,1)</f>
        <v>0</v>
      </c>
      <c r="J113" s="659">
        <f>ROUND(J114*J115/1000,1)</f>
        <v>0</v>
      </c>
      <c r="K113" s="465" t="s">
        <v>34</v>
      </c>
      <c r="L113" s="466" t="s">
        <v>34</v>
      </c>
      <c r="M113" s="466" t="s">
        <v>34</v>
      </c>
      <c r="N113" s="467" t="s">
        <v>34</v>
      </c>
      <c r="O113" s="765" t="e">
        <f>H113-#REF!</f>
        <v>#REF!</v>
      </c>
      <c r="P113" s="658" t="e">
        <f>H113-#REF!</f>
        <v>#REF!</v>
      </c>
      <c r="Q113" s="658" t="e">
        <f>H113-#REF!</f>
        <v>#REF!</v>
      </c>
      <c r="R113" s="801" t="e">
        <f>H113-#REF!</f>
        <v>#REF!</v>
      </c>
      <c r="S113" s="802">
        <f>IF(H113&gt;0,ROUND((#REF!/H113),3),0)</f>
        <v>0</v>
      </c>
      <c r="T113" s="803">
        <f>IF(H113&gt;0,ROUND((#REF!/H113),3),0)</f>
        <v>0</v>
      </c>
      <c r="U113" s="803">
        <f>IF(H113&gt;0,ROUND((#REF!/H113),3),0)</f>
        <v>0</v>
      </c>
      <c r="V113" s="804">
        <f>IF(H113&gt;0,ROUND((#REF!/H113),3),0)</f>
        <v>0</v>
      </c>
    </row>
    <row r="114" spans="1:23" s="138" customFormat="1" ht="12" outlineLevel="1" x14ac:dyDescent="0.25">
      <c r="A114" s="973"/>
      <c r="B114" s="147"/>
      <c r="C114" s="275"/>
      <c r="D114" s="190" t="s">
        <v>98</v>
      </c>
      <c r="E114" s="130" t="s">
        <v>85</v>
      </c>
      <c r="F114" s="104" t="s">
        <v>35</v>
      </c>
      <c r="G114" s="1729" t="s">
        <v>702</v>
      </c>
      <c r="H114" s="1537">
        <f>I114+J114</f>
        <v>0</v>
      </c>
      <c r="I114" s="642">
        <f>ЗвітІнд.Кошторис!H114</f>
        <v>0</v>
      </c>
      <c r="J114" s="643">
        <f>ЗвітІнд.Кошторис!I114</f>
        <v>0</v>
      </c>
      <c r="K114" s="447" t="s">
        <v>34</v>
      </c>
      <c r="L114" s="448" t="s">
        <v>34</v>
      </c>
      <c r="M114" s="448" t="s">
        <v>34</v>
      </c>
      <c r="N114" s="449" t="s">
        <v>34</v>
      </c>
      <c r="O114" s="781" t="s">
        <v>34</v>
      </c>
      <c r="P114" s="782" t="s">
        <v>34</v>
      </c>
      <c r="Q114" s="782" t="s">
        <v>34</v>
      </c>
      <c r="R114" s="783" t="s">
        <v>34</v>
      </c>
      <c r="S114" s="781" t="s">
        <v>34</v>
      </c>
      <c r="T114" s="782" t="s">
        <v>34</v>
      </c>
      <c r="U114" s="782" t="s">
        <v>34</v>
      </c>
      <c r="V114" s="783" t="s">
        <v>34</v>
      </c>
    </row>
    <row r="115" spans="1:23" s="138" customFormat="1" ht="12" outlineLevel="1" x14ac:dyDescent="0.25">
      <c r="A115" s="973"/>
      <c r="B115" s="147"/>
      <c r="C115" s="275"/>
      <c r="D115" s="190" t="s">
        <v>98</v>
      </c>
      <c r="E115" s="130" t="s">
        <v>86</v>
      </c>
      <c r="F115" s="117" t="s">
        <v>62</v>
      </c>
      <c r="G115" s="1711" t="s">
        <v>702</v>
      </c>
      <c r="H115" s="1544">
        <f>IF(H113&gt;0,ROUND((H113/H114*1000),2),0)</f>
        <v>0</v>
      </c>
      <c r="I115" s="661">
        <f>ЗвітІнд.Кошторис!H115</f>
        <v>0</v>
      </c>
      <c r="J115" s="662">
        <f>ЗвітІнд.Кошторис!I115</f>
        <v>0</v>
      </c>
      <c r="K115" s="447" t="s">
        <v>34</v>
      </c>
      <c r="L115" s="448" t="s">
        <v>34</v>
      </c>
      <c r="M115" s="448" t="s">
        <v>34</v>
      </c>
      <c r="N115" s="449" t="s">
        <v>34</v>
      </c>
      <c r="O115" s="781" t="s">
        <v>34</v>
      </c>
      <c r="P115" s="782" t="s">
        <v>34</v>
      </c>
      <c r="Q115" s="782" t="s">
        <v>34</v>
      </c>
      <c r="R115" s="783" t="s">
        <v>34</v>
      </c>
      <c r="S115" s="781" t="s">
        <v>34</v>
      </c>
      <c r="T115" s="782" t="s">
        <v>34</v>
      </c>
      <c r="U115" s="782" t="s">
        <v>34</v>
      </c>
      <c r="V115" s="783" t="s">
        <v>34</v>
      </c>
    </row>
    <row r="116" spans="1:23" s="122" customFormat="1" outlineLevel="1" x14ac:dyDescent="0.25">
      <c r="A116" s="357"/>
      <c r="B116" s="143" t="s">
        <v>112</v>
      </c>
      <c r="C116" s="171">
        <v>2210</v>
      </c>
      <c r="D116" s="172" t="s">
        <v>98</v>
      </c>
      <c r="E116" s="137" t="s">
        <v>104</v>
      </c>
      <c r="F116" s="67" t="s">
        <v>43</v>
      </c>
      <c r="G116" s="1706" t="s">
        <v>702</v>
      </c>
      <c r="H116" s="1543">
        <f>I116+J116</f>
        <v>0</v>
      </c>
      <c r="I116" s="658">
        <f>ROUND(I117*I118/1000,1)</f>
        <v>0</v>
      </c>
      <c r="J116" s="659">
        <f>ROUND(J117*J118/1000,1)</f>
        <v>0</v>
      </c>
      <c r="K116" s="453" t="s">
        <v>34</v>
      </c>
      <c r="L116" s="454" t="s">
        <v>34</v>
      </c>
      <c r="M116" s="454" t="s">
        <v>34</v>
      </c>
      <c r="N116" s="455" t="s">
        <v>34</v>
      </c>
      <c r="O116" s="760" t="e">
        <f>H116-#REF!</f>
        <v>#REF!</v>
      </c>
      <c r="P116" s="639" t="e">
        <f>H116-#REF!</f>
        <v>#REF!</v>
      </c>
      <c r="Q116" s="639" t="e">
        <f>H116-#REF!</f>
        <v>#REF!</v>
      </c>
      <c r="R116" s="761" t="e">
        <f>H116-#REF!</f>
        <v>#REF!</v>
      </c>
      <c r="S116" s="762">
        <f>IF(H116&gt;0,ROUND((#REF!/H116),3),0)</f>
        <v>0</v>
      </c>
      <c r="T116" s="763">
        <f>IF(H116&gt;0,ROUND((#REF!/H116),3),0)</f>
        <v>0</v>
      </c>
      <c r="U116" s="763">
        <f>IF(H116&gt;0,ROUND((#REF!/H116),3),0)</f>
        <v>0</v>
      </c>
      <c r="V116" s="764">
        <f>IF(H116&gt;0,ROUND((#REF!/H116),3),0)</f>
        <v>0</v>
      </c>
    </row>
    <row r="117" spans="1:23" s="138" customFormat="1" ht="12" outlineLevel="1" x14ac:dyDescent="0.25">
      <c r="A117" s="973"/>
      <c r="B117" s="139"/>
      <c r="C117" s="275"/>
      <c r="D117" s="190" t="s">
        <v>98</v>
      </c>
      <c r="E117" s="145" t="s">
        <v>85</v>
      </c>
      <c r="F117" s="117" t="s">
        <v>35</v>
      </c>
      <c r="G117" s="1711" t="s">
        <v>702</v>
      </c>
      <c r="H117" s="1537">
        <f>I117+J117</f>
        <v>0</v>
      </c>
      <c r="I117" s="642">
        <f>ЗвітІнд.Кошторис!H117</f>
        <v>0</v>
      </c>
      <c r="J117" s="643">
        <f>ЗвітІнд.Кошторис!I117</f>
        <v>0</v>
      </c>
      <c r="K117" s="447" t="s">
        <v>34</v>
      </c>
      <c r="L117" s="448" t="s">
        <v>34</v>
      </c>
      <c r="M117" s="448" t="s">
        <v>34</v>
      </c>
      <c r="N117" s="449" t="s">
        <v>34</v>
      </c>
      <c r="O117" s="781" t="s">
        <v>34</v>
      </c>
      <c r="P117" s="782" t="s">
        <v>34</v>
      </c>
      <c r="Q117" s="782" t="s">
        <v>34</v>
      </c>
      <c r="R117" s="783" t="s">
        <v>34</v>
      </c>
      <c r="S117" s="781" t="s">
        <v>34</v>
      </c>
      <c r="T117" s="782" t="s">
        <v>34</v>
      </c>
      <c r="U117" s="782" t="s">
        <v>34</v>
      </c>
      <c r="V117" s="783" t="s">
        <v>34</v>
      </c>
    </row>
    <row r="118" spans="1:23" s="138" customFormat="1" ht="12" outlineLevel="1" x14ac:dyDescent="0.25">
      <c r="A118" s="973"/>
      <c r="B118" s="139"/>
      <c r="C118" s="275"/>
      <c r="D118" s="190" t="s">
        <v>98</v>
      </c>
      <c r="E118" s="145" t="s">
        <v>86</v>
      </c>
      <c r="F118" s="117" t="s">
        <v>62</v>
      </c>
      <c r="G118" s="1711" t="s">
        <v>702</v>
      </c>
      <c r="H118" s="1544">
        <f>IF(H116&gt;0,ROUND((H116/H117*1000),2),0)</f>
        <v>0</v>
      </c>
      <c r="I118" s="661">
        <f>ЗвітІнд.Кошторис!H118</f>
        <v>0</v>
      </c>
      <c r="J118" s="662">
        <f>ЗвітІнд.Кошторис!I118</f>
        <v>0</v>
      </c>
      <c r="K118" s="462" t="s">
        <v>34</v>
      </c>
      <c r="L118" s="463" t="s">
        <v>34</v>
      </c>
      <c r="M118" s="463" t="s">
        <v>34</v>
      </c>
      <c r="N118" s="464" t="s">
        <v>34</v>
      </c>
      <c r="O118" s="798" t="s">
        <v>34</v>
      </c>
      <c r="P118" s="799" t="s">
        <v>34</v>
      </c>
      <c r="Q118" s="799" t="s">
        <v>34</v>
      </c>
      <c r="R118" s="800" t="s">
        <v>34</v>
      </c>
      <c r="S118" s="798" t="s">
        <v>34</v>
      </c>
      <c r="T118" s="799" t="s">
        <v>34</v>
      </c>
      <c r="U118" s="799" t="s">
        <v>34</v>
      </c>
      <c r="V118" s="800" t="s">
        <v>34</v>
      </c>
    </row>
    <row r="119" spans="1:23" s="122" customFormat="1" outlineLevel="1" x14ac:dyDescent="0.25">
      <c r="A119" s="357"/>
      <c r="B119" s="143" t="s">
        <v>114</v>
      </c>
      <c r="C119" s="171">
        <v>2210</v>
      </c>
      <c r="D119" s="172" t="s">
        <v>98</v>
      </c>
      <c r="E119" s="144" t="s">
        <v>105</v>
      </c>
      <c r="F119" s="67" t="s">
        <v>43</v>
      </c>
      <c r="G119" s="1706" t="s">
        <v>702</v>
      </c>
      <c r="H119" s="1543">
        <f>I119+J119</f>
        <v>0</v>
      </c>
      <c r="I119" s="658">
        <f>ROUND(I120*I121/1000,1)</f>
        <v>0</v>
      </c>
      <c r="J119" s="659">
        <f>ROUND(J120*J121/1000,1)</f>
        <v>0</v>
      </c>
      <c r="K119" s="465" t="s">
        <v>34</v>
      </c>
      <c r="L119" s="466" t="s">
        <v>34</v>
      </c>
      <c r="M119" s="466" t="s">
        <v>34</v>
      </c>
      <c r="N119" s="467" t="s">
        <v>34</v>
      </c>
      <c r="O119" s="765" t="e">
        <f>H119-#REF!</f>
        <v>#REF!</v>
      </c>
      <c r="P119" s="658" t="e">
        <f>H119-#REF!</f>
        <v>#REF!</v>
      </c>
      <c r="Q119" s="658" t="e">
        <f>H119-#REF!</f>
        <v>#REF!</v>
      </c>
      <c r="R119" s="801" t="e">
        <f>H119-#REF!</f>
        <v>#REF!</v>
      </c>
      <c r="S119" s="802">
        <f>IF(H119&gt;0,ROUND((#REF!/H119),3),0)</f>
        <v>0</v>
      </c>
      <c r="T119" s="803">
        <f>IF(H119&gt;0,ROUND((#REF!/H119),3),0)</f>
        <v>0</v>
      </c>
      <c r="U119" s="803">
        <f>IF(H119&gt;0,ROUND((#REF!/H119),3),0)</f>
        <v>0</v>
      </c>
      <c r="V119" s="804">
        <f>IF(H119&gt;0,ROUND((#REF!/H119),3),0)</f>
        <v>0</v>
      </c>
    </row>
    <row r="120" spans="1:23" s="138" customFormat="1" ht="12" outlineLevel="1" x14ac:dyDescent="0.25">
      <c r="A120" s="973"/>
      <c r="B120" s="139"/>
      <c r="C120" s="275"/>
      <c r="D120" s="190" t="s">
        <v>98</v>
      </c>
      <c r="E120" s="145" t="s">
        <v>85</v>
      </c>
      <c r="F120" s="117" t="s">
        <v>35</v>
      </c>
      <c r="G120" s="1711" t="s">
        <v>702</v>
      </c>
      <c r="H120" s="1537">
        <f>I120+J120</f>
        <v>0</v>
      </c>
      <c r="I120" s="642">
        <f>ЗвітІнд.Кошторис!H120</f>
        <v>0</v>
      </c>
      <c r="J120" s="643">
        <f>ЗвітІнд.Кошторис!I120</f>
        <v>0</v>
      </c>
      <c r="K120" s="447" t="s">
        <v>34</v>
      </c>
      <c r="L120" s="448" t="s">
        <v>34</v>
      </c>
      <c r="M120" s="448" t="s">
        <v>34</v>
      </c>
      <c r="N120" s="449" t="s">
        <v>34</v>
      </c>
      <c r="O120" s="781" t="s">
        <v>34</v>
      </c>
      <c r="P120" s="782" t="s">
        <v>34</v>
      </c>
      <c r="Q120" s="782" t="s">
        <v>34</v>
      </c>
      <c r="R120" s="783" t="s">
        <v>34</v>
      </c>
      <c r="S120" s="781" t="s">
        <v>34</v>
      </c>
      <c r="T120" s="782" t="s">
        <v>34</v>
      </c>
      <c r="U120" s="782" t="s">
        <v>34</v>
      </c>
      <c r="V120" s="783" t="s">
        <v>34</v>
      </c>
    </row>
    <row r="121" spans="1:23" s="138" customFormat="1" ht="12" outlineLevel="1" x14ac:dyDescent="0.25">
      <c r="A121" s="973"/>
      <c r="B121" s="147"/>
      <c r="C121" s="275"/>
      <c r="D121" s="190" t="s">
        <v>98</v>
      </c>
      <c r="E121" s="145" t="s">
        <v>86</v>
      </c>
      <c r="F121" s="117" t="s">
        <v>62</v>
      </c>
      <c r="G121" s="1711" t="s">
        <v>702</v>
      </c>
      <c r="H121" s="1544">
        <f>IF(H119&gt;0,ROUND((H119/H120*1000),2),0)</f>
        <v>0</v>
      </c>
      <c r="I121" s="661">
        <f>ЗвітІнд.Кошторис!H121</f>
        <v>0</v>
      </c>
      <c r="J121" s="662">
        <f>ЗвітІнд.Кошторис!I121</f>
        <v>0</v>
      </c>
      <c r="K121" s="447" t="s">
        <v>34</v>
      </c>
      <c r="L121" s="448" t="s">
        <v>34</v>
      </c>
      <c r="M121" s="448" t="s">
        <v>34</v>
      </c>
      <c r="N121" s="449" t="s">
        <v>34</v>
      </c>
      <c r="O121" s="781" t="s">
        <v>34</v>
      </c>
      <c r="P121" s="782" t="s">
        <v>34</v>
      </c>
      <c r="Q121" s="782" t="s">
        <v>34</v>
      </c>
      <c r="R121" s="783" t="s">
        <v>34</v>
      </c>
      <c r="S121" s="781" t="s">
        <v>34</v>
      </c>
      <c r="T121" s="782" t="s">
        <v>34</v>
      </c>
      <c r="U121" s="782" t="s">
        <v>34</v>
      </c>
      <c r="V121" s="783" t="s">
        <v>34</v>
      </c>
    </row>
    <row r="122" spans="1:23" s="122" customFormat="1" outlineLevel="1" x14ac:dyDescent="0.25">
      <c r="A122" s="357"/>
      <c r="B122" s="134" t="s">
        <v>116</v>
      </c>
      <c r="C122" s="171">
        <v>2210</v>
      </c>
      <c r="D122" s="172" t="s">
        <v>98</v>
      </c>
      <c r="E122" s="144" t="s">
        <v>379</v>
      </c>
      <c r="F122" s="121" t="s">
        <v>43</v>
      </c>
      <c r="G122" s="1706" t="s">
        <v>702</v>
      </c>
      <c r="H122" s="1536">
        <f>I122+J122</f>
        <v>190</v>
      </c>
      <c r="I122" s="639">
        <f>ROUND(I123*I124/1000,1)</f>
        <v>0</v>
      </c>
      <c r="J122" s="640">
        <f>ROUND(J123*J124/1000,1)</f>
        <v>190</v>
      </c>
      <c r="K122" s="453" t="s">
        <v>34</v>
      </c>
      <c r="L122" s="454" t="s">
        <v>34</v>
      </c>
      <c r="M122" s="454" t="s">
        <v>34</v>
      </c>
      <c r="N122" s="455" t="s">
        <v>34</v>
      </c>
      <c r="O122" s="760" t="e">
        <f>H122-#REF!</f>
        <v>#REF!</v>
      </c>
      <c r="P122" s="639" t="e">
        <f>H122-#REF!</f>
        <v>#REF!</v>
      </c>
      <c r="Q122" s="639" t="e">
        <f>H122-#REF!</f>
        <v>#REF!</v>
      </c>
      <c r="R122" s="761" t="e">
        <f>H122-#REF!</f>
        <v>#REF!</v>
      </c>
      <c r="S122" s="762" t="e">
        <f>IF(H122&gt;0,ROUND((#REF!/H122),3),0)</f>
        <v>#REF!</v>
      </c>
      <c r="T122" s="763" t="e">
        <f>IF(H122&gt;0,ROUND((#REF!/H122),3),0)</f>
        <v>#REF!</v>
      </c>
      <c r="U122" s="763" t="e">
        <f>IF(H122&gt;0,ROUND((#REF!/H122),3),0)</f>
        <v>#REF!</v>
      </c>
      <c r="V122" s="764" t="e">
        <f>IF(H122&gt;0,ROUND((#REF!/H122),3),0)</f>
        <v>#REF!</v>
      </c>
    </row>
    <row r="123" spans="1:23" s="138" customFormat="1" ht="12" outlineLevel="1" x14ac:dyDescent="0.25">
      <c r="A123" s="973"/>
      <c r="B123" s="147"/>
      <c r="C123" s="275"/>
      <c r="D123" s="190" t="s">
        <v>98</v>
      </c>
      <c r="E123" s="145" t="s">
        <v>85</v>
      </c>
      <c r="F123" s="117" t="s">
        <v>35</v>
      </c>
      <c r="G123" s="1711" t="s">
        <v>702</v>
      </c>
      <c r="H123" s="1537">
        <f>I123+J123</f>
        <v>34</v>
      </c>
      <c r="I123" s="642">
        <f>ЗвітІнд.Кошторис!H123</f>
        <v>0</v>
      </c>
      <c r="J123" s="643">
        <v>34</v>
      </c>
      <c r="K123" s="447" t="s">
        <v>34</v>
      </c>
      <c r="L123" s="448" t="s">
        <v>34</v>
      </c>
      <c r="M123" s="448" t="s">
        <v>34</v>
      </c>
      <c r="N123" s="449" t="s">
        <v>34</v>
      </c>
      <c r="O123" s="781" t="s">
        <v>34</v>
      </c>
      <c r="P123" s="782" t="s">
        <v>34</v>
      </c>
      <c r="Q123" s="782" t="s">
        <v>34</v>
      </c>
      <c r="R123" s="783" t="s">
        <v>34</v>
      </c>
      <c r="S123" s="781" t="s">
        <v>34</v>
      </c>
      <c r="T123" s="782" t="s">
        <v>34</v>
      </c>
      <c r="U123" s="782" t="s">
        <v>34</v>
      </c>
      <c r="V123" s="783" t="s">
        <v>34</v>
      </c>
    </row>
    <row r="124" spans="1:23" s="138" customFormat="1" ht="12" outlineLevel="1" x14ac:dyDescent="0.25">
      <c r="A124" s="973"/>
      <c r="B124" s="147"/>
      <c r="C124" s="275"/>
      <c r="D124" s="190" t="s">
        <v>98</v>
      </c>
      <c r="E124" s="145" t="s">
        <v>86</v>
      </c>
      <c r="F124" s="117" t="s">
        <v>62</v>
      </c>
      <c r="G124" s="1711" t="s">
        <v>702</v>
      </c>
      <c r="H124" s="1544">
        <f>IF(H122&gt;0,ROUND((H122/H123*1000),2),0)</f>
        <v>5588.24</v>
      </c>
      <c r="I124" s="661">
        <f>ЗвітІнд.Кошторис!H124</f>
        <v>0</v>
      </c>
      <c r="J124" s="1759">
        <v>5588.2352941099998</v>
      </c>
      <c r="K124" s="447" t="s">
        <v>34</v>
      </c>
      <c r="L124" s="448" t="s">
        <v>34</v>
      </c>
      <c r="M124" s="448" t="s">
        <v>34</v>
      </c>
      <c r="N124" s="449" t="s">
        <v>34</v>
      </c>
      <c r="O124" s="781" t="s">
        <v>34</v>
      </c>
      <c r="P124" s="782" t="s">
        <v>34</v>
      </c>
      <c r="Q124" s="782" t="s">
        <v>34</v>
      </c>
      <c r="R124" s="783" t="s">
        <v>34</v>
      </c>
      <c r="S124" s="781" t="s">
        <v>34</v>
      </c>
      <c r="T124" s="782" t="s">
        <v>34</v>
      </c>
      <c r="U124" s="782" t="s">
        <v>34</v>
      </c>
      <c r="V124" s="783" t="s">
        <v>34</v>
      </c>
    </row>
    <row r="125" spans="1:23" s="138" customFormat="1" outlineLevel="1" x14ac:dyDescent="0.25">
      <c r="A125" s="357"/>
      <c r="B125" s="134" t="s">
        <v>118</v>
      </c>
      <c r="C125" s="171">
        <v>2210</v>
      </c>
      <c r="D125" s="172" t="s">
        <v>98</v>
      </c>
      <c r="E125" s="146" t="s">
        <v>380</v>
      </c>
      <c r="F125" s="121" t="s">
        <v>43</v>
      </c>
      <c r="G125" s="1706" t="s">
        <v>702</v>
      </c>
      <c r="H125" s="1536">
        <f>I125+J125</f>
        <v>0</v>
      </c>
      <c r="I125" s="639">
        <f>ROUND(I126*I127/1000,1)</f>
        <v>0</v>
      </c>
      <c r="J125" s="640">
        <f>ROUND(J126*J127/1000,1)</f>
        <v>0</v>
      </c>
      <c r="K125" s="453" t="s">
        <v>34</v>
      </c>
      <c r="L125" s="454" t="s">
        <v>34</v>
      </c>
      <c r="M125" s="454" t="s">
        <v>34</v>
      </c>
      <c r="N125" s="455" t="s">
        <v>34</v>
      </c>
      <c r="O125" s="760" t="e">
        <f>H125-#REF!</f>
        <v>#REF!</v>
      </c>
      <c r="P125" s="639" t="e">
        <f>H125-#REF!</f>
        <v>#REF!</v>
      </c>
      <c r="Q125" s="639" t="e">
        <f>H125-#REF!</f>
        <v>#REF!</v>
      </c>
      <c r="R125" s="761" t="e">
        <f>H125-#REF!</f>
        <v>#REF!</v>
      </c>
      <c r="S125" s="762">
        <f>IF(H125&gt;0,ROUND((#REF!/H125),3),0)</f>
        <v>0</v>
      </c>
      <c r="T125" s="763">
        <f>IF(H125&gt;0,ROUND((#REF!/H125),3),0)</f>
        <v>0</v>
      </c>
      <c r="U125" s="763">
        <f>IF(H125&gt;0,ROUND((#REF!/H125),3),0)</f>
        <v>0</v>
      </c>
      <c r="V125" s="764">
        <f>IF(H125&gt;0,ROUND((#REF!/H125),3),0)</f>
        <v>0</v>
      </c>
      <c r="W125" s="122"/>
    </row>
    <row r="126" spans="1:23" s="138" customFormat="1" ht="12" outlineLevel="1" x14ac:dyDescent="0.25">
      <c r="A126" s="973"/>
      <c r="B126" s="147"/>
      <c r="C126" s="275"/>
      <c r="D126" s="190" t="s">
        <v>98</v>
      </c>
      <c r="E126" s="145" t="s">
        <v>85</v>
      </c>
      <c r="F126" s="117" t="s">
        <v>35</v>
      </c>
      <c r="G126" s="1711" t="s">
        <v>702</v>
      </c>
      <c r="H126" s="1537">
        <f>I126+J126</f>
        <v>0</v>
      </c>
      <c r="I126" s="642">
        <f>ЗвітІнд.Кошторис!H126</f>
        <v>0</v>
      </c>
      <c r="J126" s="643">
        <f>ЗвітІнд.Кошторис!I126</f>
        <v>0</v>
      </c>
      <c r="K126" s="447" t="s">
        <v>34</v>
      </c>
      <c r="L126" s="448" t="s">
        <v>34</v>
      </c>
      <c r="M126" s="448" t="s">
        <v>34</v>
      </c>
      <c r="N126" s="449" t="s">
        <v>34</v>
      </c>
      <c r="O126" s="781" t="s">
        <v>34</v>
      </c>
      <c r="P126" s="782" t="s">
        <v>34</v>
      </c>
      <c r="Q126" s="782" t="s">
        <v>34</v>
      </c>
      <c r="R126" s="783" t="s">
        <v>34</v>
      </c>
      <c r="S126" s="781" t="s">
        <v>34</v>
      </c>
      <c r="T126" s="782" t="s">
        <v>34</v>
      </c>
      <c r="U126" s="782" t="s">
        <v>34</v>
      </c>
      <c r="V126" s="783" t="s">
        <v>34</v>
      </c>
    </row>
    <row r="127" spans="1:23" s="138" customFormat="1" ht="12" outlineLevel="1" x14ac:dyDescent="0.25">
      <c r="A127" s="973"/>
      <c r="B127" s="147"/>
      <c r="C127" s="275"/>
      <c r="D127" s="190" t="s">
        <v>98</v>
      </c>
      <c r="E127" s="145" t="s">
        <v>86</v>
      </c>
      <c r="F127" s="117" t="s">
        <v>62</v>
      </c>
      <c r="G127" s="1711" t="s">
        <v>702</v>
      </c>
      <c r="H127" s="1544">
        <f>IF(H125&gt;0,ROUND((H125/H126*1000),2),0)</f>
        <v>0</v>
      </c>
      <c r="I127" s="661">
        <f>ЗвітІнд.Кошторис!H127</f>
        <v>0</v>
      </c>
      <c r="J127" s="662">
        <f>ЗвітІнд.Кошторис!I127</f>
        <v>0</v>
      </c>
      <c r="K127" s="447" t="s">
        <v>34</v>
      </c>
      <c r="L127" s="448" t="s">
        <v>34</v>
      </c>
      <c r="M127" s="448" t="s">
        <v>34</v>
      </c>
      <c r="N127" s="449" t="s">
        <v>34</v>
      </c>
      <c r="O127" s="781" t="s">
        <v>34</v>
      </c>
      <c r="P127" s="782" t="s">
        <v>34</v>
      </c>
      <c r="Q127" s="782" t="s">
        <v>34</v>
      </c>
      <c r="R127" s="783" t="s">
        <v>34</v>
      </c>
      <c r="S127" s="781" t="s">
        <v>34</v>
      </c>
      <c r="T127" s="782" t="s">
        <v>34</v>
      </c>
      <c r="U127" s="782" t="s">
        <v>34</v>
      </c>
      <c r="V127" s="783" t="s">
        <v>34</v>
      </c>
    </row>
    <row r="128" spans="1:23" s="138" customFormat="1" outlineLevel="1" x14ac:dyDescent="0.25">
      <c r="A128" s="357"/>
      <c r="B128" s="134" t="s">
        <v>120</v>
      </c>
      <c r="C128" s="171">
        <v>2210</v>
      </c>
      <c r="D128" s="172" t="s">
        <v>98</v>
      </c>
      <c r="E128" s="146" t="s">
        <v>381</v>
      </c>
      <c r="F128" s="121" t="s">
        <v>43</v>
      </c>
      <c r="G128" s="1706" t="s">
        <v>702</v>
      </c>
      <c r="H128" s="1536">
        <f>I128+J128</f>
        <v>0</v>
      </c>
      <c r="I128" s="639">
        <f>ROUND(I129*I130/1000,1)</f>
        <v>0</v>
      </c>
      <c r="J128" s="640">
        <f>ROUND(J129*J130/1000,1)</f>
        <v>0</v>
      </c>
      <c r="K128" s="453" t="s">
        <v>34</v>
      </c>
      <c r="L128" s="454" t="s">
        <v>34</v>
      </c>
      <c r="M128" s="454" t="s">
        <v>34</v>
      </c>
      <c r="N128" s="455" t="s">
        <v>34</v>
      </c>
      <c r="O128" s="760" t="e">
        <f>H128-#REF!</f>
        <v>#REF!</v>
      </c>
      <c r="P128" s="639" t="e">
        <f>H128-#REF!</f>
        <v>#REF!</v>
      </c>
      <c r="Q128" s="639" t="e">
        <f>H128-#REF!</f>
        <v>#REF!</v>
      </c>
      <c r="R128" s="761" t="e">
        <f>H128-#REF!</f>
        <v>#REF!</v>
      </c>
      <c r="S128" s="762">
        <f>IF(H128&gt;0,ROUND((#REF!/H128),3),0)</f>
        <v>0</v>
      </c>
      <c r="T128" s="763">
        <f>IF(H128&gt;0,ROUND((#REF!/H128),3),0)</f>
        <v>0</v>
      </c>
      <c r="U128" s="763">
        <f>IF(H128&gt;0,ROUND((#REF!/H128),3),0)</f>
        <v>0</v>
      </c>
      <c r="V128" s="764">
        <f>IF(H128&gt;0,ROUND((#REF!/H128),3),0)</f>
        <v>0</v>
      </c>
      <c r="W128" s="122"/>
    </row>
    <row r="129" spans="1:23" s="138" customFormat="1" ht="12" outlineLevel="1" x14ac:dyDescent="0.25">
      <c r="A129" s="973"/>
      <c r="B129" s="147"/>
      <c r="C129" s="275"/>
      <c r="D129" s="190" t="s">
        <v>98</v>
      </c>
      <c r="E129" s="145" t="s">
        <v>85</v>
      </c>
      <c r="F129" s="117" t="s">
        <v>35</v>
      </c>
      <c r="G129" s="1711" t="s">
        <v>702</v>
      </c>
      <c r="H129" s="1537">
        <f>I129+J129</f>
        <v>0</v>
      </c>
      <c r="I129" s="642">
        <f>ЗвітІнд.Кошторис!H129</f>
        <v>0</v>
      </c>
      <c r="J129" s="643">
        <f>ЗвітІнд.Кошторис!I129</f>
        <v>0</v>
      </c>
      <c r="K129" s="447" t="s">
        <v>34</v>
      </c>
      <c r="L129" s="448" t="s">
        <v>34</v>
      </c>
      <c r="M129" s="448" t="s">
        <v>34</v>
      </c>
      <c r="N129" s="449" t="s">
        <v>34</v>
      </c>
      <c r="O129" s="781" t="s">
        <v>34</v>
      </c>
      <c r="P129" s="782" t="s">
        <v>34</v>
      </c>
      <c r="Q129" s="782" t="s">
        <v>34</v>
      </c>
      <c r="R129" s="783" t="s">
        <v>34</v>
      </c>
      <c r="S129" s="781" t="s">
        <v>34</v>
      </c>
      <c r="T129" s="782" t="s">
        <v>34</v>
      </c>
      <c r="U129" s="782" t="s">
        <v>34</v>
      </c>
      <c r="V129" s="783" t="s">
        <v>34</v>
      </c>
    </row>
    <row r="130" spans="1:23" s="138" customFormat="1" ht="12" outlineLevel="1" x14ac:dyDescent="0.25">
      <c r="A130" s="973"/>
      <c r="B130" s="147"/>
      <c r="C130" s="275"/>
      <c r="D130" s="190" t="s">
        <v>98</v>
      </c>
      <c r="E130" s="145" t="s">
        <v>86</v>
      </c>
      <c r="F130" s="117" t="s">
        <v>62</v>
      </c>
      <c r="G130" s="1711" t="s">
        <v>702</v>
      </c>
      <c r="H130" s="1544">
        <f>IF(H128&gt;0,ROUND((H128/H129*1000),2),0)</f>
        <v>0</v>
      </c>
      <c r="I130" s="661">
        <f>ЗвітІнд.Кошторис!H130</f>
        <v>0</v>
      </c>
      <c r="J130" s="662">
        <f>ЗвітІнд.Кошторис!I130</f>
        <v>0</v>
      </c>
      <c r="K130" s="447" t="s">
        <v>34</v>
      </c>
      <c r="L130" s="448" t="s">
        <v>34</v>
      </c>
      <c r="M130" s="448" t="s">
        <v>34</v>
      </c>
      <c r="N130" s="449" t="s">
        <v>34</v>
      </c>
      <c r="O130" s="781" t="s">
        <v>34</v>
      </c>
      <c r="P130" s="782" t="s">
        <v>34</v>
      </c>
      <c r="Q130" s="782" t="s">
        <v>34</v>
      </c>
      <c r="R130" s="783" t="s">
        <v>34</v>
      </c>
      <c r="S130" s="781" t="s">
        <v>34</v>
      </c>
      <c r="T130" s="782" t="s">
        <v>34</v>
      </c>
      <c r="U130" s="782" t="s">
        <v>34</v>
      </c>
      <c r="V130" s="783" t="s">
        <v>34</v>
      </c>
    </row>
    <row r="131" spans="1:23" s="138" customFormat="1" outlineLevel="1" x14ac:dyDescent="0.25">
      <c r="A131" s="357"/>
      <c r="B131" s="134" t="s">
        <v>122</v>
      </c>
      <c r="C131" s="171">
        <v>2210</v>
      </c>
      <c r="D131" s="172" t="s">
        <v>98</v>
      </c>
      <c r="E131" s="159" t="s">
        <v>382</v>
      </c>
      <c r="F131" s="121" t="s">
        <v>43</v>
      </c>
      <c r="G131" s="1706" t="s">
        <v>702</v>
      </c>
      <c r="H131" s="1536">
        <f>I131+J131</f>
        <v>0</v>
      </c>
      <c r="I131" s="639">
        <f>ROUND(I132*I133/1000,1)</f>
        <v>0</v>
      </c>
      <c r="J131" s="640">
        <f>ROUND(J132*J133/1000,1)</f>
        <v>0</v>
      </c>
      <c r="K131" s="453" t="s">
        <v>34</v>
      </c>
      <c r="L131" s="454" t="s">
        <v>34</v>
      </c>
      <c r="M131" s="454" t="s">
        <v>34</v>
      </c>
      <c r="N131" s="455" t="s">
        <v>34</v>
      </c>
      <c r="O131" s="760" t="e">
        <f>H131-#REF!</f>
        <v>#REF!</v>
      </c>
      <c r="P131" s="639" t="e">
        <f>H131-#REF!</f>
        <v>#REF!</v>
      </c>
      <c r="Q131" s="639" t="e">
        <f>H131-#REF!</f>
        <v>#REF!</v>
      </c>
      <c r="R131" s="761" t="e">
        <f>H131-#REF!</f>
        <v>#REF!</v>
      </c>
      <c r="S131" s="762">
        <f>IF(H131&gt;0,ROUND((#REF!/H131),3),0)</f>
        <v>0</v>
      </c>
      <c r="T131" s="763">
        <f>IF(H131&gt;0,ROUND((#REF!/H131),3),0)</f>
        <v>0</v>
      </c>
      <c r="U131" s="763">
        <f>IF(H131&gt;0,ROUND((#REF!/H131),3),0)</f>
        <v>0</v>
      </c>
      <c r="V131" s="764">
        <f>IF(H131&gt;0,ROUND((#REF!/H131),3),0)</f>
        <v>0</v>
      </c>
      <c r="W131" s="122"/>
    </row>
    <row r="132" spans="1:23" s="138" customFormat="1" ht="12" outlineLevel="1" x14ac:dyDescent="0.25">
      <c r="A132" s="973"/>
      <c r="B132" s="147"/>
      <c r="C132" s="275"/>
      <c r="D132" s="190" t="s">
        <v>98</v>
      </c>
      <c r="E132" s="130" t="s">
        <v>85</v>
      </c>
      <c r="F132" s="117" t="s">
        <v>35</v>
      </c>
      <c r="G132" s="1711" t="s">
        <v>702</v>
      </c>
      <c r="H132" s="1537">
        <f>I132+J132</f>
        <v>0</v>
      </c>
      <c r="I132" s="642">
        <f>ЗвітІнд.Кошторис!H132</f>
        <v>0</v>
      </c>
      <c r="J132" s="643">
        <f>ЗвітІнд.Кошторис!I132</f>
        <v>0</v>
      </c>
      <c r="K132" s="447" t="s">
        <v>34</v>
      </c>
      <c r="L132" s="448" t="s">
        <v>34</v>
      </c>
      <c r="M132" s="448" t="s">
        <v>34</v>
      </c>
      <c r="N132" s="449" t="s">
        <v>34</v>
      </c>
      <c r="O132" s="781" t="s">
        <v>34</v>
      </c>
      <c r="P132" s="782" t="s">
        <v>34</v>
      </c>
      <c r="Q132" s="782" t="s">
        <v>34</v>
      </c>
      <c r="R132" s="783" t="s">
        <v>34</v>
      </c>
      <c r="S132" s="781" t="s">
        <v>34</v>
      </c>
      <c r="T132" s="782" t="s">
        <v>34</v>
      </c>
      <c r="U132" s="782" t="s">
        <v>34</v>
      </c>
      <c r="V132" s="783" t="s">
        <v>34</v>
      </c>
    </row>
    <row r="133" spans="1:23" s="138" customFormat="1" ht="12.75" outlineLevel="1" thickBot="1" x14ac:dyDescent="0.3">
      <c r="A133" s="973"/>
      <c r="B133" s="148"/>
      <c r="C133" s="530"/>
      <c r="D133" s="209" t="s">
        <v>98</v>
      </c>
      <c r="E133" s="131" t="s">
        <v>86</v>
      </c>
      <c r="F133" s="119" t="s">
        <v>62</v>
      </c>
      <c r="G133" s="1707" t="s">
        <v>702</v>
      </c>
      <c r="H133" s="1538">
        <f>IF(H131&gt;0,ROUND((H131/H132*1000),2),0)</f>
        <v>0</v>
      </c>
      <c r="I133" s="645">
        <f>ЗвітІнд.Кошторис!H133</f>
        <v>0</v>
      </c>
      <c r="J133" s="646">
        <f>ЗвітІнд.Кошторис!I133</f>
        <v>0</v>
      </c>
      <c r="K133" s="450" t="s">
        <v>34</v>
      </c>
      <c r="L133" s="451" t="s">
        <v>34</v>
      </c>
      <c r="M133" s="451" t="s">
        <v>34</v>
      </c>
      <c r="N133" s="452" t="s">
        <v>34</v>
      </c>
      <c r="O133" s="784" t="s">
        <v>34</v>
      </c>
      <c r="P133" s="785" t="s">
        <v>34</v>
      </c>
      <c r="Q133" s="785" t="s">
        <v>34</v>
      </c>
      <c r="R133" s="786" t="s">
        <v>34</v>
      </c>
      <c r="S133" s="784" t="s">
        <v>34</v>
      </c>
      <c r="T133" s="785" t="s">
        <v>34</v>
      </c>
      <c r="U133" s="785" t="s">
        <v>34</v>
      </c>
      <c r="V133" s="786" t="s">
        <v>34</v>
      </c>
    </row>
    <row r="134" spans="1:23" s="113" customFormat="1" ht="27" outlineLevel="1" thickTop="1" thickBot="1" x14ac:dyDescent="0.3">
      <c r="A134" s="109"/>
      <c r="B134" s="132" t="s">
        <v>125</v>
      </c>
      <c r="C134" s="124">
        <v>2210</v>
      </c>
      <c r="D134" s="125" t="s">
        <v>98</v>
      </c>
      <c r="E134" s="133" t="s">
        <v>107</v>
      </c>
      <c r="F134" s="124" t="s">
        <v>43</v>
      </c>
      <c r="G134" s="1707" t="s">
        <v>702</v>
      </c>
      <c r="H134" s="1541">
        <f>H135+H138+H141+H144+H147+H150+H153+H156+H159</f>
        <v>0</v>
      </c>
      <c r="I134" s="653">
        <f>I135+I138+I141+I144+I147+I150+I153+I156+I159</f>
        <v>0</v>
      </c>
      <c r="J134" s="654">
        <f t="shared" ref="J134" si="4">J135+J138+J141+J144+J147+J150+J153+J156+J159</f>
        <v>0</v>
      </c>
      <c r="K134" s="459" t="s">
        <v>34</v>
      </c>
      <c r="L134" s="460" t="s">
        <v>34</v>
      </c>
      <c r="M134" s="460" t="s">
        <v>34</v>
      </c>
      <c r="N134" s="461" t="s">
        <v>34</v>
      </c>
      <c r="O134" s="793" t="e">
        <f>H134-#REF!</f>
        <v>#REF!</v>
      </c>
      <c r="P134" s="671" t="e">
        <f>H134-#REF!</f>
        <v>#REF!</v>
      </c>
      <c r="Q134" s="671" t="e">
        <f>H134-#REF!</f>
        <v>#REF!</v>
      </c>
      <c r="R134" s="794" t="e">
        <f>H134-#REF!</f>
        <v>#REF!</v>
      </c>
      <c r="S134" s="795">
        <f>IF(H134&gt;0,ROUND((#REF!/H134),3),0)</f>
        <v>0</v>
      </c>
      <c r="T134" s="796">
        <f>IF(H134&gt;0,ROUND((#REF!/H134),3),0)</f>
        <v>0</v>
      </c>
      <c r="U134" s="796">
        <f>IF(H134&gt;0,ROUND((#REF!/H134),3),0)</f>
        <v>0</v>
      </c>
      <c r="V134" s="797">
        <f>IF(H134&gt;0,ROUND((#REF!/H134),3),0)</f>
        <v>0</v>
      </c>
    </row>
    <row r="135" spans="1:23" s="122" customFormat="1" ht="26.25" outlineLevel="1" thickTop="1" x14ac:dyDescent="0.25">
      <c r="A135" s="357"/>
      <c r="B135" s="134" t="s">
        <v>383</v>
      </c>
      <c r="C135" s="135">
        <v>2210</v>
      </c>
      <c r="D135" s="136" t="s">
        <v>98</v>
      </c>
      <c r="E135" s="137" t="s">
        <v>109</v>
      </c>
      <c r="F135" s="135" t="s">
        <v>43</v>
      </c>
      <c r="G135" s="1708" t="s">
        <v>702</v>
      </c>
      <c r="H135" s="1536">
        <f>I135+J135</f>
        <v>0</v>
      </c>
      <c r="I135" s="639">
        <f>ROUND(I136*I137/1000,1)</f>
        <v>0</v>
      </c>
      <c r="J135" s="640">
        <f>ROUND(J136*J137/1000,1)</f>
        <v>0</v>
      </c>
      <c r="K135" s="453" t="s">
        <v>34</v>
      </c>
      <c r="L135" s="454" t="s">
        <v>34</v>
      </c>
      <c r="M135" s="454" t="s">
        <v>34</v>
      </c>
      <c r="N135" s="455" t="s">
        <v>34</v>
      </c>
      <c r="O135" s="760" t="e">
        <f>H135-#REF!</f>
        <v>#REF!</v>
      </c>
      <c r="P135" s="639" t="e">
        <f>H135-#REF!</f>
        <v>#REF!</v>
      </c>
      <c r="Q135" s="639" t="e">
        <f>H135-#REF!</f>
        <v>#REF!</v>
      </c>
      <c r="R135" s="761" t="e">
        <f>H135-#REF!</f>
        <v>#REF!</v>
      </c>
      <c r="S135" s="762">
        <f>IF(H135&gt;0,ROUND((#REF!/H135),3),0)</f>
        <v>0</v>
      </c>
      <c r="T135" s="763">
        <f>IF(H135&gt;0,ROUND((#REF!/H135),3),0)</f>
        <v>0</v>
      </c>
      <c r="U135" s="763">
        <f>IF(H135&gt;0,ROUND((#REF!/H135),3),0)</f>
        <v>0</v>
      </c>
      <c r="V135" s="764">
        <f>IF(H135&gt;0,ROUND((#REF!/H135),3),0)</f>
        <v>0</v>
      </c>
    </row>
    <row r="136" spans="1:23" s="138" customFormat="1" ht="12" outlineLevel="1" x14ac:dyDescent="0.25">
      <c r="A136" s="973"/>
      <c r="B136" s="147"/>
      <c r="C136" s="140"/>
      <c r="D136" s="116" t="s">
        <v>98</v>
      </c>
      <c r="E136" s="130" t="s">
        <v>85</v>
      </c>
      <c r="F136" s="104" t="s">
        <v>35</v>
      </c>
      <c r="G136" s="1729" t="s">
        <v>702</v>
      </c>
      <c r="H136" s="1537">
        <f>I136+J136</f>
        <v>0</v>
      </c>
      <c r="I136" s="642">
        <f>ЗвітІнд.Кошторис!H136</f>
        <v>0</v>
      </c>
      <c r="J136" s="643">
        <f>ЗвітІнд.Кошторис!I136</f>
        <v>0</v>
      </c>
      <c r="K136" s="447" t="s">
        <v>34</v>
      </c>
      <c r="L136" s="448" t="s">
        <v>34</v>
      </c>
      <c r="M136" s="448" t="s">
        <v>34</v>
      </c>
      <c r="N136" s="449" t="s">
        <v>34</v>
      </c>
      <c r="O136" s="781" t="s">
        <v>34</v>
      </c>
      <c r="P136" s="782" t="s">
        <v>34</v>
      </c>
      <c r="Q136" s="782" t="s">
        <v>34</v>
      </c>
      <c r="R136" s="783" t="s">
        <v>34</v>
      </c>
      <c r="S136" s="781" t="s">
        <v>34</v>
      </c>
      <c r="T136" s="782" t="s">
        <v>34</v>
      </c>
      <c r="U136" s="782" t="s">
        <v>34</v>
      </c>
      <c r="V136" s="783" t="s">
        <v>34</v>
      </c>
    </row>
    <row r="137" spans="1:23" s="138" customFormat="1" ht="12" outlineLevel="1" x14ac:dyDescent="0.25">
      <c r="A137" s="973"/>
      <c r="B137" s="147"/>
      <c r="C137" s="140"/>
      <c r="D137" s="116" t="s">
        <v>98</v>
      </c>
      <c r="E137" s="130" t="s">
        <v>86</v>
      </c>
      <c r="F137" s="104" t="s">
        <v>62</v>
      </c>
      <c r="G137" s="1729" t="s">
        <v>702</v>
      </c>
      <c r="H137" s="1544">
        <f>IF(H135&gt;0,ROUND((H135/H136*1000),2),0)</f>
        <v>0</v>
      </c>
      <c r="I137" s="661">
        <f>ЗвітІнд.Кошторис!H137</f>
        <v>0</v>
      </c>
      <c r="J137" s="662">
        <f>ЗвітІнд.Кошторис!I137</f>
        <v>0</v>
      </c>
      <c r="K137" s="462" t="s">
        <v>34</v>
      </c>
      <c r="L137" s="463" t="s">
        <v>34</v>
      </c>
      <c r="M137" s="463" t="s">
        <v>34</v>
      </c>
      <c r="N137" s="464" t="s">
        <v>34</v>
      </c>
      <c r="O137" s="798" t="s">
        <v>34</v>
      </c>
      <c r="P137" s="799" t="s">
        <v>34</v>
      </c>
      <c r="Q137" s="799" t="s">
        <v>34</v>
      </c>
      <c r="R137" s="800" t="s">
        <v>34</v>
      </c>
      <c r="S137" s="798" t="s">
        <v>34</v>
      </c>
      <c r="T137" s="799" t="s">
        <v>34</v>
      </c>
      <c r="U137" s="799" t="s">
        <v>34</v>
      </c>
      <c r="V137" s="800" t="s">
        <v>34</v>
      </c>
    </row>
    <row r="138" spans="1:23" s="122" customFormat="1" ht="25.5" outlineLevel="1" x14ac:dyDescent="0.25">
      <c r="A138" s="357"/>
      <c r="B138" s="134" t="s">
        <v>384</v>
      </c>
      <c r="C138" s="135">
        <v>2210</v>
      </c>
      <c r="D138" s="136" t="s">
        <v>98</v>
      </c>
      <c r="E138" s="137" t="s">
        <v>111</v>
      </c>
      <c r="F138" s="135" t="s">
        <v>43</v>
      </c>
      <c r="G138" s="1708" t="s">
        <v>702</v>
      </c>
      <c r="H138" s="1536">
        <f>I138+J138</f>
        <v>0</v>
      </c>
      <c r="I138" s="639">
        <f>ROUND(I139*I140/1000,1)</f>
        <v>0</v>
      </c>
      <c r="J138" s="640">
        <f>ROUND(J139*J140/1000,1)</f>
        <v>0</v>
      </c>
      <c r="K138" s="465" t="s">
        <v>34</v>
      </c>
      <c r="L138" s="466" t="s">
        <v>34</v>
      </c>
      <c r="M138" s="466" t="s">
        <v>34</v>
      </c>
      <c r="N138" s="467" t="s">
        <v>34</v>
      </c>
      <c r="O138" s="765" t="e">
        <f>H138-#REF!</f>
        <v>#REF!</v>
      </c>
      <c r="P138" s="658" t="e">
        <f>H138-#REF!</f>
        <v>#REF!</v>
      </c>
      <c r="Q138" s="658" t="e">
        <f>H138-#REF!</f>
        <v>#REF!</v>
      </c>
      <c r="R138" s="801" t="e">
        <f>H138-#REF!</f>
        <v>#REF!</v>
      </c>
      <c r="S138" s="802">
        <f>IF(H138&gt;0,ROUND((#REF!/H138),3),0)</f>
        <v>0</v>
      </c>
      <c r="T138" s="803">
        <f>IF(H138&gt;0,ROUND((#REF!/H138),3),0)</f>
        <v>0</v>
      </c>
      <c r="U138" s="803">
        <f>IF(H138&gt;0,ROUND((#REF!/H138),3),0)</f>
        <v>0</v>
      </c>
      <c r="V138" s="804">
        <f>IF(H138&gt;0,ROUND((#REF!/H138),3),0)</f>
        <v>0</v>
      </c>
    </row>
    <row r="139" spans="1:23" s="138" customFormat="1" ht="12" outlineLevel="1" x14ac:dyDescent="0.25">
      <c r="A139" s="973"/>
      <c r="B139" s="147"/>
      <c r="C139" s="140"/>
      <c r="D139" s="116" t="s">
        <v>98</v>
      </c>
      <c r="E139" s="130" t="s">
        <v>85</v>
      </c>
      <c r="F139" s="104" t="s">
        <v>35</v>
      </c>
      <c r="G139" s="1729" t="s">
        <v>702</v>
      </c>
      <c r="H139" s="1537">
        <f>I139+J139</f>
        <v>0</v>
      </c>
      <c r="I139" s="642">
        <f>ЗвітІнд.Кошторис!H139</f>
        <v>0</v>
      </c>
      <c r="J139" s="643">
        <f>ЗвітІнд.Кошторис!I139</f>
        <v>0</v>
      </c>
      <c r="K139" s="447" t="s">
        <v>34</v>
      </c>
      <c r="L139" s="448" t="s">
        <v>34</v>
      </c>
      <c r="M139" s="448" t="s">
        <v>34</v>
      </c>
      <c r="N139" s="449" t="s">
        <v>34</v>
      </c>
      <c r="O139" s="781" t="s">
        <v>34</v>
      </c>
      <c r="P139" s="782" t="s">
        <v>34</v>
      </c>
      <c r="Q139" s="782" t="s">
        <v>34</v>
      </c>
      <c r="R139" s="783" t="s">
        <v>34</v>
      </c>
      <c r="S139" s="781" t="s">
        <v>34</v>
      </c>
      <c r="T139" s="782" t="s">
        <v>34</v>
      </c>
      <c r="U139" s="782" t="s">
        <v>34</v>
      </c>
      <c r="V139" s="783" t="s">
        <v>34</v>
      </c>
    </row>
    <row r="140" spans="1:23" s="138" customFormat="1" ht="12" outlineLevel="1" x14ac:dyDescent="0.25">
      <c r="A140" s="973"/>
      <c r="B140" s="147"/>
      <c r="C140" s="140"/>
      <c r="D140" s="116" t="s">
        <v>98</v>
      </c>
      <c r="E140" s="130" t="s">
        <v>86</v>
      </c>
      <c r="F140" s="104" t="s">
        <v>62</v>
      </c>
      <c r="G140" s="1729" t="s">
        <v>702</v>
      </c>
      <c r="H140" s="1544">
        <f>IF(H138&gt;0,ROUND((H138/H139*1000),2),0)</f>
        <v>0</v>
      </c>
      <c r="I140" s="661">
        <f>ЗвітІнд.Кошторис!H140</f>
        <v>0</v>
      </c>
      <c r="J140" s="662">
        <f>ЗвітІнд.Кошторис!I140</f>
        <v>0</v>
      </c>
      <c r="K140" s="447" t="s">
        <v>34</v>
      </c>
      <c r="L140" s="448" t="s">
        <v>34</v>
      </c>
      <c r="M140" s="448" t="s">
        <v>34</v>
      </c>
      <c r="N140" s="449" t="s">
        <v>34</v>
      </c>
      <c r="O140" s="781" t="s">
        <v>34</v>
      </c>
      <c r="P140" s="782" t="s">
        <v>34</v>
      </c>
      <c r="Q140" s="782" t="s">
        <v>34</v>
      </c>
      <c r="R140" s="783" t="s">
        <v>34</v>
      </c>
      <c r="S140" s="781" t="s">
        <v>34</v>
      </c>
      <c r="T140" s="782" t="s">
        <v>34</v>
      </c>
      <c r="U140" s="782" t="s">
        <v>34</v>
      </c>
      <c r="V140" s="783" t="s">
        <v>34</v>
      </c>
    </row>
    <row r="141" spans="1:23" s="122" customFormat="1" outlineLevel="1" x14ac:dyDescent="0.25">
      <c r="A141" s="357"/>
      <c r="B141" s="134" t="s">
        <v>385</v>
      </c>
      <c r="C141" s="135">
        <v>2210</v>
      </c>
      <c r="D141" s="136" t="s">
        <v>98</v>
      </c>
      <c r="E141" s="137" t="s">
        <v>113</v>
      </c>
      <c r="F141" s="135" t="s">
        <v>43</v>
      </c>
      <c r="G141" s="1708" t="s">
        <v>702</v>
      </c>
      <c r="H141" s="1536">
        <f>I141+J141</f>
        <v>0</v>
      </c>
      <c r="I141" s="639">
        <f>ROUND(I142*I143/1000,1)</f>
        <v>0</v>
      </c>
      <c r="J141" s="640">
        <f>ROUND(J142*J143/1000,1)</f>
        <v>0</v>
      </c>
      <c r="K141" s="453" t="s">
        <v>34</v>
      </c>
      <c r="L141" s="454" t="s">
        <v>34</v>
      </c>
      <c r="M141" s="454" t="s">
        <v>34</v>
      </c>
      <c r="N141" s="455" t="s">
        <v>34</v>
      </c>
      <c r="O141" s="760" t="e">
        <f>H141-#REF!</f>
        <v>#REF!</v>
      </c>
      <c r="P141" s="639" t="e">
        <f>H141-#REF!</f>
        <v>#REF!</v>
      </c>
      <c r="Q141" s="639" t="e">
        <f>H141-#REF!</f>
        <v>#REF!</v>
      </c>
      <c r="R141" s="761" t="e">
        <f>H141-#REF!</f>
        <v>#REF!</v>
      </c>
      <c r="S141" s="762">
        <f>IF(H141&gt;0,ROUND((#REF!/H141),3),0)</f>
        <v>0</v>
      </c>
      <c r="T141" s="763">
        <f>IF(H141&gt;0,ROUND((#REF!/H141),3),0)</f>
        <v>0</v>
      </c>
      <c r="U141" s="763">
        <f>IF(H141&gt;0,ROUND((#REF!/H141),3),0)</f>
        <v>0</v>
      </c>
      <c r="V141" s="764">
        <f>IF(H141&gt;0,ROUND((#REF!/H141),3),0)</f>
        <v>0</v>
      </c>
    </row>
    <row r="142" spans="1:23" s="138" customFormat="1" ht="12" outlineLevel="1" x14ac:dyDescent="0.25">
      <c r="A142" s="973"/>
      <c r="B142" s="147"/>
      <c r="C142" s="140"/>
      <c r="D142" s="116" t="s">
        <v>98</v>
      </c>
      <c r="E142" s="130" t="s">
        <v>85</v>
      </c>
      <c r="F142" s="104" t="s">
        <v>35</v>
      </c>
      <c r="G142" s="1729" t="s">
        <v>702</v>
      </c>
      <c r="H142" s="1537">
        <f>I142+J142</f>
        <v>0</v>
      </c>
      <c r="I142" s="642">
        <f>ЗвітІнд.Кошторис!H142</f>
        <v>0</v>
      </c>
      <c r="J142" s="643">
        <f>ЗвітІнд.Кошторис!I142</f>
        <v>0</v>
      </c>
      <c r="K142" s="447" t="s">
        <v>34</v>
      </c>
      <c r="L142" s="448" t="s">
        <v>34</v>
      </c>
      <c r="M142" s="448" t="s">
        <v>34</v>
      </c>
      <c r="N142" s="449" t="s">
        <v>34</v>
      </c>
      <c r="O142" s="781" t="s">
        <v>34</v>
      </c>
      <c r="P142" s="782" t="s">
        <v>34</v>
      </c>
      <c r="Q142" s="782" t="s">
        <v>34</v>
      </c>
      <c r="R142" s="783" t="s">
        <v>34</v>
      </c>
      <c r="S142" s="781" t="s">
        <v>34</v>
      </c>
      <c r="T142" s="782" t="s">
        <v>34</v>
      </c>
      <c r="U142" s="782" t="s">
        <v>34</v>
      </c>
      <c r="V142" s="783" t="s">
        <v>34</v>
      </c>
    </row>
    <row r="143" spans="1:23" s="138" customFormat="1" ht="12" outlineLevel="1" x14ac:dyDescent="0.25">
      <c r="A143" s="973"/>
      <c r="B143" s="147"/>
      <c r="C143" s="140"/>
      <c r="D143" s="116" t="s">
        <v>98</v>
      </c>
      <c r="E143" s="130" t="s">
        <v>86</v>
      </c>
      <c r="F143" s="104" t="s">
        <v>62</v>
      </c>
      <c r="G143" s="1729" t="s">
        <v>702</v>
      </c>
      <c r="H143" s="1544">
        <f>IF(H141&gt;0,ROUND((H141/H142*1000),2),0)</f>
        <v>0</v>
      </c>
      <c r="I143" s="661">
        <f>ЗвітІнд.Кошторис!H143</f>
        <v>0</v>
      </c>
      <c r="J143" s="662">
        <f>ЗвітІнд.Кошторис!I143</f>
        <v>0</v>
      </c>
      <c r="K143" s="462" t="s">
        <v>34</v>
      </c>
      <c r="L143" s="463" t="s">
        <v>34</v>
      </c>
      <c r="M143" s="463" t="s">
        <v>34</v>
      </c>
      <c r="N143" s="464" t="s">
        <v>34</v>
      </c>
      <c r="O143" s="798" t="s">
        <v>34</v>
      </c>
      <c r="P143" s="799" t="s">
        <v>34</v>
      </c>
      <c r="Q143" s="799" t="s">
        <v>34</v>
      </c>
      <c r="R143" s="800" t="s">
        <v>34</v>
      </c>
      <c r="S143" s="798" t="s">
        <v>34</v>
      </c>
      <c r="T143" s="799" t="s">
        <v>34</v>
      </c>
      <c r="U143" s="799" t="s">
        <v>34</v>
      </c>
      <c r="V143" s="800" t="s">
        <v>34</v>
      </c>
    </row>
    <row r="144" spans="1:23" s="122" customFormat="1" outlineLevel="1" x14ac:dyDescent="0.25">
      <c r="A144" s="357"/>
      <c r="B144" s="134" t="s">
        <v>386</v>
      </c>
      <c r="C144" s="135">
        <v>2210</v>
      </c>
      <c r="D144" s="136" t="s">
        <v>98</v>
      </c>
      <c r="E144" s="137" t="s">
        <v>115</v>
      </c>
      <c r="F144" s="135" t="s">
        <v>43</v>
      </c>
      <c r="G144" s="1708" t="s">
        <v>702</v>
      </c>
      <c r="H144" s="1536">
        <f>I144+J144</f>
        <v>0</v>
      </c>
      <c r="I144" s="639">
        <f>ROUND(I145*I146/1000,1)</f>
        <v>0</v>
      </c>
      <c r="J144" s="640">
        <f>ROUND(J145*J146/1000,1)</f>
        <v>0</v>
      </c>
      <c r="K144" s="465" t="s">
        <v>34</v>
      </c>
      <c r="L144" s="466" t="s">
        <v>34</v>
      </c>
      <c r="M144" s="466" t="s">
        <v>34</v>
      </c>
      <c r="N144" s="467" t="s">
        <v>34</v>
      </c>
      <c r="O144" s="765" t="e">
        <f>H144-#REF!</f>
        <v>#REF!</v>
      </c>
      <c r="P144" s="658" t="e">
        <f>H144-#REF!</f>
        <v>#REF!</v>
      </c>
      <c r="Q144" s="658" t="e">
        <f>H144-#REF!</f>
        <v>#REF!</v>
      </c>
      <c r="R144" s="801" t="e">
        <f>H144-#REF!</f>
        <v>#REF!</v>
      </c>
      <c r="S144" s="802">
        <f>IF(H144&gt;0,ROUND((#REF!/H144),3),0)</f>
        <v>0</v>
      </c>
      <c r="T144" s="803">
        <f>IF(H144&gt;0,ROUND((#REF!/H144),3),0)</f>
        <v>0</v>
      </c>
      <c r="U144" s="803">
        <f>IF(H144&gt;0,ROUND((#REF!/H144),3),0)</f>
        <v>0</v>
      </c>
      <c r="V144" s="804">
        <f>IF(H144&gt;0,ROUND((#REF!/H144),3),0)</f>
        <v>0</v>
      </c>
    </row>
    <row r="145" spans="1:22" s="138" customFormat="1" ht="12" outlineLevel="1" x14ac:dyDescent="0.25">
      <c r="A145" s="973"/>
      <c r="B145" s="147"/>
      <c r="C145" s="140"/>
      <c r="D145" s="116" t="s">
        <v>98</v>
      </c>
      <c r="E145" s="130" t="s">
        <v>85</v>
      </c>
      <c r="F145" s="104" t="s">
        <v>35</v>
      </c>
      <c r="G145" s="1729" t="s">
        <v>702</v>
      </c>
      <c r="H145" s="1537">
        <f>I145+J145</f>
        <v>0</v>
      </c>
      <c r="I145" s="642">
        <f>ЗвітІнд.Кошторис!H145</f>
        <v>0</v>
      </c>
      <c r="J145" s="643">
        <f>ЗвітІнд.Кошторис!I145</f>
        <v>0</v>
      </c>
      <c r="K145" s="447" t="s">
        <v>34</v>
      </c>
      <c r="L145" s="448" t="s">
        <v>34</v>
      </c>
      <c r="M145" s="448" t="s">
        <v>34</v>
      </c>
      <c r="N145" s="449" t="s">
        <v>34</v>
      </c>
      <c r="O145" s="781" t="s">
        <v>34</v>
      </c>
      <c r="P145" s="782" t="s">
        <v>34</v>
      </c>
      <c r="Q145" s="782" t="s">
        <v>34</v>
      </c>
      <c r="R145" s="783" t="s">
        <v>34</v>
      </c>
      <c r="S145" s="781" t="s">
        <v>34</v>
      </c>
      <c r="T145" s="782" t="s">
        <v>34</v>
      </c>
      <c r="U145" s="782" t="s">
        <v>34</v>
      </c>
      <c r="V145" s="783" t="s">
        <v>34</v>
      </c>
    </row>
    <row r="146" spans="1:22" s="138" customFormat="1" ht="12" outlineLevel="1" x14ac:dyDescent="0.25">
      <c r="A146" s="973"/>
      <c r="B146" s="147"/>
      <c r="C146" s="140"/>
      <c r="D146" s="116" t="s">
        <v>98</v>
      </c>
      <c r="E146" s="130" t="s">
        <v>86</v>
      </c>
      <c r="F146" s="104" t="s">
        <v>62</v>
      </c>
      <c r="G146" s="1729" t="s">
        <v>702</v>
      </c>
      <c r="H146" s="1544">
        <f>IF(H144&gt;0,ROUND((H144/H145*1000),2),0)</f>
        <v>0</v>
      </c>
      <c r="I146" s="661">
        <f>ЗвітІнд.Кошторис!H146</f>
        <v>0</v>
      </c>
      <c r="J146" s="662">
        <f>ЗвітІнд.Кошторис!I146</f>
        <v>0</v>
      </c>
      <c r="K146" s="447" t="s">
        <v>34</v>
      </c>
      <c r="L146" s="448" t="s">
        <v>34</v>
      </c>
      <c r="M146" s="448" t="s">
        <v>34</v>
      </c>
      <c r="N146" s="449" t="s">
        <v>34</v>
      </c>
      <c r="O146" s="781" t="s">
        <v>34</v>
      </c>
      <c r="P146" s="782" t="s">
        <v>34</v>
      </c>
      <c r="Q146" s="782" t="s">
        <v>34</v>
      </c>
      <c r="R146" s="783" t="s">
        <v>34</v>
      </c>
      <c r="S146" s="781" t="s">
        <v>34</v>
      </c>
      <c r="T146" s="782" t="s">
        <v>34</v>
      </c>
      <c r="U146" s="782" t="s">
        <v>34</v>
      </c>
      <c r="V146" s="783" t="s">
        <v>34</v>
      </c>
    </row>
    <row r="147" spans="1:22" s="122" customFormat="1" outlineLevel="1" x14ac:dyDescent="0.25">
      <c r="A147" s="357"/>
      <c r="B147" s="134" t="s">
        <v>387</v>
      </c>
      <c r="C147" s="135">
        <v>2210</v>
      </c>
      <c r="D147" s="136" t="s">
        <v>98</v>
      </c>
      <c r="E147" s="137" t="s">
        <v>117</v>
      </c>
      <c r="F147" s="135" t="s">
        <v>43</v>
      </c>
      <c r="G147" s="1708" t="s">
        <v>702</v>
      </c>
      <c r="H147" s="1543">
        <f>I147+J147</f>
        <v>0</v>
      </c>
      <c r="I147" s="658">
        <f>ROUND(I148*I149/1000,1)</f>
        <v>0</v>
      </c>
      <c r="J147" s="659">
        <f>ROUND(J148*J149/1000,1)</f>
        <v>0</v>
      </c>
      <c r="K147" s="453" t="s">
        <v>34</v>
      </c>
      <c r="L147" s="454" t="s">
        <v>34</v>
      </c>
      <c r="M147" s="454" t="s">
        <v>34</v>
      </c>
      <c r="N147" s="455" t="s">
        <v>34</v>
      </c>
      <c r="O147" s="760" t="e">
        <f>H147-#REF!</f>
        <v>#REF!</v>
      </c>
      <c r="P147" s="639" t="e">
        <f>H147-#REF!</f>
        <v>#REF!</v>
      </c>
      <c r="Q147" s="639" t="e">
        <f>H147-#REF!</f>
        <v>#REF!</v>
      </c>
      <c r="R147" s="761" t="e">
        <f>H147-#REF!</f>
        <v>#REF!</v>
      </c>
      <c r="S147" s="762">
        <f>IF(H147&gt;0,ROUND((#REF!/H147),3),0)</f>
        <v>0</v>
      </c>
      <c r="T147" s="763">
        <f>IF(H147&gt;0,ROUND((#REF!/H147),3),0)</f>
        <v>0</v>
      </c>
      <c r="U147" s="763">
        <f>IF(H147&gt;0,ROUND((#REF!/H147),3),0)</f>
        <v>0</v>
      </c>
      <c r="V147" s="764">
        <f>IF(H147&gt;0,ROUND((#REF!/H147),3),0)</f>
        <v>0</v>
      </c>
    </row>
    <row r="148" spans="1:22" s="138" customFormat="1" ht="12" outlineLevel="1" x14ac:dyDescent="0.25">
      <c r="A148" s="973"/>
      <c r="B148" s="147"/>
      <c r="C148" s="140"/>
      <c r="D148" s="116" t="s">
        <v>98</v>
      </c>
      <c r="E148" s="130" t="s">
        <v>85</v>
      </c>
      <c r="F148" s="104" t="s">
        <v>35</v>
      </c>
      <c r="G148" s="1729" t="s">
        <v>702</v>
      </c>
      <c r="H148" s="1537">
        <f>I148+J148</f>
        <v>0</v>
      </c>
      <c r="I148" s="642">
        <f>ЗвітІнд.Кошторис!H148</f>
        <v>0</v>
      </c>
      <c r="J148" s="643">
        <f>ЗвітІнд.Кошторис!I148</f>
        <v>0</v>
      </c>
      <c r="K148" s="447" t="s">
        <v>34</v>
      </c>
      <c r="L148" s="448" t="s">
        <v>34</v>
      </c>
      <c r="M148" s="448" t="s">
        <v>34</v>
      </c>
      <c r="N148" s="449" t="s">
        <v>34</v>
      </c>
      <c r="O148" s="781" t="s">
        <v>34</v>
      </c>
      <c r="P148" s="782" t="s">
        <v>34</v>
      </c>
      <c r="Q148" s="782" t="s">
        <v>34</v>
      </c>
      <c r="R148" s="783" t="s">
        <v>34</v>
      </c>
      <c r="S148" s="781" t="s">
        <v>34</v>
      </c>
      <c r="T148" s="782" t="s">
        <v>34</v>
      </c>
      <c r="U148" s="782" t="s">
        <v>34</v>
      </c>
      <c r="V148" s="783" t="s">
        <v>34</v>
      </c>
    </row>
    <row r="149" spans="1:22" s="138" customFormat="1" ht="12" outlineLevel="1" x14ac:dyDescent="0.25">
      <c r="A149" s="973"/>
      <c r="B149" s="147"/>
      <c r="C149" s="140"/>
      <c r="D149" s="116" t="s">
        <v>98</v>
      </c>
      <c r="E149" s="130" t="s">
        <v>86</v>
      </c>
      <c r="F149" s="104" t="s">
        <v>62</v>
      </c>
      <c r="G149" s="1729" t="s">
        <v>702</v>
      </c>
      <c r="H149" s="1544">
        <f>IF(H147&gt;0,ROUND((H147/H148*1000),2),0)</f>
        <v>0</v>
      </c>
      <c r="I149" s="661">
        <f>ЗвітІнд.Кошторис!H149</f>
        <v>0</v>
      </c>
      <c r="J149" s="662">
        <f>ЗвітІнд.Кошторис!I149</f>
        <v>0</v>
      </c>
      <c r="K149" s="462" t="s">
        <v>34</v>
      </c>
      <c r="L149" s="463" t="s">
        <v>34</v>
      </c>
      <c r="M149" s="463" t="s">
        <v>34</v>
      </c>
      <c r="N149" s="464" t="s">
        <v>34</v>
      </c>
      <c r="O149" s="798" t="s">
        <v>34</v>
      </c>
      <c r="P149" s="799" t="s">
        <v>34</v>
      </c>
      <c r="Q149" s="799" t="s">
        <v>34</v>
      </c>
      <c r="R149" s="800" t="s">
        <v>34</v>
      </c>
      <c r="S149" s="798" t="s">
        <v>34</v>
      </c>
      <c r="T149" s="799" t="s">
        <v>34</v>
      </c>
      <c r="U149" s="799" t="s">
        <v>34</v>
      </c>
      <c r="V149" s="800" t="s">
        <v>34</v>
      </c>
    </row>
    <row r="150" spans="1:22" s="122" customFormat="1" outlineLevel="1" x14ac:dyDescent="0.25">
      <c r="A150" s="357"/>
      <c r="B150" s="134" t="s">
        <v>388</v>
      </c>
      <c r="C150" s="135">
        <v>2210</v>
      </c>
      <c r="D150" s="136" t="s">
        <v>98</v>
      </c>
      <c r="E150" s="137" t="s">
        <v>119</v>
      </c>
      <c r="F150" s="135" t="s">
        <v>43</v>
      </c>
      <c r="G150" s="1708" t="s">
        <v>702</v>
      </c>
      <c r="H150" s="1543">
        <f>I150+J150</f>
        <v>0</v>
      </c>
      <c r="I150" s="658">
        <f>ROUND(I151*I152/1000,1)</f>
        <v>0</v>
      </c>
      <c r="J150" s="659">
        <f>ROUND(J151*J152/1000,1)</f>
        <v>0</v>
      </c>
      <c r="K150" s="465" t="s">
        <v>34</v>
      </c>
      <c r="L150" s="466" t="s">
        <v>34</v>
      </c>
      <c r="M150" s="466" t="s">
        <v>34</v>
      </c>
      <c r="N150" s="467" t="s">
        <v>34</v>
      </c>
      <c r="O150" s="765" t="e">
        <f>H150-#REF!</f>
        <v>#REF!</v>
      </c>
      <c r="P150" s="658" t="e">
        <f>H150-#REF!</f>
        <v>#REF!</v>
      </c>
      <c r="Q150" s="658" t="e">
        <f>H150-#REF!</f>
        <v>#REF!</v>
      </c>
      <c r="R150" s="801" t="e">
        <f>H150-#REF!</f>
        <v>#REF!</v>
      </c>
      <c r="S150" s="802">
        <f>IF(H150&gt;0,ROUND((#REF!/H150),3),0)</f>
        <v>0</v>
      </c>
      <c r="T150" s="803">
        <f>IF(H150&gt;0,ROUND((#REF!/H150),3),0)</f>
        <v>0</v>
      </c>
      <c r="U150" s="803">
        <f>IF(H150&gt;0,ROUND((#REF!/H150),3),0)</f>
        <v>0</v>
      </c>
      <c r="V150" s="804">
        <f>IF(H150&gt;0,ROUND((#REF!/H150),3),0)</f>
        <v>0</v>
      </c>
    </row>
    <row r="151" spans="1:22" s="138" customFormat="1" ht="12" outlineLevel="1" x14ac:dyDescent="0.25">
      <c r="A151" s="973"/>
      <c r="B151" s="147"/>
      <c r="C151" s="140"/>
      <c r="D151" s="116" t="s">
        <v>98</v>
      </c>
      <c r="E151" s="130" t="s">
        <v>85</v>
      </c>
      <c r="F151" s="104" t="s">
        <v>35</v>
      </c>
      <c r="G151" s="1729" t="s">
        <v>702</v>
      </c>
      <c r="H151" s="1537">
        <f>I151+J151</f>
        <v>0</v>
      </c>
      <c r="I151" s="642">
        <f>ЗвітІнд.Кошторис!H151</f>
        <v>0</v>
      </c>
      <c r="J151" s="643">
        <f>ЗвітІнд.Кошторис!I151</f>
        <v>0</v>
      </c>
      <c r="K151" s="447" t="s">
        <v>34</v>
      </c>
      <c r="L151" s="448" t="s">
        <v>34</v>
      </c>
      <c r="M151" s="448" t="s">
        <v>34</v>
      </c>
      <c r="N151" s="449" t="s">
        <v>34</v>
      </c>
      <c r="O151" s="781" t="s">
        <v>34</v>
      </c>
      <c r="P151" s="782" t="s">
        <v>34</v>
      </c>
      <c r="Q151" s="782" t="s">
        <v>34</v>
      </c>
      <c r="R151" s="783" t="s">
        <v>34</v>
      </c>
      <c r="S151" s="781" t="s">
        <v>34</v>
      </c>
      <c r="T151" s="782" t="s">
        <v>34</v>
      </c>
      <c r="U151" s="782" t="s">
        <v>34</v>
      </c>
      <c r="V151" s="783" t="s">
        <v>34</v>
      </c>
    </row>
    <row r="152" spans="1:22" s="138" customFormat="1" ht="12" outlineLevel="1" x14ac:dyDescent="0.25">
      <c r="A152" s="973"/>
      <c r="B152" s="147"/>
      <c r="C152" s="140"/>
      <c r="D152" s="116" t="s">
        <v>98</v>
      </c>
      <c r="E152" s="130" t="s">
        <v>86</v>
      </c>
      <c r="F152" s="104" t="s">
        <v>62</v>
      </c>
      <c r="G152" s="1729" t="s">
        <v>702</v>
      </c>
      <c r="H152" s="1544">
        <f>IF(H150&gt;0,ROUND((H150/H151*1000),2),0)</f>
        <v>0</v>
      </c>
      <c r="I152" s="661">
        <f>ЗвітІнд.Кошторис!H152</f>
        <v>0</v>
      </c>
      <c r="J152" s="662">
        <f>ЗвітІнд.Кошторис!I152</f>
        <v>0</v>
      </c>
      <c r="K152" s="447" t="s">
        <v>34</v>
      </c>
      <c r="L152" s="448" t="s">
        <v>34</v>
      </c>
      <c r="M152" s="448" t="s">
        <v>34</v>
      </c>
      <c r="N152" s="449" t="s">
        <v>34</v>
      </c>
      <c r="O152" s="781" t="s">
        <v>34</v>
      </c>
      <c r="P152" s="782" t="s">
        <v>34</v>
      </c>
      <c r="Q152" s="782" t="s">
        <v>34</v>
      </c>
      <c r="R152" s="783" t="s">
        <v>34</v>
      </c>
      <c r="S152" s="781" t="s">
        <v>34</v>
      </c>
      <c r="T152" s="782" t="s">
        <v>34</v>
      </c>
      <c r="U152" s="782" t="s">
        <v>34</v>
      </c>
      <c r="V152" s="783" t="s">
        <v>34</v>
      </c>
    </row>
    <row r="153" spans="1:22" s="122" customFormat="1" outlineLevel="1" x14ac:dyDescent="0.25">
      <c r="A153" s="357"/>
      <c r="B153" s="134" t="s">
        <v>389</v>
      </c>
      <c r="C153" s="135">
        <v>2210</v>
      </c>
      <c r="D153" s="136" t="s">
        <v>98</v>
      </c>
      <c r="E153" s="137" t="s">
        <v>121</v>
      </c>
      <c r="F153" s="135" t="s">
        <v>43</v>
      </c>
      <c r="G153" s="1708" t="s">
        <v>702</v>
      </c>
      <c r="H153" s="1543">
        <f>I153+J153</f>
        <v>0</v>
      </c>
      <c r="I153" s="658">
        <f>ROUND(I154*I155/1000,1)</f>
        <v>0</v>
      </c>
      <c r="J153" s="659">
        <f>ROUND(J154*J155/1000,1)</f>
        <v>0</v>
      </c>
      <c r="K153" s="453" t="s">
        <v>34</v>
      </c>
      <c r="L153" s="454" t="s">
        <v>34</v>
      </c>
      <c r="M153" s="454" t="s">
        <v>34</v>
      </c>
      <c r="N153" s="455" t="s">
        <v>34</v>
      </c>
      <c r="O153" s="760" t="e">
        <f>H153-#REF!</f>
        <v>#REF!</v>
      </c>
      <c r="P153" s="639" t="e">
        <f>H153-#REF!</f>
        <v>#REF!</v>
      </c>
      <c r="Q153" s="639" t="e">
        <f>H153-#REF!</f>
        <v>#REF!</v>
      </c>
      <c r="R153" s="761" t="e">
        <f>H153-#REF!</f>
        <v>#REF!</v>
      </c>
      <c r="S153" s="762">
        <f>IF(H153&gt;0,ROUND((#REF!/H153),3),0)</f>
        <v>0</v>
      </c>
      <c r="T153" s="763">
        <f>IF(H153&gt;0,ROUND((#REF!/H153),3),0)</f>
        <v>0</v>
      </c>
      <c r="U153" s="763">
        <f>IF(H153&gt;0,ROUND((#REF!/H153),3),0)</f>
        <v>0</v>
      </c>
      <c r="V153" s="764">
        <f>IF(H153&gt;0,ROUND((#REF!/H153),3),0)</f>
        <v>0</v>
      </c>
    </row>
    <row r="154" spans="1:22" s="138" customFormat="1" ht="12" outlineLevel="1" x14ac:dyDescent="0.25">
      <c r="A154" s="973"/>
      <c r="B154" s="147"/>
      <c r="C154" s="140"/>
      <c r="D154" s="116" t="s">
        <v>98</v>
      </c>
      <c r="E154" s="130" t="s">
        <v>85</v>
      </c>
      <c r="F154" s="104" t="s">
        <v>35</v>
      </c>
      <c r="G154" s="1729" t="s">
        <v>702</v>
      </c>
      <c r="H154" s="1537">
        <f>I154+J154</f>
        <v>0</v>
      </c>
      <c r="I154" s="642">
        <f>ЗвітІнд.Кошторис!H154</f>
        <v>0</v>
      </c>
      <c r="J154" s="643">
        <f>ЗвітІнд.Кошторис!I154</f>
        <v>0</v>
      </c>
      <c r="K154" s="447" t="s">
        <v>34</v>
      </c>
      <c r="L154" s="448" t="s">
        <v>34</v>
      </c>
      <c r="M154" s="448" t="s">
        <v>34</v>
      </c>
      <c r="N154" s="449" t="s">
        <v>34</v>
      </c>
      <c r="O154" s="781" t="s">
        <v>34</v>
      </c>
      <c r="P154" s="782" t="s">
        <v>34</v>
      </c>
      <c r="Q154" s="782" t="s">
        <v>34</v>
      </c>
      <c r="R154" s="783" t="s">
        <v>34</v>
      </c>
      <c r="S154" s="781" t="s">
        <v>34</v>
      </c>
      <c r="T154" s="782" t="s">
        <v>34</v>
      </c>
      <c r="U154" s="782" t="s">
        <v>34</v>
      </c>
      <c r="V154" s="783" t="s">
        <v>34</v>
      </c>
    </row>
    <row r="155" spans="1:22" s="138" customFormat="1" ht="12" outlineLevel="1" x14ac:dyDescent="0.25">
      <c r="A155" s="973"/>
      <c r="B155" s="147"/>
      <c r="C155" s="140"/>
      <c r="D155" s="116" t="s">
        <v>98</v>
      </c>
      <c r="E155" s="130" t="s">
        <v>86</v>
      </c>
      <c r="F155" s="104" t="s">
        <v>62</v>
      </c>
      <c r="G155" s="1729" t="s">
        <v>702</v>
      </c>
      <c r="H155" s="1544">
        <f>IF(H153&gt;0,ROUND((H153/H154*1000),2),0)</f>
        <v>0</v>
      </c>
      <c r="I155" s="661">
        <f>ЗвітІнд.Кошторис!H155</f>
        <v>0</v>
      </c>
      <c r="J155" s="662">
        <f>ЗвітІнд.Кошторис!I155</f>
        <v>0</v>
      </c>
      <c r="K155" s="462" t="s">
        <v>34</v>
      </c>
      <c r="L155" s="463" t="s">
        <v>34</v>
      </c>
      <c r="M155" s="463" t="s">
        <v>34</v>
      </c>
      <c r="N155" s="464" t="s">
        <v>34</v>
      </c>
      <c r="O155" s="798" t="s">
        <v>34</v>
      </c>
      <c r="P155" s="799" t="s">
        <v>34</v>
      </c>
      <c r="Q155" s="799" t="s">
        <v>34</v>
      </c>
      <c r="R155" s="800" t="s">
        <v>34</v>
      </c>
      <c r="S155" s="798" t="s">
        <v>34</v>
      </c>
      <c r="T155" s="799" t="s">
        <v>34</v>
      </c>
      <c r="U155" s="799" t="s">
        <v>34</v>
      </c>
      <c r="V155" s="800" t="s">
        <v>34</v>
      </c>
    </row>
    <row r="156" spans="1:22" s="122" customFormat="1" outlineLevel="1" x14ac:dyDescent="0.25">
      <c r="A156" s="357"/>
      <c r="B156" s="134" t="s">
        <v>390</v>
      </c>
      <c r="C156" s="135">
        <v>2210</v>
      </c>
      <c r="D156" s="136" t="s">
        <v>98</v>
      </c>
      <c r="E156" s="137" t="s">
        <v>123</v>
      </c>
      <c r="F156" s="135" t="s">
        <v>43</v>
      </c>
      <c r="G156" s="1708" t="s">
        <v>702</v>
      </c>
      <c r="H156" s="1543">
        <f>I156+J156</f>
        <v>0</v>
      </c>
      <c r="I156" s="658">
        <f>ROUND(I157*I158/1000,1)</f>
        <v>0</v>
      </c>
      <c r="J156" s="659">
        <f>ROUND(J157*J158/1000,1)</f>
        <v>0</v>
      </c>
      <c r="K156" s="465" t="s">
        <v>34</v>
      </c>
      <c r="L156" s="466" t="s">
        <v>34</v>
      </c>
      <c r="M156" s="466" t="s">
        <v>34</v>
      </c>
      <c r="N156" s="467" t="s">
        <v>34</v>
      </c>
      <c r="O156" s="765" t="e">
        <f>H156-#REF!</f>
        <v>#REF!</v>
      </c>
      <c r="P156" s="658" t="e">
        <f>H156-#REF!</f>
        <v>#REF!</v>
      </c>
      <c r="Q156" s="658" t="e">
        <f>H156-#REF!</f>
        <v>#REF!</v>
      </c>
      <c r="R156" s="801" t="e">
        <f>H156-#REF!</f>
        <v>#REF!</v>
      </c>
      <c r="S156" s="802">
        <f>IF(H156&gt;0,ROUND((#REF!/H156),3),0)</f>
        <v>0</v>
      </c>
      <c r="T156" s="803">
        <f>IF(H156&gt;0,ROUND((#REF!/H156),3),0)</f>
        <v>0</v>
      </c>
      <c r="U156" s="803">
        <f>IF(H156&gt;0,ROUND((#REF!/H156),3),0)</f>
        <v>0</v>
      </c>
      <c r="V156" s="804">
        <f>IF(H156&gt;0,ROUND((#REF!/H156),3),0)</f>
        <v>0</v>
      </c>
    </row>
    <row r="157" spans="1:22" s="138" customFormat="1" ht="12" outlineLevel="1" x14ac:dyDescent="0.25">
      <c r="A157" s="973"/>
      <c r="B157" s="147"/>
      <c r="C157" s="140"/>
      <c r="D157" s="116" t="s">
        <v>98</v>
      </c>
      <c r="E157" s="130" t="s">
        <v>85</v>
      </c>
      <c r="F157" s="104" t="s">
        <v>35</v>
      </c>
      <c r="G157" s="1729" t="s">
        <v>702</v>
      </c>
      <c r="H157" s="1537">
        <f>I157+J157</f>
        <v>0</v>
      </c>
      <c r="I157" s="642">
        <f>ЗвітІнд.Кошторис!H157</f>
        <v>0</v>
      </c>
      <c r="J157" s="643">
        <f>ЗвітІнд.Кошторис!I157</f>
        <v>0</v>
      </c>
      <c r="K157" s="447" t="s">
        <v>34</v>
      </c>
      <c r="L157" s="448" t="s">
        <v>34</v>
      </c>
      <c r="M157" s="448" t="s">
        <v>34</v>
      </c>
      <c r="N157" s="449" t="s">
        <v>34</v>
      </c>
      <c r="O157" s="781" t="s">
        <v>34</v>
      </c>
      <c r="P157" s="782" t="s">
        <v>34</v>
      </c>
      <c r="Q157" s="782" t="s">
        <v>34</v>
      </c>
      <c r="R157" s="783" t="s">
        <v>34</v>
      </c>
      <c r="S157" s="781" t="s">
        <v>34</v>
      </c>
      <c r="T157" s="782" t="s">
        <v>34</v>
      </c>
      <c r="U157" s="782" t="s">
        <v>34</v>
      </c>
      <c r="V157" s="783" t="s">
        <v>34</v>
      </c>
    </row>
    <row r="158" spans="1:22" s="138" customFormat="1" ht="12" outlineLevel="1" x14ac:dyDescent="0.25">
      <c r="A158" s="973"/>
      <c r="B158" s="147"/>
      <c r="C158" s="140"/>
      <c r="D158" s="116" t="s">
        <v>98</v>
      </c>
      <c r="E158" s="130" t="s">
        <v>86</v>
      </c>
      <c r="F158" s="104" t="s">
        <v>62</v>
      </c>
      <c r="G158" s="1729" t="s">
        <v>702</v>
      </c>
      <c r="H158" s="1544">
        <f>IF(H156&gt;0,ROUND((H156/H157*1000),2),0)</f>
        <v>0</v>
      </c>
      <c r="I158" s="661">
        <f>ЗвітІнд.Кошторис!H158</f>
        <v>0</v>
      </c>
      <c r="J158" s="662">
        <f>ЗвітІнд.Кошторис!I158</f>
        <v>0</v>
      </c>
      <c r="K158" s="447" t="s">
        <v>34</v>
      </c>
      <c r="L158" s="448" t="s">
        <v>34</v>
      </c>
      <c r="M158" s="448" t="s">
        <v>34</v>
      </c>
      <c r="N158" s="449" t="s">
        <v>34</v>
      </c>
      <c r="O158" s="781" t="s">
        <v>34</v>
      </c>
      <c r="P158" s="782" t="s">
        <v>34</v>
      </c>
      <c r="Q158" s="782" t="s">
        <v>34</v>
      </c>
      <c r="R158" s="783" t="s">
        <v>34</v>
      </c>
      <c r="S158" s="781" t="s">
        <v>34</v>
      </c>
      <c r="T158" s="782" t="s">
        <v>34</v>
      </c>
      <c r="U158" s="782" t="s">
        <v>34</v>
      </c>
      <c r="V158" s="783" t="s">
        <v>34</v>
      </c>
    </row>
    <row r="159" spans="1:22" s="122" customFormat="1" outlineLevel="1" x14ac:dyDescent="0.25">
      <c r="A159" s="357"/>
      <c r="B159" s="134" t="s">
        <v>391</v>
      </c>
      <c r="C159" s="135">
        <v>2210</v>
      </c>
      <c r="D159" s="136" t="s">
        <v>98</v>
      </c>
      <c r="E159" s="137" t="s">
        <v>124</v>
      </c>
      <c r="F159" s="111" t="s">
        <v>43</v>
      </c>
      <c r="G159" s="1708" t="s">
        <v>702</v>
      </c>
      <c r="H159" s="1536">
        <f>I159+J159</f>
        <v>0</v>
      </c>
      <c r="I159" s="639">
        <f>ROUND(I160*I161/1000,1)</f>
        <v>0</v>
      </c>
      <c r="J159" s="640">
        <f>ROUND(J160*J161/1000,1)</f>
        <v>0</v>
      </c>
      <c r="K159" s="453" t="s">
        <v>34</v>
      </c>
      <c r="L159" s="454" t="s">
        <v>34</v>
      </c>
      <c r="M159" s="454" t="s">
        <v>34</v>
      </c>
      <c r="N159" s="455" t="s">
        <v>34</v>
      </c>
      <c r="O159" s="760" t="e">
        <f>H159-#REF!</f>
        <v>#REF!</v>
      </c>
      <c r="P159" s="639" t="e">
        <f>H159-#REF!</f>
        <v>#REF!</v>
      </c>
      <c r="Q159" s="639" t="e">
        <f>H159-#REF!</f>
        <v>#REF!</v>
      </c>
      <c r="R159" s="761" t="e">
        <f>H159-#REF!</f>
        <v>#REF!</v>
      </c>
      <c r="S159" s="762">
        <f>IF(H159&gt;0,ROUND((#REF!/H159),3),0)</f>
        <v>0</v>
      </c>
      <c r="T159" s="763">
        <f>IF(H159&gt;0,ROUND((#REF!/H159),3),0)</f>
        <v>0</v>
      </c>
      <c r="U159" s="763">
        <f>IF(H159&gt;0,ROUND((#REF!/H159),3),0)</f>
        <v>0</v>
      </c>
      <c r="V159" s="764">
        <f>IF(H159&gt;0,ROUND((#REF!/H159),3),0)</f>
        <v>0</v>
      </c>
    </row>
    <row r="160" spans="1:22" s="138" customFormat="1" ht="12" outlineLevel="1" x14ac:dyDescent="0.25">
      <c r="A160" s="973"/>
      <c r="B160" s="147"/>
      <c r="C160" s="140"/>
      <c r="D160" s="116" t="s">
        <v>98</v>
      </c>
      <c r="E160" s="130" t="s">
        <v>85</v>
      </c>
      <c r="F160" s="104" t="s">
        <v>35</v>
      </c>
      <c r="G160" s="1729" t="s">
        <v>702</v>
      </c>
      <c r="H160" s="1537">
        <f>I160+J160</f>
        <v>0</v>
      </c>
      <c r="I160" s="642">
        <f>ЗвітІнд.Кошторис!H160</f>
        <v>0</v>
      </c>
      <c r="J160" s="643">
        <f>ЗвітІнд.Кошторис!I160</f>
        <v>0</v>
      </c>
      <c r="K160" s="447" t="s">
        <v>34</v>
      </c>
      <c r="L160" s="448" t="s">
        <v>34</v>
      </c>
      <c r="M160" s="448" t="s">
        <v>34</v>
      </c>
      <c r="N160" s="449" t="s">
        <v>34</v>
      </c>
      <c r="O160" s="781" t="s">
        <v>34</v>
      </c>
      <c r="P160" s="782" t="s">
        <v>34</v>
      </c>
      <c r="Q160" s="782" t="s">
        <v>34</v>
      </c>
      <c r="R160" s="783" t="s">
        <v>34</v>
      </c>
      <c r="S160" s="781" t="s">
        <v>34</v>
      </c>
      <c r="T160" s="782" t="s">
        <v>34</v>
      </c>
      <c r="U160" s="782" t="s">
        <v>34</v>
      </c>
      <c r="V160" s="783" t="s">
        <v>34</v>
      </c>
    </row>
    <row r="161" spans="1:22" s="138" customFormat="1" ht="12.75" outlineLevel="1" thickBot="1" x14ac:dyDescent="0.3">
      <c r="A161" s="973"/>
      <c r="B161" s="148"/>
      <c r="C161" s="149"/>
      <c r="D161" s="108" t="s">
        <v>98</v>
      </c>
      <c r="E161" s="131" t="s">
        <v>86</v>
      </c>
      <c r="F161" s="107" t="s">
        <v>62</v>
      </c>
      <c r="G161" s="1707" t="s">
        <v>702</v>
      </c>
      <c r="H161" s="1538">
        <f>IF(H159&gt;0,ROUND((H159/H160*1000),2),0)</f>
        <v>0</v>
      </c>
      <c r="I161" s="645">
        <f>ЗвітІнд.Кошторис!H161</f>
        <v>0</v>
      </c>
      <c r="J161" s="646">
        <f>ЗвітІнд.Кошторис!I161</f>
        <v>0</v>
      </c>
      <c r="K161" s="450" t="s">
        <v>34</v>
      </c>
      <c r="L161" s="451" t="s">
        <v>34</v>
      </c>
      <c r="M161" s="451" t="s">
        <v>34</v>
      </c>
      <c r="N161" s="452" t="s">
        <v>34</v>
      </c>
      <c r="O161" s="784" t="s">
        <v>34</v>
      </c>
      <c r="P161" s="785" t="s">
        <v>34</v>
      </c>
      <c r="Q161" s="785" t="s">
        <v>34</v>
      </c>
      <c r="R161" s="786" t="s">
        <v>34</v>
      </c>
      <c r="S161" s="784" t="s">
        <v>34</v>
      </c>
      <c r="T161" s="785" t="s">
        <v>34</v>
      </c>
      <c r="U161" s="785" t="s">
        <v>34</v>
      </c>
      <c r="V161" s="786" t="s">
        <v>34</v>
      </c>
    </row>
    <row r="162" spans="1:22" s="122" customFormat="1" ht="16.5" outlineLevel="1" thickTop="1" x14ac:dyDescent="0.25">
      <c r="A162" s="109"/>
      <c r="B162" s="120" t="s">
        <v>130</v>
      </c>
      <c r="C162" s="111">
        <v>2210</v>
      </c>
      <c r="D162" s="112" t="s">
        <v>126</v>
      </c>
      <c r="E162" s="278" t="s">
        <v>127</v>
      </c>
      <c r="F162" s="121" t="s">
        <v>43</v>
      </c>
      <c r="G162" s="1706" t="s">
        <v>702</v>
      </c>
      <c r="H162" s="1536">
        <f>I162+J162</f>
        <v>44</v>
      </c>
      <c r="I162" s="639">
        <f>ROUND(I163*I164/1000,1)</f>
        <v>0</v>
      </c>
      <c r="J162" s="640">
        <f>ROUND(J163*J164/1000,1)</f>
        <v>44</v>
      </c>
      <c r="K162" s="453" t="s">
        <v>34</v>
      </c>
      <c r="L162" s="454" t="s">
        <v>34</v>
      </c>
      <c r="M162" s="454" t="s">
        <v>34</v>
      </c>
      <c r="N162" s="455" t="s">
        <v>34</v>
      </c>
      <c r="O162" s="760" t="e">
        <f>H162-#REF!</f>
        <v>#REF!</v>
      </c>
      <c r="P162" s="639" t="e">
        <f>H162-#REF!</f>
        <v>#REF!</v>
      </c>
      <c r="Q162" s="639" t="e">
        <f>H162-#REF!</f>
        <v>#REF!</v>
      </c>
      <c r="R162" s="761" t="e">
        <f>H162-#REF!</f>
        <v>#REF!</v>
      </c>
      <c r="S162" s="762" t="e">
        <f>IF(H162&gt;0,ROUND((#REF!/H162),3),0)</f>
        <v>#REF!</v>
      </c>
      <c r="T162" s="763" t="e">
        <f>IF(H162&gt;0,ROUND((#REF!/H162),3),0)</f>
        <v>#REF!</v>
      </c>
      <c r="U162" s="763" t="e">
        <f>IF(H162&gt;0,ROUND((#REF!/H162),3),0)</f>
        <v>#REF!</v>
      </c>
      <c r="V162" s="764" t="e">
        <f>IF(H162&gt;0,ROUND((#REF!/H162),3),0)</f>
        <v>#REF!</v>
      </c>
    </row>
    <row r="163" spans="1:22" s="114" customFormat="1" ht="12" outlineLevel="1" x14ac:dyDescent="0.25">
      <c r="A163" s="973"/>
      <c r="B163" s="115"/>
      <c r="C163" s="104"/>
      <c r="D163" s="116" t="s">
        <v>126</v>
      </c>
      <c r="E163" s="1345" t="s">
        <v>128</v>
      </c>
      <c r="F163" s="117" t="s">
        <v>35</v>
      </c>
      <c r="G163" s="1711" t="s">
        <v>702</v>
      </c>
      <c r="H163" s="1537">
        <f>I163+J163</f>
        <v>5000</v>
      </c>
      <c r="I163" s="642">
        <f>ЗвітІнд.Кошторис!H163</f>
        <v>0</v>
      </c>
      <c r="J163" s="643">
        <v>5000</v>
      </c>
      <c r="K163" s="447" t="s">
        <v>34</v>
      </c>
      <c r="L163" s="448" t="s">
        <v>34</v>
      </c>
      <c r="M163" s="448" t="s">
        <v>34</v>
      </c>
      <c r="N163" s="449" t="s">
        <v>34</v>
      </c>
      <c r="O163" s="781" t="s">
        <v>34</v>
      </c>
      <c r="P163" s="782" t="s">
        <v>34</v>
      </c>
      <c r="Q163" s="782" t="s">
        <v>34</v>
      </c>
      <c r="R163" s="783" t="s">
        <v>34</v>
      </c>
      <c r="S163" s="781" t="s">
        <v>34</v>
      </c>
      <c r="T163" s="782" t="s">
        <v>34</v>
      </c>
      <c r="U163" s="782" t="s">
        <v>34</v>
      </c>
      <c r="V163" s="783" t="s">
        <v>34</v>
      </c>
    </row>
    <row r="164" spans="1:22" s="114" customFormat="1" ht="12.75" outlineLevel="1" thickBot="1" x14ac:dyDescent="0.3">
      <c r="A164" s="973"/>
      <c r="B164" s="118"/>
      <c r="C164" s="107"/>
      <c r="D164" s="108" t="s">
        <v>126</v>
      </c>
      <c r="E164" s="1346" t="s">
        <v>129</v>
      </c>
      <c r="F164" s="119" t="s">
        <v>62</v>
      </c>
      <c r="G164" s="1707" t="s">
        <v>702</v>
      </c>
      <c r="H164" s="1538">
        <f>IF(H162&gt;0,ROUND((H162/H163*1000),2),0)</f>
        <v>8.8000000000000007</v>
      </c>
      <c r="I164" s="645">
        <f>ЗвітІнд.Кошторис!H164</f>
        <v>0</v>
      </c>
      <c r="J164" s="646">
        <v>8.8000000000000007</v>
      </c>
      <c r="K164" s="450" t="s">
        <v>34</v>
      </c>
      <c r="L164" s="451" t="s">
        <v>34</v>
      </c>
      <c r="M164" s="451" t="s">
        <v>34</v>
      </c>
      <c r="N164" s="452" t="s">
        <v>34</v>
      </c>
      <c r="O164" s="784" t="s">
        <v>34</v>
      </c>
      <c r="P164" s="785" t="s">
        <v>34</v>
      </c>
      <c r="Q164" s="785" t="s">
        <v>34</v>
      </c>
      <c r="R164" s="786" t="s">
        <v>34</v>
      </c>
      <c r="S164" s="784" t="s">
        <v>34</v>
      </c>
      <c r="T164" s="785" t="s">
        <v>34</v>
      </c>
      <c r="U164" s="785" t="s">
        <v>34</v>
      </c>
      <c r="V164" s="786" t="s">
        <v>34</v>
      </c>
    </row>
    <row r="165" spans="1:22" s="122" customFormat="1" ht="16.5" outlineLevel="1" thickTop="1" x14ac:dyDescent="0.25">
      <c r="A165" s="109"/>
      <c r="B165" s="120" t="s">
        <v>134</v>
      </c>
      <c r="C165" s="111">
        <v>2210</v>
      </c>
      <c r="D165" s="112" t="s">
        <v>126</v>
      </c>
      <c r="E165" s="278" t="s">
        <v>131</v>
      </c>
      <c r="F165" s="121" t="s">
        <v>43</v>
      </c>
      <c r="G165" s="1706" t="s">
        <v>702</v>
      </c>
      <c r="H165" s="1536">
        <f>I165+J165</f>
        <v>0</v>
      </c>
      <c r="I165" s="639">
        <f>ROUND(I166*I167/1000,1)</f>
        <v>0</v>
      </c>
      <c r="J165" s="640">
        <f>ROUND(J166*J167/1000,1)</f>
        <v>0</v>
      </c>
      <c r="K165" s="453" t="s">
        <v>34</v>
      </c>
      <c r="L165" s="454" t="s">
        <v>34</v>
      </c>
      <c r="M165" s="454" t="s">
        <v>34</v>
      </c>
      <c r="N165" s="455" t="s">
        <v>34</v>
      </c>
      <c r="O165" s="760" t="e">
        <f>H165-#REF!</f>
        <v>#REF!</v>
      </c>
      <c r="P165" s="639" t="e">
        <f>H165-#REF!</f>
        <v>#REF!</v>
      </c>
      <c r="Q165" s="639" t="e">
        <f>H165-#REF!</f>
        <v>#REF!</v>
      </c>
      <c r="R165" s="761" t="e">
        <f>H165-#REF!</f>
        <v>#REF!</v>
      </c>
      <c r="S165" s="762">
        <f>IF(H165&gt;0,ROUND((#REF!/H165),3),0)</f>
        <v>0</v>
      </c>
      <c r="T165" s="763">
        <f>IF(H165&gt;0,ROUND((#REF!/H165),3),0)</f>
        <v>0</v>
      </c>
      <c r="U165" s="763">
        <f>IF(H165&gt;0,ROUND((#REF!/H165),3),0)</f>
        <v>0</v>
      </c>
      <c r="V165" s="764">
        <f>IF(H165&gt;0,ROUND((#REF!/H165),3),0)</f>
        <v>0</v>
      </c>
    </row>
    <row r="166" spans="1:22" s="114" customFormat="1" ht="12" outlineLevel="1" x14ac:dyDescent="0.25">
      <c r="A166" s="973"/>
      <c r="B166" s="115"/>
      <c r="C166" s="117"/>
      <c r="D166" s="128" t="s">
        <v>126</v>
      </c>
      <c r="E166" s="1345" t="s">
        <v>132</v>
      </c>
      <c r="F166" s="117" t="s">
        <v>35</v>
      </c>
      <c r="G166" s="1711" t="s">
        <v>702</v>
      </c>
      <c r="H166" s="1537">
        <f>I166+J166</f>
        <v>0</v>
      </c>
      <c r="I166" s="642">
        <f>ЗвітІнд.Кошторис!H166</f>
        <v>0</v>
      </c>
      <c r="J166" s="643">
        <f>ЗвітІнд.Кошторис!I166</f>
        <v>0</v>
      </c>
      <c r="K166" s="447" t="s">
        <v>34</v>
      </c>
      <c r="L166" s="448" t="s">
        <v>34</v>
      </c>
      <c r="M166" s="448" t="s">
        <v>34</v>
      </c>
      <c r="N166" s="449" t="s">
        <v>34</v>
      </c>
      <c r="O166" s="781" t="s">
        <v>34</v>
      </c>
      <c r="P166" s="782" t="s">
        <v>34</v>
      </c>
      <c r="Q166" s="782" t="s">
        <v>34</v>
      </c>
      <c r="R166" s="783" t="s">
        <v>34</v>
      </c>
      <c r="S166" s="781" t="s">
        <v>34</v>
      </c>
      <c r="T166" s="782" t="s">
        <v>34</v>
      </c>
      <c r="U166" s="782" t="s">
        <v>34</v>
      </c>
      <c r="V166" s="783" t="s">
        <v>34</v>
      </c>
    </row>
    <row r="167" spans="1:22" s="114" customFormat="1" ht="12.75" outlineLevel="1" thickBot="1" x14ac:dyDescent="0.3">
      <c r="A167" s="973"/>
      <c r="B167" s="118"/>
      <c r="C167" s="119"/>
      <c r="D167" s="151" t="s">
        <v>126</v>
      </c>
      <c r="E167" s="1346" t="s">
        <v>133</v>
      </c>
      <c r="F167" s="119" t="s">
        <v>62</v>
      </c>
      <c r="G167" s="1707" t="s">
        <v>702</v>
      </c>
      <c r="H167" s="1538">
        <f>IF(H165&gt;0,ROUND((H165/H166*1000),2),0)</f>
        <v>0</v>
      </c>
      <c r="I167" s="645">
        <f>ЗвітІнд.Кошторис!H167</f>
        <v>0</v>
      </c>
      <c r="J167" s="646">
        <f>ЗвітІнд.Кошторис!I167</f>
        <v>0</v>
      </c>
      <c r="K167" s="450" t="s">
        <v>34</v>
      </c>
      <c r="L167" s="451" t="s">
        <v>34</v>
      </c>
      <c r="M167" s="451" t="s">
        <v>34</v>
      </c>
      <c r="N167" s="452" t="s">
        <v>34</v>
      </c>
      <c r="O167" s="784" t="s">
        <v>34</v>
      </c>
      <c r="P167" s="785" t="s">
        <v>34</v>
      </c>
      <c r="Q167" s="785" t="s">
        <v>34</v>
      </c>
      <c r="R167" s="786" t="s">
        <v>34</v>
      </c>
      <c r="S167" s="784" t="s">
        <v>34</v>
      </c>
      <c r="T167" s="785" t="s">
        <v>34</v>
      </c>
      <c r="U167" s="785" t="s">
        <v>34</v>
      </c>
      <c r="V167" s="786" t="s">
        <v>34</v>
      </c>
    </row>
    <row r="168" spans="1:22" s="113" customFormat="1" ht="27" outlineLevel="1" thickTop="1" thickBot="1" x14ac:dyDescent="0.3">
      <c r="B168" s="132" t="s">
        <v>137</v>
      </c>
      <c r="C168" s="124">
        <v>2210</v>
      </c>
      <c r="D168" s="125" t="s">
        <v>126</v>
      </c>
      <c r="E168" s="133" t="s">
        <v>135</v>
      </c>
      <c r="F168" s="124" t="s">
        <v>43</v>
      </c>
      <c r="G168" s="1707" t="s">
        <v>701</v>
      </c>
      <c r="H168" s="1541">
        <f>H169+H172</f>
        <v>0</v>
      </c>
      <c r="I168" s="653">
        <f>I169+I172</f>
        <v>0</v>
      </c>
      <c r="J168" s="654">
        <f t="shared" ref="J168" si="5">J169+J172</f>
        <v>0</v>
      </c>
      <c r="K168" s="459" t="s">
        <v>34</v>
      </c>
      <c r="L168" s="460" t="s">
        <v>34</v>
      </c>
      <c r="M168" s="460" t="s">
        <v>34</v>
      </c>
      <c r="N168" s="461" t="s">
        <v>34</v>
      </c>
      <c r="O168" s="793" t="e">
        <f>H168-#REF!</f>
        <v>#REF!</v>
      </c>
      <c r="P168" s="671" t="e">
        <f>H168-#REF!</f>
        <v>#REF!</v>
      </c>
      <c r="Q168" s="671" t="e">
        <f>H168-#REF!</f>
        <v>#REF!</v>
      </c>
      <c r="R168" s="794" t="e">
        <f>H168-#REF!</f>
        <v>#REF!</v>
      </c>
      <c r="S168" s="795">
        <f>IF(H168&gt;0,ROUND((#REF!/H168),3),0)</f>
        <v>0</v>
      </c>
      <c r="T168" s="796">
        <f>IF(H168&gt;0,ROUND((#REF!/H168),3),0)</f>
        <v>0</v>
      </c>
      <c r="U168" s="796">
        <f>IF(H168&gt;0,ROUND((#REF!/H168),3),0)</f>
        <v>0</v>
      </c>
      <c r="V168" s="797">
        <f>IF(H168&gt;0,ROUND((#REF!/H168),3),0)</f>
        <v>0</v>
      </c>
    </row>
    <row r="169" spans="1:22" s="122" customFormat="1" ht="37.5" outlineLevel="1" thickTop="1" x14ac:dyDescent="0.25">
      <c r="A169" s="357"/>
      <c r="B169" s="143" t="s">
        <v>685</v>
      </c>
      <c r="C169" s="67">
        <v>2210</v>
      </c>
      <c r="D169" s="152" t="s">
        <v>126</v>
      </c>
      <c r="E169" s="137" t="s">
        <v>579</v>
      </c>
      <c r="F169" s="67" t="s">
        <v>43</v>
      </c>
      <c r="G169" s="1706" t="s">
        <v>701</v>
      </c>
      <c r="H169" s="1536">
        <f>I169+J169</f>
        <v>0</v>
      </c>
      <c r="I169" s="639">
        <f>ROUND(I170*I171/1000,1)</f>
        <v>0</v>
      </c>
      <c r="J169" s="640">
        <f>ROUND(J170*J171/1000,1)</f>
        <v>0</v>
      </c>
      <c r="K169" s="453" t="s">
        <v>34</v>
      </c>
      <c r="L169" s="454" t="s">
        <v>34</v>
      </c>
      <c r="M169" s="454" t="s">
        <v>34</v>
      </c>
      <c r="N169" s="455" t="s">
        <v>34</v>
      </c>
      <c r="O169" s="760" t="e">
        <f>H169-#REF!</f>
        <v>#REF!</v>
      </c>
      <c r="P169" s="639" t="e">
        <f>H169-#REF!</f>
        <v>#REF!</v>
      </c>
      <c r="Q169" s="639" t="e">
        <f>H169-#REF!</f>
        <v>#REF!</v>
      </c>
      <c r="R169" s="761" t="e">
        <f>H169-#REF!</f>
        <v>#REF!</v>
      </c>
      <c r="S169" s="762">
        <f>IF(H169&gt;0,ROUND((#REF!/H169),3),0)</f>
        <v>0</v>
      </c>
      <c r="T169" s="763">
        <f>IF(H169&gt;0,ROUND((#REF!/H169),3),0)</f>
        <v>0</v>
      </c>
      <c r="U169" s="763">
        <f>IF(H169&gt;0,ROUND((#REF!/H169),3),0)</f>
        <v>0</v>
      </c>
      <c r="V169" s="764">
        <f>IF(H169&gt;0,ROUND((#REF!/H169),3),0)</f>
        <v>0</v>
      </c>
    </row>
    <row r="170" spans="1:22" s="153" customFormat="1" ht="12" outlineLevel="1" x14ac:dyDescent="0.25">
      <c r="A170" s="973"/>
      <c r="B170" s="154"/>
      <c r="C170" s="155"/>
      <c r="D170" s="128" t="s">
        <v>126</v>
      </c>
      <c r="E170" s="130" t="s">
        <v>85</v>
      </c>
      <c r="F170" s="117" t="s">
        <v>35</v>
      </c>
      <c r="G170" s="1711" t="s">
        <v>701</v>
      </c>
      <c r="H170" s="1537">
        <f>I170+J170</f>
        <v>0</v>
      </c>
      <c r="I170" s="642">
        <f>ЗвітІнд.Кошторис!H170</f>
        <v>0</v>
      </c>
      <c r="J170" s="643">
        <f>ЗвітІнд.Кошторис!I170</f>
        <v>0</v>
      </c>
      <c r="K170" s="447" t="s">
        <v>34</v>
      </c>
      <c r="L170" s="448" t="s">
        <v>34</v>
      </c>
      <c r="M170" s="448" t="s">
        <v>34</v>
      </c>
      <c r="N170" s="449" t="s">
        <v>34</v>
      </c>
      <c r="O170" s="781" t="s">
        <v>34</v>
      </c>
      <c r="P170" s="782" t="s">
        <v>34</v>
      </c>
      <c r="Q170" s="782" t="s">
        <v>34</v>
      </c>
      <c r="R170" s="783" t="s">
        <v>34</v>
      </c>
      <c r="S170" s="781" t="s">
        <v>34</v>
      </c>
      <c r="T170" s="782" t="s">
        <v>34</v>
      </c>
      <c r="U170" s="782" t="s">
        <v>34</v>
      </c>
      <c r="V170" s="783" t="s">
        <v>34</v>
      </c>
    </row>
    <row r="171" spans="1:22" s="153" customFormat="1" ht="12" outlineLevel="1" x14ac:dyDescent="0.25">
      <c r="A171" s="973"/>
      <c r="B171" s="154"/>
      <c r="C171" s="155"/>
      <c r="D171" s="128" t="s">
        <v>126</v>
      </c>
      <c r="E171" s="130" t="s">
        <v>86</v>
      </c>
      <c r="F171" s="117" t="s">
        <v>62</v>
      </c>
      <c r="G171" s="1711" t="s">
        <v>701</v>
      </c>
      <c r="H171" s="1544">
        <f>IF(H169&gt;0,ROUND((H169/H170*1000),2),0)</f>
        <v>0</v>
      </c>
      <c r="I171" s="661">
        <f>ЗвітІнд.Кошторис!H171</f>
        <v>0</v>
      </c>
      <c r="J171" s="662">
        <f>ЗвітІнд.Кошторис!I171</f>
        <v>0</v>
      </c>
      <c r="K171" s="447" t="s">
        <v>34</v>
      </c>
      <c r="L171" s="448" t="s">
        <v>34</v>
      </c>
      <c r="M171" s="448" t="s">
        <v>34</v>
      </c>
      <c r="N171" s="449" t="s">
        <v>34</v>
      </c>
      <c r="O171" s="781" t="s">
        <v>34</v>
      </c>
      <c r="P171" s="782" t="s">
        <v>34</v>
      </c>
      <c r="Q171" s="782" t="s">
        <v>34</v>
      </c>
      <c r="R171" s="783" t="s">
        <v>34</v>
      </c>
      <c r="S171" s="781" t="s">
        <v>34</v>
      </c>
      <c r="T171" s="782" t="s">
        <v>34</v>
      </c>
      <c r="U171" s="782" t="s">
        <v>34</v>
      </c>
      <c r="V171" s="783" t="s">
        <v>34</v>
      </c>
    </row>
    <row r="172" spans="1:22" s="122" customFormat="1" outlineLevel="1" x14ac:dyDescent="0.25">
      <c r="A172" s="357"/>
      <c r="B172" s="143" t="s">
        <v>686</v>
      </c>
      <c r="C172" s="67">
        <v>2210</v>
      </c>
      <c r="D172" s="152" t="s">
        <v>126</v>
      </c>
      <c r="E172" s="137" t="s">
        <v>136</v>
      </c>
      <c r="F172" s="67" t="s">
        <v>43</v>
      </c>
      <c r="G172" s="1706" t="s">
        <v>701</v>
      </c>
      <c r="H172" s="1543">
        <f>I172+J172</f>
        <v>0</v>
      </c>
      <c r="I172" s="658">
        <f>ROUND(I173*I174/1000,1)</f>
        <v>0</v>
      </c>
      <c r="J172" s="659">
        <f>ROUND(J173*J174/1000,1)</f>
        <v>0</v>
      </c>
      <c r="K172" s="453" t="s">
        <v>34</v>
      </c>
      <c r="L172" s="454" t="s">
        <v>34</v>
      </c>
      <c r="M172" s="454" t="s">
        <v>34</v>
      </c>
      <c r="N172" s="455" t="s">
        <v>34</v>
      </c>
      <c r="O172" s="760" t="e">
        <f>H172-#REF!</f>
        <v>#REF!</v>
      </c>
      <c r="P172" s="639" t="e">
        <f>H172-#REF!</f>
        <v>#REF!</v>
      </c>
      <c r="Q172" s="639" t="e">
        <f>H172-#REF!</f>
        <v>#REF!</v>
      </c>
      <c r="R172" s="761" t="e">
        <f>H172-#REF!</f>
        <v>#REF!</v>
      </c>
      <c r="S172" s="762">
        <f>IF(H172&gt;0,ROUND((#REF!/H172),3),0)</f>
        <v>0</v>
      </c>
      <c r="T172" s="763">
        <f>IF(H172&gt;0,ROUND((#REF!/H172),3),0)</f>
        <v>0</v>
      </c>
      <c r="U172" s="763">
        <f>IF(H172&gt;0,ROUND((#REF!/H172),3),0)</f>
        <v>0</v>
      </c>
      <c r="V172" s="764">
        <f>IF(H172&gt;0,ROUND((#REF!/H172),3),0)</f>
        <v>0</v>
      </c>
    </row>
    <row r="173" spans="1:22" s="153" customFormat="1" ht="12" outlineLevel="1" x14ac:dyDescent="0.25">
      <c r="A173" s="973"/>
      <c r="B173" s="154"/>
      <c r="C173" s="155"/>
      <c r="D173" s="128" t="s">
        <v>126</v>
      </c>
      <c r="E173" s="130" t="s">
        <v>85</v>
      </c>
      <c r="F173" s="117" t="s">
        <v>35</v>
      </c>
      <c r="G173" s="1711" t="s">
        <v>701</v>
      </c>
      <c r="H173" s="1537">
        <f>I173+J173</f>
        <v>0</v>
      </c>
      <c r="I173" s="642">
        <f>ЗвітІнд.Кошторис!H173</f>
        <v>0</v>
      </c>
      <c r="J173" s="643">
        <f>ЗвітІнд.Кошторис!I173</f>
        <v>0</v>
      </c>
      <c r="K173" s="447" t="s">
        <v>34</v>
      </c>
      <c r="L173" s="448" t="s">
        <v>34</v>
      </c>
      <c r="M173" s="448" t="s">
        <v>34</v>
      </c>
      <c r="N173" s="449" t="s">
        <v>34</v>
      </c>
      <c r="O173" s="781" t="s">
        <v>34</v>
      </c>
      <c r="P173" s="782" t="s">
        <v>34</v>
      </c>
      <c r="Q173" s="782" t="s">
        <v>34</v>
      </c>
      <c r="R173" s="783" t="s">
        <v>34</v>
      </c>
      <c r="S173" s="781" t="s">
        <v>34</v>
      </c>
      <c r="T173" s="782" t="s">
        <v>34</v>
      </c>
      <c r="U173" s="782" t="s">
        <v>34</v>
      </c>
      <c r="V173" s="783" t="s">
        <v>34</v>
      </c>
    </row>
    <row r="174" spans="1:22" s="153" customFormat="1" ht="12.75" outlineLevel="1" thickBot="1" x14ac:dyDescent="0.3">
      <c r="A174" s="973"/>
      <c r="B174" s="156"/>
      <c r="C174" s="157"/>
      <c r="D174" s="151" t="s">
        <v>126</v>
      </c>
      <c r="E174" s="131" t="s">
        <v>86</v>
      </c>
      <c r="F174" s="119" t="s">
        <v>62</v>
      </c>
      <c r="G174" s="1707" t="s">
        <v>701</v>
      </c>
      <c r="H174" s="1538">
        <f>IF(H172&gt;0,ROUND((H172/H173*1000),2),0)</f>
        <v>0</v>
      </c>
      <c r="I174" s="645">
        <f>ЗвітІнд.Кошторис!H174</f>
        <v>0</v>
      </c>
      <c r="J174" s="646">
        <f>ЗвітІнд.Кошторис!I174</f>
        <v>0</v>
      </c>
      <c r="K174" s="450" t="s">
        <v>34</v>
      </c>
      <c r="L174" s="451" t="s">
        <v>34</v>
      </c>
      <c r="M174" s="451" t="s">
        <v>34</v>
      </c>
      <c r="N174" s="452" t="s">
        <v>34</v>
      </c>
      <c r="O174" s="784" t="s">
        <v>34</v>
      </c>
      <c r="P174" s="785" t="s">
        <v>34</v>
      </c>
      <c r="Q174" s="785" t="s">
        <v>34</v>
      </c>
      <c r="R174" s="786" t="s">
        <v>34</v>
      </c>
      <c r="S174" s="784" t="s">
        <v>34</v>
      </c>
      <c r="T174" s="785" t="s">
        <v>34</v>
      </c>
      <c r="U174" s="785" t="s">
        <v>34</v>
      </c>
      <c r="V174" s="786" t="s">
        <v>34</v>
      </c>
    </row>
    <row r="175" spans="1:22" s="113" customFormat="1" ht="17.25" outlineLevel="1" thickTop="1" thickBot="1" x14ac:dyDescent="0.3">
      <c r="A175" s="109"/>
      <c r="B175" s="132" t="s">
        <v>392</v>
      </c>
      <c r="C175" s="124">
        <v>2210</v>
      </c>
      <c r="D175" s="125" t="s">
        <v>126</v>
      </c>
      <c r="E175" s="133" t="s">
        <v>138</v>
      </c>
      <c r="F175" s="124" t="s">
        <v>43</v>
      </c>
      <c r="G175" s="1707" t="s">
        <v>701</v>
      </c>
      <c r="H175" s="1541">
        <f>H176+H179</f>
        <v>50</v>
      </c>
      <c r="I175" s="653">
        <f>I176+I179</f>
        <v>0</v>
      </c>
      <c r="J175" s="654">
        <f t="shared" ref="J175" si="6">J176+J179</f>
        <v>50</v>
      </c>
      <c r="K175" s="459" t="s">
        <v>34</v>
      </c>
      <c r="L175" s="460" t="s">
        <v>34</v>
      </c>
      <c r="M175" s="460" t="s">
        <v>34</v>
      </c>
      <c r="N175" s="461" t="s">
        <v>34</v>
      </c>
      <c r="O175" s="793" t="e">
        <f>H175-#REF!</f>
        <v>#REF!</v>
      </c>
      <c r="P175" s="671" t="e">
        <f>H175-#REF!</f>
        <v>#REF!</v>
      </c>
      <c r="Q175" s="671" t="e">
        <f>H175-#REF!</f>
        <v>#REF!</v>
      </c>
      <c r="R175" s="794" t="e">
        <f>H175-#REF!</f>
        <v>#REF!</v>
      </c>
      <c r="S175" s="795" t="e">
        <f>IF(H175&gt;0,ROUND((#REF!/H175),3),0)</f>
        <v>#REF!</v>
      </c>
      <c r="T175" s="796" t="e">
        <f>IF(H175&gt;0,ROUND((#REF!/H175),3),0)</f>
        <v>#REF!</v>
      </c>
      <c r="U175" s="796" t="e">
        <f>IF(H175&gt;0,ROUND((#REF!/H175),3),0)</f>
        <v>#REF!</v>
      </c>
      <c r="V175" s="797" t="e">
        <f>IF(H175&gt;0,ROUND((#REF!/H175),3),0)</f>
        <v>#REF!</v>
      </c>
    </row>
    <row r="176" spans="1:22" s="122" customFormat="1" ht="28.5" outlineLevel="1" thickTop="1" x14ac:dyDescent="0.25">
      <c r="A176" s="357"/>
      <c r="B176" s="143" t="s">
        <v>393</v>
      </c>
      <c r="C176" s="67">
        <v>2210</v>
      </c>
      <c r="D176" s="152" t="s">
        <v>126</v>
      </c>
      <c r="E176" s="158" t="s">
        <v>752</v>
      </c>
      <c r="F176" s="67" t="s">
        <v>43</v>
      </c>
      <c r="G176" s="1706" t="s">
        <v>701</v>
      </c>
      <c r="H176" s="1536">
        <f>I176+J176</f>
        <v>50</v>
      </c>
      <c r="I176" s="639">
        <f>ROUND(I177*I178/1000,1)</f>
        <v>0</v>
      </c>
      <c r="J176" s="640">
        <f>ROUND(J177*J178/1000,1)</f>
        <v>50</v>
      </c>
      <c r="K176" s="453" t="s">
        <v>34</v>
      </c>
      <c r="L176" s="454" t="s">
        <v>34</v>
      </c>
      <c r="M176" s="454" t="s">
        <v>34</v>
      </c>
      <c r="N176" s="455" t="s">
        <v>34</v>
      </c>
      <c r="O176" s="760" t="e">
        <f>H176-#REF!</f>
        <v>#REF!</v>
      </c>
      <c r="P176" s="639" t="e">
        <f>H176-#REF!</f>
        <v>#REF!</v>
      </c>
      <c r="Q176" s="639" t="e">
        <f>H176-#REF!</f>
        <v>#REF!</v>
      </c>
      <c r="R176" s="761" t="e">
        <f>H176-#REF!</f>
        <v>#REF!</v>
      </c>
      <c r="S176" s="762" t="e">
        <f>IF(H176&gt;0,ROUND((#REF!/H176),3),0)</f>
        <v>#REF!</v>
      </c>
      <c r="T176" s="763" t="e">
        <f>IF(H176&gt;0,ROUND((#REF!/H176),3),0)</f>
        <v>#REF!</v>
      </c>
      <c r="U176" s="763" t="e">
        <f>IF(H176&gt;0,ROUND((#REF!/H176),3),0)</f>
        <v>#REF!</v>
      </c>
      <c r="V176" s="764" t="e">
        <f>IF(H176&gt;0,ROUND((#REF!/H176),3),0)</f>
        <v>#REF!</v>
      </c>
    </row>
    <row r="177" spans="1:22" s="153" customFormat="1" ht="12" outlineLevel="1" x14ac:dyDescent="0.25">
      <c r="A177" s="973"/>
      <c r="B177" s="154"/>
      <c r="C177" s="155"/>
      <c r="D177" s="128" t="s">
        <v>126</v>
      </c>
      <c r="E177" s="130" t="s">
        <v>85</v>
      </c>
      <c r="F177" s="117" t="s">
        <v>35</v>
      </c>
      <c r="G177" s="1711" t="s">
        <v>701</v>
      </c>
      <c r="H177" s="1537">
        <f>I177+J177</f>
        <v>10</v>
      </c>
      <c r="I177" s="642">
        <f>ЗвітІнд.Кошторис!H177</f>
        <v>0</v>
      </c>
      <c r="J177" s="643">
        <v>10</v>
      </c>
      <c r="K177" s="447" t="s">
        <v>34</v>
      </c>
      <c r="L177" s="448" t="s">
        <v>34</v>
      </c>
      <c r="M177" s="448" t="s">
        <v>34</v>
      </c>
      <c r="N177" s="449" t="s">
        <v>34</v>
      </c>
      <c r="O177" s="781" t="s">
        <v>34</v>
      </c>
      <c r="P177" s="782" t="s">
        <v>34</v>
      </c>
      <c r="Q177" s="782" t="s">
        <v>34</v>
      </c>
      <c r="R177" s="783" t="s">
        <v>34</v>
      </c>
      <c r="S177" s="781" t="s">
        <v>34</v>
      </c>
      <c r="T177" s="782" t="s">
        <v>34</v>
      </c>
      <c r="U177" s="782" t="s">
        <v>34</v>
      </c>
      <c r="V177" s="783" t="s">
        <v>34</v>
      </c>
    </row>
    <row r="178" spans="1:22" s="153" customFormat="1" ht="12" outlineLevel="1" x14ac:dyDescent="0.25">
      <c r="A178" s="973"/>
      <c r="B178" s="154"/>
      <c r="C178" s="155"/>
      <c r="D178" s="128" t="s">
        <v>126</v>
      </c>
      <c r="E178" s="145" t="s">
        <v>86</v>
      </c>
      <c r="F178" s="117" t="s">
        <v>62</v>
      </c>
      <c r="G178" s="1711" t="s">
        <v>701</v>
      </c>
      <c r="H178" s="1544">
        <f>IF(H176&gt;0,ROUND((H176/H177*1000),2),0)</f>
        <v>5000</v>
      </c>
      <c r="I178" s="661">
        <f>ЗвітІнд.Кошторис!H178</f>
        <v>0</v>
      </c>
      <c r="J178" s="662">
        <v>5000</v>
      </c>
      <c r="K178" s="447" t="s">
        <v>34</v>
      </c>
      <c r="L178" s="448" t="s">
        <v>34</v>
      </c>
      <c r="M178" s="448" t="s">
        <v>34</v>
      </c>
      <c r="N178" s="449" t="s">
        <v>34</v>
      </c>
      <c r="O178" s="781" t="s">
        <v>34</v>
      </c>
      <c r="P178" s="782" t="s">
        <v>34</v>
      </c>
      <c r="Q178" s="782" t="s">
        <v>34</v>
      </c>
      <c r="R178" s="783" t="s">
        <v>34</v>
      </c>
      <c r="S178" s="781" t="s">
        <v>34</v>
      </c>
      <c r="T178" s="782" t="s">
        <v>34</v>
      </c>
      <c r="U178" s="782" t="s">
        <v>34</v>
      </c>
      <c r="V178" s="783" t="s">
        <v>34</v>
      </c>
    </row>
    <row r="179" spans="1:22" s="122" customFormat="1" ht="24.75" outlineLevel="1" x14ac:dyDescent="0.25">
      <c r="A179" s="357"/>
      <c r="B179" s="143" t="s">
        <v>394</v>
      </c>
      <c r="C179" s="67">
        <v>2210</v>
      </c>
      <c r="D179" s="152" t="s">
        <v>126</v>
      </c>
      <c r="E179" s="159" t="s">
        <v>580</v>
      </c>
      <c r="F179" s="121" t="s">
        <v>43</v>
      </c>
      <c r="G179" s="1706" t="s">
        <v>701</v>
      </c>
      <c r="H179" s="1536">
        <f>I179+J179</f>
        <v>0</v>
      </c>
      <c r="I179" s="639">
        <f>ROUND(I180*I181/1000,1)</f>
        <v>0</v>
      </c>
      <c r="J179" s="640">
        <f>ROUND(J180*J181/1000,1)</f>
        <v>0</v>
      </c>
      <c r="K179" s="453" t="s">
        <v>34</v>
      </c>
      <c r="L179" s="454" t="s">
        <v>34</v>
      </c>
      <c r="M179" s="454" t="s">
        <v>34</v>
      </c>
      <c r="N179" s="455" t="s">
        <v>34</v>
      </c>
      <c r="O179" s="760" t="e">
        <f>H179-#REF!</f>
        <v>#REF!</v>
      </c>
      <c r="P179" s="639" t="e">
        <f>H179-#REF!</f>
        <v>#REF!</v>
      </c>
      <c r="Q179" s="639" t="e">
        <f>H179-#REF!</f>
        <v>#REF!</v>
      </c>
      <c r="R179" s="761" t="e">
        <f>H179-#REF!</f>
        <v>#REF!</v>
      </c>
      <c r="S179" s="762">
        <f>IF(H179&gt;0,ROUND((#REF!/H179),3),0)</f>
        <v>0</v>
      </c>
      <c r="T179" s="763">
        <f>IF(H179&gt;0,ROUND((#REF!/H179),3),0)</f>
        <v>0</v>
      </c>
      <c r="U179" s="763">
        <f>IF(H179&gt;0,ROUND((#REF!/H179),3),0)</f>
        <v>0</v>
      </c>
      <c r="V179" s="764">
        <f>IF(H179&gt;0,ROUND((#REF!/H179),3),0)</f>
        <v>0</v>
      </c>
    </row>
    <row r="180" spans="1:22" s="153" customFormat="1" ht="12" outlineLevel="1" x14ac:dyDescent="0.25">
      <c r="A180" s="973"/>
      <c r="B180" s="154"/>
      <c r="C180" s="155"/>
      <c r="D180" s="128" t="s">
        <v>126</v>
      </c>
      <c r="E180" s="130" t="s">
        <v>85</v>
      </c>
      <c r="F180" s="117" t="s">
        <v>35</v>
      </c>
      <c r="G180" s="1711" t="s">
        <v>701</v>
      </c>
      <c r="H180" s="1537">
        <f>I180+J180</f>
        <v>0</v>
      </c>
      <c r="I180" s="642">
        <f>ЗвітІнд.Кошторис!H180</f>
        <v>0</v>
      </c>
      <c r="J180" s="643">
        <f>ЗвітІнд.Кошторис!I180</f>
        <v>0</v>
      </c>
      <c r="K180" s="447" t="s">
        <v>34</v>
      </c>
      <c r="L180" s="448" t="s">
        <v>34</v>
      </c>
      <c r="M180" s="448" t="s">
        <v>34</v>
      </c>
      <c r="N180" s="449" t="s">
        <v>34</v>
      </c>
      <c r="O180" s="781" t="s">
        <v>34</v>
      </c>
      <c r="P180" s="782" t="s">
        <v>34</v>
      </c>
      <c r="Q180" s="782" t="s">
        <v>34</v>
      </c>
      <c r="R180" s="783" t="s">
        <v>34</v>
      </c>
      <c r="S180" s="781" t="s">
        <v>34</v>
      </c>
      <c r="T180" s="782" t="s">
        <v>34</v>
      </c>
      <c r="U180" s="782" t="s">
        <v>34</v>
      </c>
      <c r="V180" s="783" t="s">
        <v>34</v>
      </c>
    </row>
    <row r="181" spans="1:22" s="153" customFormat="1" ht="12.75" outlineLevel="1" thickBot="1" x14ac:dyDescent="0.3">
      <c r="A181" s="973"/>
      <c r="B181" s="156"/>
      <c r="C181" s="157"/>
      <c r="D181" s="151" t="s">
        <v>126</v>
      </c>
      <c r="E181" s="131" t="s">
        <v>86</v>
      </c>
      <c r="F181" s="119" t="s">
        <v>62</v>
      </c>
      <c r="G181" s="1707" t="s">
        <v>701</v>
      </c>
      <c r="H181" s="1538">
        <f>IF(H179&gt;0,ROUND((H179/H180*1000),2),0)</f>
        <v>0</v>
      </c>
      <c r="I181" s="645">
        <f>ЗвітІнд.Кошторис!H181</f>
        <v>0</v>
      </c>
      <c r="J181" s="646">
        <f>ЗвітІнд.Кошторис!I181</f>
        <v>0</v>
      </c>
      <c r="K181" s="450" t="s">
        <v>34</v>
      </c>
      <c r="L181" s="451" t="s">
        <v>34</v>
      </c>
      <c r="M181" s="451" t="s">
        <v>34</v>
      </c>
      <c r="N181" s="452" t="s">
        <v>34</v>
      </c>
      <c r="O181" s="784" t="s">
        <v>34</v>
      </c>
      <c r="P181" s="785" t="s">
        <v>34</v>
      </c>
      <c r="Q181" s="785" t="s">
        <v>34</v>
      </c>
      <c r="R181" s="786" t="s">
        <v>34</v>
      </c>
      <c r="S181" s="784" t="s">
        <v>34</v>
      </c>
      <c r="T181" s="785" t="s">
        <v>34</v>
      </c>
      <c r="U181" s="785" t="s">
        <v>34</v>
      </c>
      <c r="V181" s="786" t="s">
        <v>34</v>
      </c>
    </row>
    <row r="182" spans="1:22" s="19" customFormat="1" ht="17.25" outlineLevel="1" thickTop="1" thickBot="1" x14ac:dyDescent="0.3">
      <c r="A182" s="109"/>
      <c r="B182" s="160" t="s">
        <v>395</v>
      </c>
      <c r="C182" s="161">
        <v>2210</v>
      </c>
      <c r="D182" s="162" t="s">
        <v>139</v>
      </c>
      <c r="E182" s="1319" t="s">
        <v>140</v>
      </c>
      <c r="F182" s="161" t="s">
        <v>43</v>
      </c>
      <c r="G182" s="1707" t="s">
        <v>702</v>
      </c>
      <c r="H182" s="1539">
        <f>I182+J182</f>
        <v>18</v>
      </c>
      <c r="I182" s="647">
        <f>ЗвітІнд.Кошторис!H182</f>
        <v>0</v>
      </c>
      <c r="J182" s="648">
        <v>18</v>
      </c>
      <c r="K182" s="459" t="s">
        <v>34</v>
      </c>
      <c r="L182" s="460" t="s">
        <v>34</v>
      </c>
      <c r="M182" s="460" t="s">
        <v>34</v>
      </c>
      <c r="N182" s="461" t="s">
        <v>34</v>
      </c>
      <c r="O182" s="793" t="e">
        <f>H182-#REF!</f>
        <v>#REF!</v>
      </c>
      <c r="P182" s="671" t="e">
        <f>H182-#REF!</f>
        <v>#REF!</v>
      </c>
      <c r="Q182" s="671" t="e">
        <f>H182-#REF!</f>
        <v>#REF!</v>
      </c>
      <c r="R182" s="794" t="e">
        <f>H182-#REF!</f>
        <v>#REF!</v>
      </c>
      <c r="S182" s="795" t="e">
        <f>IF(H182&gt;0,ROUND((#REF!/H182),3),0)</f>
        <v>#REF!</v>
      </c>
      <c r="T182" s="796" t="e">
        <f>IF(H182&gt;0,ROUND((#REF!/H182),3),0)</f>
        <v>#REF!</v>
      </c>
      <c r="U182" s="796" t="e">
        <f>IF(H182&gt;0,ROUND((#REF!/H182),3),0)</f>
        <v>#REF!</v>
      </c>
      <c r="V182" s="797" t="e">
        <f>IF(H182&gt;0,ROUND((#REF!/H182),3),0)</f>
        <v>#REF!</v>
      </c>
    </row>
    <row r="183" spans="1:22" s="122" customFormat="1" ht="17.25" outlineLevel="1" thickTop="1" thickBot="1" x14ac:dyDescent="0.3">
      <c r="A183" s="109"/>
      <c r="B183" s="123" t="s">
        <v>145</v>
      </c>
      <c r="C183" s="126">
        <v>2210</v>
      </c>
      <c r="D183" s="163" t="s">
        <v>141</v>
      </c>
      <c r="E183" s="1319" t="s">
        <v>142</v>
      </c>
      <c r="F183" s="126" t="s">
        <v>43</v>
      </c>
      <c r="G183" s="1707" t="s">
        <v>702</v>
      </c>
      <c r="H183" s="1541">
        <f>ROUND(H184+H187+H190+H193,1)</f>
        <v>0</v>
      </c>
      <c r="I183" s="653">
        <f>ROUND(I184+I187+I190+I193,1)</f>
        <v>0</v>
      </c>
      <c r="J183" s="654">
        <f t="shared" ref="J183" si="7">ROUND(J184+J187+J190+J193,1)</f>
        <v>0</v>
      </c>
      <c r="K183" s="456" t="s">
        <v>34</v>
      </c>
      <c r="L183" s="457" t="s">
        <v>34</v>
      </c>
      <c r="M183" s="457" t="s">
        <v>34</v>
      </c>
      <c r="N183" s="458" t="s">
        <v>34</v>
      </c>
      <c r="O183" s="787" t="e">
        <f>H183-#REF!</f>
        <v>#REF!</v>
      </c>
      <c r="P183" s="788" t="e">
        <f>H183-#REF!</f>
        <v>#REF!</v>
      </c>
      <c r="Q183" s="788" t="e">
        <f>H183-#REF!</f>
        <v>#REF!</v>
      </c>
      <c r="R183" s="789" t="e">
        <f>H183-#REF!</f>
        <v>#REF!</v>
      </c>
      <c r="S183" s="790">
        <f>IF(H183&gt;0,ROUND((#REF!/H183),3),0)</f>
        <v>0</v>
      </c>
      <c r="T183" s="791">
        <f>IF(H183&gt;0,ROUND((#REF!/H183),3),0)</f>
        <v>0</v>
      </c>
      <c r="U183" s="791">
        <f>IF(H183&gt;0,ROUND((#REF!/H183),3),0)</f>
        <v>0</v>
      </c>
      <c r="V183" s="792">
        <f>IF(H183&gt;0,ROUND((#REF!/H183),3),0)</f>
        <v>0</v>
      </c>
    </row>
    <row r="184" spans="1:22" s="122" customFormat="1" ht="15.75" outlineLevel="1" thickTop="1" x14ac:dyDescent="0.25">
      <c r="A184" s="357"/>
      <c r="B184" s="143" t="s">
        <v>396</v>
      </c>
      <c r="C184" s="67">
        <v>2210</v>
      </c>
      <c r="D184" s="152" t="s">
        <v>141</v>
      </c>
      <c r="E184" s="137" t="s">
        <v>143</v>
      </c>
      <c r="F184" s="67" t="s">
        <v>43</v>
      </c>
      <c r="G184" s="1706" t="s">
        <v>702</v>
      </c>
      <c r="H184" s="1536">
        <f>I184+J184</f>
        <v>0</v>
      </c>
      <c r="I184" s="639">
        <f>ROUND(I185*I186/1000,1)</f>
        <v>0</v>
      </c>
      <c r="J184" s="640">
        <f>ROUND(J185*J186/1000,1)</f>
        <v>0</v>
      </c>
      <c r="K184" s="453" t="s">
        <v>34</v>
      </c>
      <c r="L184" s="454" t="s">
        <v>34</v>
      </c>
      <c r="M184" s="454" t="s">
        <v>34</v>
      </c>
      <c r="N184" s="455" t="s">
        <v>34</v>
      </c>
      <c r="O184" s="760" t="e">
        <f>H184-#REF!</f>
        <v>#REF!</v>
      </c>
      <c r="P184" s="639" t="e">
        <f>H184-#REF!</f>
        <v>#REF!</v>
      </c>
      <c r="Q184" s="639" t="e">
        <f>H184-#REF!</f>
        <v>#REF!</v>
      </c>
      <c r="R184" s="761" t="e">
        <f>H184-#REF!</f>
        <v>#REF!</v>
      </c>
      <c r="S184" s="762">
        <f>IF(H184&gt;0,ROUND((#REF!/H184),3),0)</f>
        <v>0</v>
      </c>
      <c r="T184" s="763">
        <f>IF(H184&gt;0,ROUND((#REF!/H184),3),0)</f>
        <v>0</v>
      </c>
      <c r="U184" s="763">
        <f>IF(H184&gt;0,ROUND((#REF!/H184),3),0)</f>
        <v>0</v>
      </c>
      <c r="V184" s="764">
        <f>IF(H184&gt;0,ROUND((#REF!/H184),3),0)</f>
        <v>0</v>
      </c>
    </row>
    <row r="185" spans="1:22" s="138" customFormat="1" ht="12" outlineLevel="1" x14ac:dyDescent="0.25">
      <c r="A185" s="973"/>
      <c r="B185" s="139"/>
      <c r="C185" s="164"/>
      <c r="D185" s="128" t="s">
        <v>141</v>
      </c>
      <c r="E185" s="130" t="s">
        <v>85</v>
      </c>
      <c r="F185" s="117" t="s">
        <v>35</v>
      </c>
      <c r="G185" s="1711" t="s">
        <v>702</v>
      </c>
      <c r="H185" s="1537">
        <f>I185+J185</f>
        <v>0</v>
      </c>
      <c r="I185" s="642">
        <f>ЗвітІнд.Кошторис!H185</f>
        <v>0</v>
      </c>
      <c r="J185" s="643">
        <f>ЗвітІнд.Кошторис!I185</f>
        <v>0</v>
      </c>
      <c r="K185" s="447" t="s">
        <v>34</v>
      </c>
      <c r="L185" s="448" t="s">
        <v>34</v>
      </c>
      <c r="M185" s="448" t="s">
        <v>34</v>
      </c>
      <c r="N185" s="449" t="s">
        <v>34</v>
      </c>
      <c r="O185" s="781" t="s">
        <v>34</v>
      </c>
      <c r="P185" s="782" t="s">
        <v>34</v>
      </c>
      <c r="Q185" s="782" t="s">
        <v>34</v>
      </c>
      <c r="R185" s="783" t="s">
        <v>34</v>
      </c>
      <c r="S185" s="781" t="s">
        <v>34</v>
      </c>
      <c r="T185" s="782" t="s">
        <v>34</v>
      </c>
      <c r="U185" s="782" t="s">
        <v>34</v>
      </c>
      <c r="V185" s="783" t="s">
        <v>34</v>
      </c>
    </row>
    <row r="186" spans="1:22" s="138" customFormat="1" ht="12" outlineLevel="1" x14ac:dyDescent="0.25">
      <c r="A186" s="973"/>
      <c r="B186" s="139"/>
      <c r="C186" s="164"/>
      <c r="D186" s="128" t="s">
        <v>141</v>
      </c>
      <c r="E186" s="130" t="s">
        <v>86</v>
      </c>
      <c r="F186" s="117" t="s">
        <v>62</v>
      </c>
      <c r="G186" s="1711" t="s">
        <v>702</v>
      </c>
      <c r="H186" s="1542">
        <f>IF(H184&gt;0,ROUND((H184/H185*1000),2),0)</f>
        <v>0</v>
      </c>
      <c r="I186" s="656">
        <f>ЗвітІнд.Кошторис!H186</f>
        <v>0</v>
      </c>
      <c r="J186" s="657">
        <f>ЗвітІнд.Кошторис!I186</f>
        <v>0</v>
      </c>
      <c r="K186" s="462" t="s">
        <v>34</v>
      </c>
      <c r="L186" s="463" t="s">
        <v>34</v>
      </c>
      <c r="M186" s="463" t="s">
        <v>34</v>
      </c>
      <c r="N186" s="464" t="s">
        <v>34</v>
      </c>
      <c r="O186" s="798" t="s">
        <v>34</v>
      </c>
      <c r="P186" s="799" t="s">
        <v>34</v>
      </c>
      <c r="Q186" s="799" t="s">
        <v>34</v>
      </c>
      <c r="R186" s="800" t="s">
        <v>34</v>
      </c>
      <c r="S186" s="798" t="s">
        <v>34</v>
      </c>
      <c r="T186" s="799" t="s">
        <v>34</v>
      </c>
      <c r="U186" s="799" t="s">
        <v>34</v>
      </c>
      <c r="V186" s="800" t="s">
        <v>34</v>
      </c>
    </row>
    <row r="187" spans="1:22" s="122" customFormat="1" outlineLevel="1" x14ac:dyDescent="0.25">
      <c r="A187" s="357"/>
      <c r="B187" s="143" t="s">
        <v>397</v>
      </c>
      <c r="C187" s="67">
        <v>2210</v>
      </c>
      <c r="D187" s="152" t="s">
        <v>141</v>
      </c>
      <c r="E187" s="137" t="s">
        <v>144</v>
      </c>
      <c r="F187" s="67" t="s">
        <v>43</v>
      </c>
      <c r="G187" s="1706" t="s">
        <v>702</v>
      </c>
      <c r="H187" s="1543">
        <f>I187+J187</f>
        <v>0</v>
      </c>
      <c r="I187" s="658">
        <f>ROUND(I188*I189/1000,1)</f>
        <v>0</v>
      </c>
      <c r="J187" s="659">
        <f>ROUND(J188*J189/1000,1)</f>
        <v>0</v>
      </c>
      <c r="K187" s="465" t="s">
        <v>34</v>
      </c>
      <c r="L187" s="466" t="s">
        <v>34</v>
      </c>
      <c r="M187" s="466" t="s">
        <v>34</v>
      </c>
      <c r="N187" s="467" t="s">
        <v>34</v>
      </c>
      <c r="O187" s="765" t="e">
        <f>H187-#REF!</f>
        <v>#REF!</v>
      </c>
      <c r="P187" s="658" t="e">
        <f>H187-#REF!</f>
        <v>#REF!</v>
      </c>
      <c r="Q187" s="658" t="e">
        <f>H187-#REF!</f>
        <v>#REF!</v>
      </c>
      <c r="R187" s="801" t="e">
        <f>H187-#REF!</f>
        <v>#REF!</v>
      </c>
      <c r="S187" s="802">
        <f>IF(H187&gt;0,ROUND((#REF!/H187),3),0)</f>
        <v>0</v>
      </c>
      <c r="T187" s="803">
        <f>IF(H187&gt;0,ROUND((#REF!/H187),3),0)</f>
        <v>0</v>
      </c>
      <c r="U187" s="803">
        <f>IF(H187&gt;0,ROUND((#REF!/H187),3),0)</f>
        <v>0</v>
      </c>
      <c r="V187" s="804">
        <f>IF(H187&gt;0,ROUND((#REF!/H187),3),0)</f>
        <v>0</v>
      </c>
    </row>
    <row r="188" spans="1:22" s="138" customFormat="1" ht="12" outlineLevel="1" x14ac:dyDescent="0.25">
      <c r="A188" s="973"/>
      <c r="B188" s="139"/>
      <c r="C188" s="164"/>
      <c r="D188" s="128" t="s">
        <v>141</v>
      </c>
      <c r="E188" s="130" t="s">
        <v>85</v>
      </c>
      <c r="F188" s="117" t="s">
        <v>35</v>
      </c>
      <c r="G188" s="1711" t="s">
        <v>702</v>
      </c>
      <c r="H188" s="1537">
        <f>I188+J188</f>
        <v>0</v>
      </c>
      <c r="I188" s="642">
        <f>ЗвітІнд.Кошторис!H188</f>
        <v>0</v>
      </c>
      <c r="J188" s="643">
        <f>ЗвітІнд.Кошторис!I188</f>
        <v>0</v>
      </c>
      <c r="K188" s="447" t="s">
        <v>34</v>
      </c>
      <c r="L188" s="448" t="s">
        <v>34</v>
      </c>
      <c r="M188" s="448" t="s">
        <v>34</v>
      </c>
      <c r="N188" s="449" t="s">
        <v>34</v>
      </c>
      <c r="O188" s="781" t="s">
        <v>34</v>
      </c>
      <c r="P188" s="782" t="s">
        <v>34</v>
      </c>
      <c r="Q188" s="782" t="s">
        <v>34</v>
      </c>
      <c r="R188" s="783" t="s">
        <v>34</v>
      </c>
      <c r="S188" s="781" t="s">
        <v>34</v>
      </c>
      <c r="T188" s="782" t="s">
        <v>34</v>
      </c>
      <c r="U188" s="782" t="s">
        <v>34</v>
      </c>
      <c r="V188" s="783" t="s">
        <v>34</v>
      </c>
    </row>
    <row r="189" spans="1:22" s="138" customFormat="1" ht="12" outlineLevel="1" x14ac:dyDescent="0.25">
      <c r="A189" s="973"/>
      <c r="B189" s="139"/>
      <c r="C189" s="164"/>
      <c r="D189" s="128" t="s">
        <v>141</v>
      </c>
      <c r="E189" s="130" t="s">
        <v>86</v>
      </c>
      <c r="F189" s="117" t="s">
        <v>62</v>
      </c>
      <c r="G189" s="1711" t="s">
        <v>702</v>
      </c>
      <c r="H189" s="1544">
        <f>IF(H187&gt;0,ROUND((H187/H188*1000),2),0)</f>
        <v>0</v>
      </c>
      <c r="I189" s="661">
        <f>ЗвітІнд.Кошторис!H189</f>
        <v>0</v>
      </c>
      <c r="J189" s="662">
        <f>ЗвітІнд.Кошторис!I189</f>
        <v>0</v>
      </c>
      <c r="K189" s="447" t="s">
        <v>34</v>
      </c>
      <c r="L189" s="448" t="s">
        <v>34</v>
      </c>
      <c r="M189" s="448" t="s">
        <v>34</v>
      </c>
      <c r="N189" s="449" t="s">
        <v>34</v>
      </c>
      <c r="O189" s="781" t="s">
        <v>34</v>
      </c>
      <c r="P189" s="782" t="s">
        <v>34</v>
      </c>
      <c r="Q189" s="782" t="s">
        <v>34</v>
      </c>
      <c r="R189" s="783" t="s">
        <v>34</v>
      </c>
      <c r="S189" s="781" t="s">
        <v>34</v>
      </c>
      <c r="T189" s="782" t="s">
        <v>34</v>
      </c>
      <c r="U189" s="782" t="s">
        <v>34</v>
      </c>
      <c r="V189" s="783" t="s">
        <v>34</v>
      </c>
    </row>
    <row r="190" spans="1:22" s="122" customFormat="1" ht="23.25" customHeight="1" outlineLevel="1" x14ac:dyDescent="0.25">
      <c r="A190" s="357"/>
      <c r="B190" s="143" t="s">
        <v>398</v>
      </c>
      <c r="C190" s="67">
        <v>2210</v>
      </c>
      <c r="D190" s="152" t="s">
        <v>141</v>
      </c>
      <c r="E190" s="1286" t="s">
        <v>625</v>
      </c>
      <c r="F190" s="67" t="s">
        <v>43</v>
      </c>
      <c r="G190" s="1706" t="s">
        <v>702</v>
      </c>
      <c r="H190" s="1543">
        <f>I190+J190</f>
        <v>0</v>
      </c>
      <c r="I190" s="658">
        <f>ROUND(I191*I192/1000,1)</f>
        <v>0</v>
      </c>
      <c r="J190" s="659">
        <f>ROUND(J191*J192/1000,1)</f>
        <v>0</v>
      </c>
      <c r="K190" s="453" t="s">
        <v>34</v>
      </c>
      <c r="L190" s="454" t="s">
        <v>34</v>
      </c>
      <c r="M190" s="454" t="s">
        <v>34</v>
      </c>
      <c r="N190" s="455" t="s">
        <v>34</v>
      </c>
      <c r="O190" s="760" t="e">
        <f>H190-#REF!</f>
        <v>#REF!</v>
      </c>
      <c r="P190" s="639" t="e">
        <f>H190-#REF!</f>
        <v>#REF!</v>
      </c>
      <c r="Q190" s="639" t="e">
        <f>H190-#REF!</f>
        <v>#REF!</v>
      </c>
      <c r="R190" s="761" t="e">
        <f>H190-#REF!</f>
        <v>#REF!</v>
      </c>
      <c r="S190" s="762">
        <f>IF(H190&gt;0,ROUND((#REF!/H190),3),0)</f>
        <v>0</v>
      </c>
      <c r="T190" s="763">
        <f>IF(H190&gt;0,ROUND((#REF!/H190),3),0)</f>
        <v>0</v>
      </c>
      <c r="U190" s="763">
        <f>IF(H190&gt;0,ROUND((#REF!/H190),3),0)</f>
        <v>0</v>
      </c>
      <c r="V190" s="764">
        <f>IF(H190&gt;0,ROUND((#REF!/H190),3),0)</f>
        <v>0</v>
      </c>
    </row>
    <row r="191" spans="1:22" s="138" customFormat="1" ht="12" outlineLevel="1" x14ac:dyDescent="0.25">
      <c r="A191" s="973"/>
      <c r="B191" s="139"/>
      <c r="C191" s="164"/>
      <c r="D191" s="128" t="s">
        <v>141</v>
      </c>
      <c r="E191" s="130" t="s">
        <v>85</v>
      </c>
      <c r="F191" s="117" t="s">
        <v>35</v>
      </c>
      <c r="G191" s="1711" t="s">
        <v>702</v>
      </c>
      <c r="H191" s="1537">
        <f>I191+J191</f>
        <v>0</v>
      </c>
      <c r="I191" s="642">
        <f>ЗвітІнд.Кошторис!H191</f>
        <v>0</v>
      </c>
      <c r="J191" s="643">
        <f>ЗвітІнд.Кошторис!I191</f>
        <v>0</v>
      </c>
      <c r="K191" s="447" t="s">
        <v>34</v>
      </c>
      <c r="L191" s="448" t="s">
        <v>34</v>
      </c>
      <c r="M191" s="448" t="s">
        <v>34</v>
      </c>
      <c r="N191" s="449" t="s">
        <v>34</v>
      </c>
      <c r="O191" s="781" t="s">
        <v>34</v>
      </c>
      <c r="P191" s="782" t="s">
        <v>34</v>
      </c>
      <c r="Q191" s="782" t="s">
        <v>34</v>
      </c>
      <c r="R191" s="783" t="s">
        <v>34</v>
      </c>
      <c r="S191" s="781" t="s">
        <v>34</v>
      </c>
      <c r="T191" s="782" t="s">
        <v>34</v>
      </c>
      <c r="U191" s="782" t="s">
        <v>34</v>
      </c>
      <c r="V191" s="783" t="s">
        <v>34</v>
      </c>
    </row>
    <row r="192" spans="1:22" s="138" customFormat="1" ht="12" outlineLevel="1" x14ac:dyDescent="0.25">
      <c r="A192" s="973"/>
      <c r="B192" s="139"/>
      <c r="C192" s="164"/>
      <c r="D192" s="128" t="s">
        <v>141</v>
      </c>
      <c r="E192" s="130" t="s">
        <v>86</v>
      </c>
      <c r="F192" s="117" t="s">
        <v>62</v>
      </c>
      <c r="G192" s="1711" t="s">
        <v>702</v>
      </c>
      <c r="H192" s="1544">
        <f>IF(H190&gt;0,ROUND((H190/H191*1000),2),0)</f>
        <v>0</v>
      </c>
      <c r="I192" s="661">
        <f>ЗвітІнд.Кошторис!H192</f>
        <v>0</v>
      </c>
      <c r="J192" s="662">
        <f>ЗвітІнд.Кошторис!I192</f>
        <v>0</v>
      </c>
      <c r="K192" s="447" t="s">
        <v>34</v>
      </c>
      <c r="L192" s="448" t="s">
        <v>34</v>
      </c>
      <c r="M192" s="448" t="s">
        <v>34</v>
      </c>
      <c r="N192" s="449" t="s">
        <v>34</v>
      </c>
      <c r="O192" s="781" t="s">
        <v>34</v>
      </c>
      <c r="P192" s="782" t="s">
        <v>34</v>
      </c>
      <c r="Q192" s="782" t="s">
        <v>34</v>
      </c>
      <c r="R192" s="783" t="s">
        <v>34</v>
      </c>
      <c r="S192" s="781" t="s">
        <v>34</v>
      </c>
      <c r="T192" s="782" t="s">
        <v>34</v>
      </c>
      <c r="U192" s="782" t="s">
        <v>34</v>
      </c>
      <c r="V192" s="783" t="s">
        <v>34</v>
      </c>
    </row>
    <row r="193" spans="1:23" s="122" customFormat="1" ht="24.75" outlineLevel="1" x14ac:dyDescent="0.25">
      <c r="A193" s="357"/>
      <c r="B193" s="143" t="s">
        <v>399</v>
      </c>
      <c r="C193" s="67">
        <v>2210</v>
      </c>
      <c r="D193" s="152" t="s">
        <v>141</v>
      </c>
      <c r="E193" s="1286" t="s">
        <v>626</v>
      </c>
      <c r="F193" s="67" t="s">
        <v>43</v>
      </c>
      <c r="G193" s="1706" t="s">
        <v>702</v>
      </c>
      <c r="H193" s="1536">
        <f>I193+J193</f>
        <v>0</v>
      </c>
      <c r="I193" s="639">
        <f>ROUND(I194*I195/1000,1)</f>
        <v>0</v>
      </c>
      <c r="J193" s="640">
        <f>ROUND(J194*J195/1000,1)</f>
        <v>0</v>
      </c>
      <c r="K193" s="453" t="s">
        <v>34</v>
      </c>
      <c r="L193" s="454" t="s">
        <v>34</v>
      </c>
      <c r="M193" s="454" t="s">
        <v>34</v>
      </c>
      <c r="N193" s="455" t="s">
        <v>34</v>
      </c>
      <c r="O193" s="1185" t="e">
        <f>H193-#REF!</f>
        <v>#REF!</v>
      </c>
      <c r="P193" s="658" t="e">
        <f>H193-#REF!</f>
        <v>#REF!</v>
      </c>
      <c r="Q193" s="658" t="e">
        <f>H193-#REF!</f>
        <v>#REF!</v>
      </c>
      <c r="R193" s="801" t="e">
        <f>H193-#REF!</f>
        <v>#REF!</v>
      </c>
      <c r="S193" s="802">
        <f>IF(H193&gt;0,ROUND((#REF!/H193),3),0)</f>
        <v>0</v>
      </c>
      <c r="T193" s="803">
        <f>IF(H193&gt;0,ROUND((#REF!/H193),3),0)</f>
        <v>0</v>
      </c>
      <c r="U193" s="803">
        <f>IF(H193&gt;0,ROUND((#REF!/H193),3),0)</f>
        <v>0</v>
      </c>
      <c r="V193" s="804">
        <f>IF(H193&gt;0,ROUND((#REF!/H193),3),0)</f>
        <v>0</v>
      </c>
    </row>
    <row r="194" spans="1:23" s="138" customFormat="1" ht="12" outlineLevel="1" x14ac:dyDescent="0.25">
      <c r="A194" s="973"/>
      <c r="B194" s="139"/>
      <c r="C194" s="164"/>
      <c r="D194" s="128" t="s">
        <v>141</v>
      </c>
      <c r="E194" s="130" t="s">
        <v>85</v>
      </c>
      <c r="F194" s="117" t="s">
        <v>35</v>
      </c>
      <c r="G194" s="1711" t="s">
        <v>702</v>
      </c>
      <c r="H194" s="1537">
        <f>I194+J194</f>
        <v>0</v>
      </c>
      <c r="I194" s="642">
        <f>ЗвітІнд.Кошторис!H194</f>
        <v>0</v>
      </c>
      <c r="J194" s="643">
        <f>ЗвітІнд.Кошторис!I194</f>
        <v>0</v>
      </c>
      <c r="K194" s="447" t="s">
        <v>34</v>
      </c>
      <c r="L194" s="448" t="s">
        <v>34</v>
      </c>
      <c r="M194" s="448" t="s">
        <v>34</v>
      </c>
      <c r="N194" s="449" t="s">
        <v>34</v>
      </c>
      <c r="O194" s="781" t="s">
        <v>34</v>
      </c>
      <c r="P194" s="782" t="s">
        <v>34</v>
      </c>
      <c r="Q194" s="782" t="s">
        <v>34</v>
      </c>
      <c r="R194" s="783" t="s">
        <v>34</v>
      </c>
      <c r="S194" s="781" t="s">
        <v>34</v>
      </c>
      <c r="T194" s="782" t="s">
        <v>34</v>
      </c>
      <c r="U194" s="782" t="s">
        <v>34</v>
      </c>
      <c r="V194" s="783" t="s">
        <v>34</v>
      </c>
    </row>
    <row r="195" spans="1:23" s="138" customFormat="1" ht="12.75" outlineLevel="1" thickBot="1" x14ac:dyDescent="0.3">
      <c r="A195" s="973"/>
      <c r="B195" s="150"/>
      <c r="C195" s="1141"/>
      <c r="D195" s="151" t="s">
        <v>141</v>
      </c>
      <c r="E195" s="131" t="s">
        <v>86</v>
      </c>
      <c r="F195" s="119" t="s">
        <v>62</v>
      </c>
      <c r="G195" s="1707" t="s">
        <v>702</v>
      </c>
      <c r="H195" s="1538">
        <f>IF(H193&gt;0,ROUND((H193/H194*1000),2),0)</f>
        <v>0</v>
      </c>
      <c r="I195" s="645">
        <f>ЗвітІнд.Кошторис!H195</f>
        <v>0</v>
      </c>
      <c r="J195" s="646">
        <f>ЗвітІнд.Кошторис!I195</f>
        <v>0</v>
      </c>
      <c r="K195" s="450" t="s">
        <v>34</v>
      </c>
      <c r="L195" s="451" t="s">
        <v>34</v>
      </c>
      <c r="M195" s="451" t="s">
        <v>34</v>
      </c>
      <c r="N195" s="452" t="s">
        <v>34</v>
      </c>
      <c r="O195" s="784" t="s">
        <v>34</v>
      </c>
      <c r="P195" s="785" t="s">
        <v>34</v>
      </c>
      <c r="Q195" s="785" t="s">
        <v>34</v>
      </c>
      <c r="R195" s="786" t="s">
        <v>34</v>
      </c>
      <c r="S195" s="784" t="s">
        <v>34</v>
      </c>
      <c r="T195" s="785" t="s">
        <v>34</v>
      </c>
      <c r="U195" s="785" t="s">
        <v>34</v>
      </c>
      <c r="V195" s="786" t="s">
        <v>34</v>
      </c>
    </row>
    <row r="196" spans="1:23" s="122" customFormat="1" ht="16.5" outlineLevel="1" thickTop="1" x14ac:dyDescent="0.25">
      <c r="A196" s="109"/>
      <c r="B196" s="110" t="s">
        <v>400</v>
      </c>
      <c r="C196" s="111">
        <v>2210</v>
      </c>
      <c r="D196" s="112" t="s">
        <v>146</v>
      </c>
      <c r="E196" s="278" t="s">
        <v>147</v>
      </c>
      <c r="F196" s="121" t="s">
        <v>43</v>
      </c>
      <c r="G196" s="1706" t="s">
        <v>702</v>
      </c>
      <c r="H196" s="1536">
        <f>I196+J196</f>
        <v>90</v>
      </c>
      <c r="I196" s="639">
        <f>ROUND(I197*I198/1000,1)</f>
        <v>0</v>
      </c>
      <c r="J196" s="640">
        <f>ROUND(J197*J198/1000,1)</f>
        <v>90</v>
      </c>
      <c r="K196" s="453" t="s">
        <v>34</v>
      </c>
      <c r="L196" s="454" t="s">
        <v>34</v>
      </c>
      <c r="M196" s="454" t="s">
        <v>34</v>
      </c>
      <c r="N196" s="455" t="s">
        <v>34</v>
      </c>
      <c r="O196" s="760" t="e">
        <f>H196-#REF!</f>
        <v>#REF!</v>
      </c>
      <c r="P196" s="639" t="e">
        <f>H196-#REF!</f>
        <v>#REF!</v>
      </c>
      <c r="Q196" s="639" t="e">
        <f>H196-#REF!</f>
        <v>#REF!</v>
      </c>
      <c r="R196" s="761" t="e">
        <f>H196-#REF!</f>
        <v>#REF!</v>
      </c>
      <c r="S196" s="762" t="e">
        <f>IF(H196&gt;0,ROUND((#REF!/H196),3),0)</f>
        <v>#REF!</v>
      </c>
      <c r="T196" s="763" t="e">
        <f>IF(H196&gt;0,ROUND((#REF!/H196),3),0)</f>
        <v>#REF!</v>
      </c>
      <c r="U196" s="763" t="e">
        <f>IF(H196&gt;0,ROUND((#REF!/H196),3),0)</f>
        <v>#REF!</v>
      </c>
      <c r="V196" s="764" t="e">
        <f>IF(H196&gt;0,ROUND((#REF!/H196),3),0)</f>
        <v>#REF!</v>
      </c>
    </row>
    <row r="197" spans="1:23" s="114" customFormat="1" ht="12" outlineLevel="1" x14ac:dyDescent="0.25">
      <c r="A197" s="973"/>
      <c r="B197" s="103"/>
      <c r="C197" s="117"/>
      <c r="D197" s="128" t="s">
        <v>146</v>
      </c>
      <c r="E197" s="1345" t="s">
        <v>148</v>
      </c>
      <c r="F197" s="117" t="s">
        <v>149</v>
      </c>
      <c r="G197" s="1711" t="s">
        <v>702</v>
      </c>
      <c r="H197" s="1537">
        <f>I197+J197</f>
        <v>3000</v>
      </c>
      <c r="I197" s="642">
        <f>ЗвітІнд.Кошторис!H197</f>
        <v>0</v>
      </c>
      <c r="J197" s="643">
        <v>3000</v>
      </c>
      <c r="K197" s="447" t="s">
        <v>34</v>
      </c>
      <c r="L197" s="448" t="s">
        <v>34</v>
      </c>
      <c r="M197" s="448" t="s">
        <v>34</v>
      </c>
      <c r="N197" s="449" t="s">
        <v>34</v>
      </c>
      <c r="O197" s="781" t="s">
        <v>34</v>
      </c>
      <c r="P197" s="782" t="s">
        <v>34</v>
      </c>
      <c r="Q197" s="782" t="s">
        <v>34</v>
      </c>
      <c r="R197" s="783" t="s">
        <v>34</v>
      </c>
      <c r="S197" s="781" t="s">
        <v>34</v>
      </c>
      <c r="T197" s="782" t="s">
        <v>34</v>
      </c>
      <c r="U197" s="782" t="s">
        <v>34</v>
      </c>
      <c r="V197" s="783" t="s">
        <v>34</v>
      </c>
    </row>
    <row r="198" spans="1:23" s="114" customFormat="1" ht="12.75" outlineLevel="1" thickBot="1" x14ac:dyDescent="0.3">
      <c r="A198" s="973"/>
      <c r="B198" s="106"/>
      <c r="C198" s="119"/>
      <c r="D198" s="151" t="s">
        <v>146</v>
      </c>
      <c r="E198" s="1346" t="s">
        <v>150</v>
      </c>
      <c r="F198" s="119" t="s">
        <v>62</v>
      </c>
      <c r="G198" s="1707" t="s">
        <v>702</v>
      </c>
      <c r="H198" s="1538">
        <f>IF(H196&gt;0,ROUND((H196/H197*1000),2),0)</f>
        <v>30</v>
      </c>
      <c r="I198" s="645">
        <f>ЗвітІнд.Кошторис!H198</f>
        <v>0</v>
      </c>
      <c r="J198" s="646">
        <v>30</v>
      </c>
      <c r="K198" s="450" t="s">
        <v>34</v>
      </c>
      <c r="L198" s="451" t="s">
        <v>34</v>
      </c>
      <c r="M198" s="451" t="s">
        <v>34</v>
      </c>
      <c r="N198" s="452" t="s">
        <v>34</v>
      </c>
      <c r="O198" s="784" t="s">
        <v>34</v>
      </c>
      <c r="P198" s="785" t="s">
        <v>34</v>
      </c>
      <c r="Q198" s="785" t="s">
        <v>34</v>
      </c>
      <c r="R198" s="786" t="s">
        <v>34</v>
      </c>
      <c r="S198" s="784" t="s">
        <v>34</v>
      </c>
      <c r="T198" s="785" t="s">
        <v>34</v>
      </c>
      <c r="U198" s="785" t="s">
        <v>34</v>
      </c>
      <c r="V198" s="786" t="s">
        <v>34</v>
      </c>
    </row>
    <row r="199" spans="1:23" s="114" customFormat="1" ht="27" outlineLevel="1" thickTop="1" thickBot="1" x14ac:dyDescent="0.3">
      <c r="A199" s="973"/>
      <c r="B199" s="213" t="s">
        <v>489</v>
      </c>
      <c r="C199" s="165">
        <v>2210</v>
      </c>
      <c r="D199" s="914" t="s">
        <v>218</v>
      </c>
      <c r="E199" s="528" t="s">
        <v>401</v>
      </c>
      <c r="F199" s="167" t="s">
        <v>43</v>
      </c>
      <c r="G199" s="1707" t="s">
        <v>702</v>
      </c>
      <c r="H199" s="1539">
        <f>I199+J199</f>
        <v>13.6</v>
      </c>
      <c r="I199" s="647">
        <f>ЗвітІнд.Кошторис!H199</f>
        <v>0</v>
      </c>
      <c r="J199" s="648">
        <f>ЗвітІнд.Кошторис!I199</f>
        <v>13.6</v>
      </c>
      <c r="K199" s="456" t="s">
        <v>34</v>
      </c>
      <c r="L199" s="457" t="s">
        <v>34</v>
      </c>
      <c r="M199" s="457" t="s">
        <v>34</v>
      </c>
      <c r="N199" s="458" t="s">
        <v>34</v>
      </c>
      <c r="O199" s="787" t="e">
        <f>H199-#REF!</f>
        <v>#REF!</v>
      </c>
      <c r="P199" s="788" t="e">
        <f>H199-#REF!</f>
        <v>#REF!</v>
      </c>
      <c r="Q199" s="788" t="e">
        <f>H199-#REF!</f>
        <v>#REF!</v>
      </c>
      <c r="R199" s="789" t="e">
        <f>H199-#REF!</f>
        <v>#REF!</v>
      </c>
      <c r="S199" s="790" t="e">
        <f>IF(H199&gt;0,ROUND((#REF!/H199),3),0)</f>
        <v>#REF!</v>
      </c>
      <c r="T199" s="791" t="e">
        <f>IF(H199&gt;0,ROUND((#REF!/H199),3),0)</f>
        <v>#REF!</v>
      </c>
      <c r="U199" s="791" t="e">
        <f>IF(H199&gt;0,ROUND((#REF!/H199),3),0)</f>
        <v>#REF!</v>
      </c>
      <c r="V199" s="792" t="e">
        <f>IF(H199&gt;0,ROUND((#REF!/H199),3),0)</f>
        <v>#REF!</v>
      </c>
      <c r="W199" s="122"/>
    </row>
    <row r="200" spans="1:23" s="122" customFormat="1" ht="17.25" outlineLevel="1" thickTop="1" thickBot="1" x14ac:dyDescent="0.3">
      <c r="A200" s="109"/>
      <c r="B200" s="210" t="s">
        <v>617</v>
      </c>
      <c r="C200" s="165">
        <v>2210</v>
      </c>
      <c r="D200" s="166"/>
      <c r="E200" s="528" t="s">
        <v>490</v>
      </c>
      <c r="F200" s="167" t="s">
        <v>43</v>
      </c>
      <c r="G200" s="1707" t="s">
        <v>701</v>
      </c>
      <c r="H200" s="1541">
        <f t="shared" ref="H200:H210" si="8">I200+J200</f>
        <v>0</v>
      </c>
      <c r="I200" s="653">
        <f>I201+I202+I203</f>
        <v>0</v>
      </c>
      <c r="J200" s="653">
        <f>J201+J202+J203</f>
        <v>0</v>
      </c>
      <c r="K200" s="459" t="s">
        <v>34</v>
      </c>
      <c r="L200" s="460" t="s">
        <v>34</v>
      </c>
      <c r="M200" s="460" t="s">
        <v>34</v>
      </c>
      <c r="N200" s="461" t="s">
        <v>34</v>
      </c>
      <c r="O200" s="793" t="e">
        <f>H200-#REF!</f>
        <v>#REF!</v>
      </c>
      <c r="P200" s="671" t="e">
        <f>H200-#REF!</f>
        <v>#REF!</v>
      </c>
      <c r="Q200" s="671" t="e">
        <f>H200-#REF!</f>
        <v>#REF!</v>
      </c>
      <c r="R200" s="794" t="e">
        <f>H200-#REF!</f>
        <v>#REF!</v>
      </c>
      <c r="S200" s="795">
        <f>IF(H200&gt;0,ROUND((#REF!/H200),3),0)</f>
        <v>0</v>
      </c>
      <c r="T200" s="796">
        <f>IF(H200&gt;0,ROUND((#REF!/H200),3),0)</f>
        <v>0</v>
      </c>
      <c r="U200" s="796">
        <f>IF(H200&gt;0,ROUND((#REF!/H200),3),0)</f>
        <v>0</v>
      </c>
      <c r="V200" s="797">
        <f>IF(H200&gt;0,ROUND((#REF!/H200),3),0)</f>
        <v>0</v>
      </c>
    </row>
    <row r="201" spans="1:23" s="114" customFormat="1" ht="14.25" outlineLevel="1" thickTop="1" thickBot="1" x14ac:dyDescent="0.3">
      <c r="A201" s="973"/>
      <c r="B201" s="213" t="s">
        <v>687</v>
      </c>
      <c r="C201" s="165">
        <v>2210</v>
      </c>
      <c r="D201" s="914"/>
      <c r="E201" s="528" t="s">
        <v>151</v>
      </c>
      <c r="F201" s="167" t="s">
        <v>43</v>
      </c>
      <c r="G201" s="1707" t="s">
        <v>706</v>
      </c>
      <c r="H201" s="1539">
        <f t="shared" si="8"/>
        <v>0</v>
      </c>
      <c r="I201" s="647">
        <f>ЗвітІнд.Кошторис!H201</f>
        <v>0</v>
      </c>
      <c r="J201" s="648">
        <f>ЗвітІнд.Кошторис!I201</f>
        <v>0</v>
      </c>
      <c r="K201" s="456" t="s">
        <v>34</v>
      </c>
      <c r="L201" s="457" t="s">
        <v>34</v>
      </c>
      <c r="M201" s="457" t="s">
        <v>34</v>
      </c>
      <c r="N201" s="458" t="s">
        <v>34</v>
      </c>
      <c r="O201" s="787" t="e">
        <f>H201-#REF!</f>
        <v>#REF!</v>
      </c>
      <c r="P201" s="788" t="e">
        <f>H201-#REF!</f>
        <v>#REF!</v>
      </c>
      <c r="Q201" s="788" t="e">
        <f>H201-#REF!</f>
        <v>#REF!</v>
      </c>
      <c r="R201" s="789" t="e">
        <f>H201-#REF!</f>
        <v>#REF!</v>
      </c>
      <c r="S201" s="790">
        <f>IF(H201&gt;0,ROUND((#REF!/H201),3),0)</f>
        <v>0</v>
      </c>
      <c r="T201" s="791">
        <f>IF(H201&gt;0,ROUND((#REF!/H201),3),0)</f>
        <v>0</v>
      </c>
      <c r="U201" s="791">
        <f>IF(H201&gt;0,ROUND((#REF!/H201),3),0)</f>
        <v>0</v>
      </c>
      <c r="V201" s="792">
        <f>IF(H201&gt;0,ROUND((#REF!/H201),3),0)</f>
        <v>0</v>
      </c>
      <c r="W201" s="122"/>
    </row>
    <row r="202" spans="1:23" s="114" customFormat="1" ht="52.5" outlineLevel="1" thickTop="1" thickBot="1" x14ac:dyDescent="0.3">
      <c r="A202" s="973"/>
      <c r="B202" s="213" t="s">
        <v>688</v>
      </c>
      <c r="C202" s="165">
        <v>2210</v>
      </c>
      <c r="D202" s="914"/>
      <c r="E202" s="528" t="s">
        <v>575</v>
      </c>
      <c r="F202" s="167" t="s">
        <v>43</v>
      </c>
      <c r="G202" s="1707" t="s">
        <v>702</v>
      </c>
      <c r="H202" s="1539">
        <f t="shared" si="8"/>
        <v>0</v>
      </c>
      <c r="I202" s="647">
        <f>ЗвітІнд.Кошторис!H202</f>
        <v>0</v>
      </c>
      <c r="J202" s="648">
        <f>ЗвітІнд.Кошторис!I202</f>
        <v>0</v>
      </c>
      <c r="K202" s="456" t="s">
        <v>34</v>
      </c>
      <c r="L202" s="457" t="s">
        <v>34</v>
      </c>
      <c r="M202" s="457" t="s">
        <v>34</v>
      </c>
      <c r="N202" s="458" t="s">
        <v>34</v>
      </c>
      <c r="O202" s="787" t="e">
        <f>H202-#REF!</f>
        <v>#REF!</v>
      </c>
      <c r="P202" s="788" t="e">
        <f>H202-#REF!</f>
        <v>#REF!</v>
      </c>
      <c r="Q202" s="788" t="e">
        <f>H202-#REF!</f>
        <v>#REF!</v>
      </c>
      <c r="R202" s="789" t="e">
        <f>H202-#REF!</f>
        <v>#REF!</v>
      </c>
      <c r="S202" s="790">
        <f>IF(H202&gt;0,ROUND((#REF!/H202),3),0)</f>
        <v>0</v>
      </c>
      <c r="T202" s="791">
        <f>IF(H202&gt;0,ROUND((#REF!/H202),3),0)</f>
        <v>0</v>
      </c>
      <c r="U202" s="791">
        <f>IF(H202&gt;0,ROUND((#REF!/H202),3),0)</f>
        <v>0</v>
      </c>
      <c r="V202" s="792">
        <f>IF(H202&gt;0,ROUND((#REF!/H202),3),0)</f>
        <v>0</v>
      </c>
      <c r="W202" s="122"/>
    </row>
    <row r="203" spans="1:23" s="114" customFormat="1" ht="14.25" outlineLevel="1" thickTop="1" thickBot="1" x14ac:dyDescent="0.3">
      <c r="A203" s="973"/>
      <c r="B203" s="213" t="s">
        <v>689</v>
      </c>
      <c r="C203" s="165">
        <v>2210</v>
      </c>
      <c r="D203" s="914"/>
      <c r="E203" s="528" t="s">
        <v>479</v>
      </c>
      <c r="F203" s="167" t="s">
        <v>43</v>
      </c>
      <c r="G203" s="1707" t="s">
        <v>701</v>
      </c>
      <c r="H203" s="1539">
        <f t="shared" si="8"/>
        <v>0</v>
      </c>
      <c r="I203" s="647">
        <f>ЗвітІнд.Кошторис!H203</f>
        <v>0</v>
      </c>
      <c r="J203" s="648">
        <f>ЗвітІнд.Кошторис!I203</f>
        <v>0</v>
      </c>
      <c r="K203" s="456" t="s">
        <v>34</v>
      </c>
      <c r="L203" s="457" t="s">
        <v>34</v>
      </c>
      <c r="M203" s="457" t="s">
        <v>34</v>
      </c>
      <c r="N203" s="458" t="s">
        <v>34</v>
      </c>
      <c r="O203" s="787" t="e">
        <f>H203-#REF!</f>
        <v>#REF!</v>
      </c>
      <c r="P203" s="788" t="e">
        <f>H203-#REF!</f>
        <v>#REF!</v>
      </c>
      <c r="Q203" s="788" t="e">
        <f>H203-#REF!</f>
        <v>#REF!</v>
      </c>
      <c r="R203" s="789" t="e">
        <f>H203-#REF!</f>
        <v>#REF!</v>
      </c>
      <c r="S203" s="790">
        <f>IF(H203&gt;0,ROUND((#REF!/H203),3),0)</f>
        <v>0</v>
      </c>
      <c r="T203" s="791">
        <f>IF(H203&gt;0,ROUND((#REF!/H203),3),0)</f>
        <v>0</v>
      </c>
      <c r="U203" s="791">
        <f>IF(H203&gt;0,ROUND((#REF!/H203),3),0)</f>
        <v>0</v>
      </c>
      <c r="V203" s="792">
        <f>IF(H203&gt;0,ROUND((#REF!/H203),3),0)</f>
        <v>0</v>
      </c>
      <c r="W203" s="122"/>
    </row>
    <row r="204" spans="1:23" s="122" customFormat="1" ht="14.25" outlineLevel="1" thickTop="1" thickBot="1" x14ac:dyDescent="0.3">
      <c r="A204" s="113"/>
      <c r="B204" s="132" t="s">
        <v>690</v>
      </c>
      <c r="C204" s="126">
        <v>2210</v>
      </c>
      <c r="D204" s="163"/>
      <c r="E204" s="1319" t="s">
        <v>633</v>
      </c>
      <c r="F204" s="126" t="s">
        <v>43</v>
      </c>
      <c r="G204" s="1707" t="s">
        <v>711</v>
      </c>
      <c r="H204" s="1545">
        <f t="shared" si="8"/>
        <v>0</v>
      </c>
      <c r="I204" s="647">
        <f>ЗвітІнд.Кошторис!H204</f>
        <v>0</v>
      </c>
      <c r="J204" s="648">
        <f>ЗвітІнд.Кошторис!I204</f>
        <v>0</v>
      </c>
      <c r="K204" s="459" t="s">
        <v>34</v>
      </c>
      <c r="L204" s="460" t="s">
        <v>34</v>
      </c>
      <c r="M204" s="460" t="s">
        <v>34</v>
      </c>
      <c r="N204" s="461" t="s">
        <v>34</v>
      </c>
      <c r="O204" s="793"/>
      <c r="P204" s="671"/>
      <c r="Q204" s="671"/>
      <c r="R204" s="794"/>
      <c r="S204" s="795"/>
      <c r="T204" s="796"/>
      <c r="U204" s="796"/>
      <c r="V204" s="797"/>
    </row>
    <row r="205" spans="1:23" s="122" customFormat="1" ht="16.5" outlineLevel="1" thickTop="1" x14ac:dyDescent="0.25">
      <c r="A205" s="109"/>
      <c r="B205" s="110" t="s">
        <v>661</v>
      </c>
      <c r="C205" s="111">
        <v>2210</v>
      </c>
      <c r="D205" s="112"/>
      <c r="E205" s="278" t="s">
        <v>664</v>
      </c>
      <c r="F205" s="121" t="s">
        <v>43</v>
      </c>
      <c r="G205" s="1706" t="s">
        <v>711</v>
      </c>
      <c r="H205" s="1536">
        <f t="shared" si="8"/>
        <v>0</v>
      </c>
      <c r="I205" s="639">
        <f>ROUND(I206*I207/1000,1)</f>
        <v>0</v>
      </c>
      <c r="J205" s="640">
        <f>ROUND(J206*J207/1000,1)</f>
        <v>0</v>
      </c>
      <c r="K205" s="453" t="s">
        <v>34</v>
      </c>
      <c r="L205" s="454" t="s">
        <v>34</v>
      </c>
      <c r="M205" s="454" t="s">
        <v>34</v>
      </c>
      <c r="N205" s="455" t="s">
        <v>34</v>
      </c>
      <c r="O205" s="760" t="e">
        <f>H205-#REF!</f>
        <v>#REF!</v>
      </c>
      <c r="P205" s="639" t="e">
        <f>H205-#REF!</f>
        <v>#REF!</v>
      </c>
      <c r="Q205" s="639" t="e">
        <f>H205-#REF!</f>
        <v>#REF!</v>
      </c>
      <c r="R205" s="761" t="e">
        <f>H205-#REF!</f>
        <v>#REF!</v>
      </c>
      <c r="S205" s="762">
        <f>IF(H205&gt;0,ROUND((#REF!/H205),3),0)</f>
        <v>0</v>
      </c>
      <c r="T205" s="763">
        <f>IF(H205&gt;0,ROUND((#REF!/H205),3),0)</f>
        <v>0</v>
      </c>
      <c r="U205" s="763">
        <f>IF(H205&gt;0,ROUND((#REF!/H205),3),0)</f>
        <v>0</v>
      </c>
      <c r="V205" s="764">
        <f>IF(H205&gt;0,ROUND((#REF!/H205),3),0)</f>
        <v>0</v>
      </c>
    </row>
    <row r="206" spans="1:23" s="114" customFormat="1" ht="24" outlineLevel="1" x14ac:dyDescent="0.25">
      <c r="A206" s="973"/>
      <c r="B206" s="103"/>
      <c r="C206" s="111">
        <v>2210</v>
      </c>
      <c r="D206" s="128"/>
      <c r="E206" s="1345" t="s">
        <v>663</v>
      </c>
      <c r="F206" s="117" t="s">
        <v>149</v>
      </c>
      <c r="G206" s="1711"/>
      <c r="H206" s="1537">
        <f t="shared" si="8"/>
        <v>0</v>
      </c>
      <c r="I206" s="642">
        <f>ЗвітІнд.Кошторис!H206</f>
        <v>0</v>
      </c>
      <c r="J206" s="643">
        <f>ЗвітІнд.Кошторис!I206</f>
        <v>0</v>
      </c>
      <c r="K206" s="447" t="s">
        <v>34</v>
      </c>
      <c r="L206" s="448" t="s">
        <v>34</v>
      </c>
      <c r="M206" s="448" t="s">
        <v>34</v>
      </c>
      <c r="N206" s="449" t="s">
        <v>34</v>
      </c>
      <c r="O206" s="781" t="s">
        <v>34</v>
      </c>
      <c r="P206" s="782" t="s">
        <v>34</v>
      </c>
      <c r="Q206" s="782" t="s">
        <v>34</v>
      </c>
      <c r="R206" s="783" t="s">
        <v>34</v>
      </c>
      <c r="S206" s="781" t="s">
        <v>34</v>
      </c>
      <c r="T206" s="782" t="s">
        <v>34</v>
      </c>
      <c r="U206" s="782" t="s">
        <v>34</v>
      </c>
      <c r="V206" s="783" t="s">
        <v>34</v>
      </c>
    </row>
    <row r="207" spans="1:23" s="114" customFormat="1" ht="12.75" outlineLevel="1" thickBot="1" x14ac:dyDescent="0.3">
      <c r="A207" s="973"/>
      <c r="B207" s="106"/>
      <c r="C207" s="151">
        <v>2210</v>
      </c>
      <c r="D207" s="151"/>
      <c r="E207" s="1346" t="s">
        <v>662</v>
      </c>
      <c r="F207" s="119" t="s">
        <v>62</v>
      </c>
      <c r="G207" s="1707"/>
      <c r="H207" s="1538">
        <f>IF(H205&gt;0,ROUND((H205/H206*1000),2),0)</f>
        <v>0</v>
      </c>
      <c r="I207" s="645">
        <f>ЗвітІнд.Кошторис!H207</f>
        <v>0</v>
      </c>
      <c r="J207" s="646">
        <f>ЗвітІнд.Кошторис!I207</f>
        <v>0</v>
      </c>
      <c r="K207" s="450" t="s">
        <v>34</v>
      </c>
      <c r="L207" s="451" t="s">
        <v>34</v>
      </c>
      <c r="M207" s="451" t="s">
        <v>34</v>
      </c>
      <c r="N207" s="452" t="s">
        <v>34</v>
      </c>
      <c r="O207" s="784" t="s">
        <v>34</v>
      </c>
      <c r="P207" s="785" t="s">
        <v>34</v>
      </c>
      <c r="Q207" s="785" t="s">
        <v>34</v>
      </c>
      <c r="R207" s="786" t="s">
        <v>34</v>
      </c>
      <c r="S207" s="784" t="s">
        <v>34</v>
      </c>
      <c r="T207" s="785" t="s">
        <v>34</v>
      </c>
      <c r="U207" s="785" t="s">
        <v>34</v>
      </c>
      <c r="V207" s="786" t="s">
        <v>34</v>
      </c>
    </row>
    <row r="208" spans="1:23" s="122" customFormat="1" ht="26.25" outlineLevel="1" thickTop="1" thickBot="1" x14ac:dyDescent="0.3">
      <c r="A208" s="113"/>
      <c r="B208" s="132" t="s">
        <v>691</v>
      </c>
      <c r="C208" s="126">
        <v>2210</v>
      </c>
      <c r="D208" s="163"/>
      <c r="E208" s="1319" t="s">
        <v>402</v>
      </c>
      <c r="F208" s="126" t="s">
        <v>43</v>
      </c>
      <c r="G208" s="1707" t="s">
        <v>701</v>
      </c>
      <c r="H208" s="1539">
        <f t="shared" si="8"/>
        <v>0.9</v>
      </c>
      <c r="I208" s="647">
        <f>ЗвітІнд.Кошторис!H208</f>
        <v>0</v>
      </c>
      <c r="J208" s="648">
        <v>0.9</v>
      </c>
      <c r="K208" s="459" t="s">
        <v>34</v>
      </c>
      <c r="L208" s="460" t="s">
        <v>34</v>
      </c>
      <c r="M208" s="460" t="s">
        <v>34</v>
      </c>
      <c r="N208" s="461" t="s">
        <v>34</v>
      </c>
      <c r="O208" s="793" t="e">
        <f>H208-#REF!</f>
        <v>#REF!</v>
      </c>
      <c r="P208" s="671" t="e">
        <f>H208-#REF!</f>
        <v>#REF!</v>
      </c>
      <c r="Q208" s="671" t="e">
        <f>H208-#REF!</f>
        <v>#REF!</v>
      </c>
      <c r="R208" s="794" t="e">
        <f>H208-#REF!</f>
        <v>#REF!</v>
      </c>
      <c r="S208" s="795" t="e">
        <f>IF(H208&gt;0,ROUND((#REF!/H208),3),0)</f>
        <v>#REF!</v>
      </c>
      <c r="T208" s="796" t="e">
        <f>IF(H208&gt;0,ROUND((#REF!/H208),3),0)</f>
        <v>#REF!</v>
      </c>
      <c r="U208" s="796" t="e">
        <f>IF(H208&gt;0,ROUND((#REF!/H208),3),0)</f>
        <v>#REF!</v>
      </c>
      <c r="V208" s="797" t="e">
        <f>IF(H208&gt;0,ROUND((#REF!/H208),3),0)</f>
        <v>#REF!</v>
      </c>
    </row>
    <row r="209" spans="1:22" s="122" customFormat="1" ht="27" outlineLevel="1" thickTop="1" thickBot="1" x14ac:dyDescent="0.3">
      <c r="A209" s="113"/>
      <c r="B209" s="1648" t="s">
        <v>692</v>
      </c>
      <c r="C209" s="176">
        <v>2210</v>
      </c>
      <c r="D209" s="177"/>
      <c r="E209" s="1348" t="s">
        <v>152</v>
      </c>
      <c r="F209" s="176" t="s">
        <v>43</v>
      </c>
      <c r="G209" s="1730" t="s">
        <v>712</v>
      </c>
      <c r="H209" s="1548">
        <f t="shared" si="8"/>
        <v>0</v>
      </c>
      <c r="I209" s="664">
        <f>ЗвітІнд.Кошторис!H209</f>
        <v>0</v>
      </c>
      <c r="J209" s="665">
        <f>ЗвітІнд.Кошторис!I209</f>
        <v>0</v>
      </c>
      <c r="K209" s="453" t="s">
        <v>34</v>
      </c>
      <c r="L209" s="454" t="s">
        <v>34</v>
      </c>
      <c r="M209" s="454" t="s">
        <v>34</v>
      </c>
      <c r="N209" s="455" t="s">
        <v>34</v>
      </c>
      <c r="O209" s="760" t="e">
        <f>H209-#REF!</f>
        <v>#REF!</v>
      </c>
      <c r="P209" s="639" t="e">
        <f>H209-#REF!</f>
        <v>#REF!</v>
      </c>
      <c r="Q209" s="639" t="e">
        <f>H209-#REF!</f>
        <v>#REF!</v>
      </c>
      <c r="R209" s="761" t="e">
        <f>H209-#REF!</f>
        <v>#REF!</v>
      </c>
      <c r="S209" s="762">
        <f>IF(H209&gt;0,ROUND((#REF!/H209),3),0)</f>
        <v>0</v>
      </c>
      <c r="T209" s="763">
        <f>IF(H209&gt;0,ROUND((#REF!/H209),3),0)</f>
        <v>0</v>
      </c>
      <c r="U209" s="763">
        <f>IF(H209&gt;0,ROUND((#REF!/H209),3),0)</f>
        <v>0</v>
      </c>
      <c r="V209" s="764">
        <f>IF(H209&gt;0,ROUND((#REF!/H209),3),0)</f>
        <v>0</v>
      </c>
    </row>
    <row r="210" spans="1:22" s="87" customFormat="1" ht="19.5" thickBot="1" x14ac:dyDescent="0.3">
      <c r="A210" s="972"/>
      <c r="B210" s="90" t="s">
        <v>153</v>
      </c>
      <c r="C210" s="178" t="s">
        <v>154</v>
      </c>
      <c r="D210" s="92"/>
      <c r="E210" s="1349" t="s">
        <v>155</v>
      </c>
      <c r="F210" s="97" t="s">
        <v>43</v>
      </c>
      <c r="G210" s="1583"/>
      <c r="H210" s="1547">
        <f t="shared" si="8"/>
        <v>1035.9000000000001</v>
      </c>
      <c r="I210" s="637">
        <f>I211+I214+I227+I258+I262+I263+I264+I265+I266+I269+I272+I275+I279+I282+I285+I288+I291+I292+I293+I324+I327+I328+I329+I330+I353+I354+I352</f>
        <v>0</v>
      </c>
      <c r="J210" s="637">
        <f>J211+J214+J227+J258+J262+J263+J264+J265+J266+J269+J272+J275+J279+J282+J285+J288+J291+J292+J293+J324+J327+J328+J329+J330+J353+J354+J352</f>
        <v>1035.9000000000001</v>
      </c>
      <c r="K210" s="442" t="s">
        <v>34</v>
      </c>
      <c r="L210" s="432" t="s">
        <v>34</v>
      </c>
      <c r="M210" s="432" t="s">
        <v>34</v>
      </c>
      <c r="N210" s="443" t="s">
        <v>34</v>
      </c>
      <c r="O210" s="754" t="e">
        <f>H210-#REF!</f>
        <v>#REF!</v>
      </c>
      <c r="P210" s="755" t="e">
        <f>H210-#REF!</f>
        <v>#REF!</v>
      </c>
      <c r="Q210" s="755" t="e">
        <f>H210-#REF!</f>
        <v>#REF!</v>
      </c>
      <c r="R210" s="756" t="e">
        <f>H210-#REF!</f>
        <v>#REF!</v>
      </c>
      <c r="S210" s="757" t="e">
        <f>IF(H210&gt;0,ROUND((#REF!/H210),3),0)</f>
        <v>#REF!</v>
      </c>
      <c r="T210" s="758" t="e">
        <f>IF(H210&gt;0,ROUND((#REF!/H210),3),0)</f>
        <v>#REF!</v>
      </c>
      <c r="U210" s="758" t="e">
        <f>IF(H210&gt;0,ROUND((#REF!/H210),3),0)</f>
        <v>#REF!</v>
      </c>
      <c r="V210" s="759" t="e">
        <f>IF(H210&gt;0,ROUND((#REF!/H210),3),0)</f>
        <v>#REF!</v>
      </c>
    </row>
    <row r="211" spans="1:22" s="122" customFormat="1" ht="81" outlineLevel="1" thickBot="1" x14ac:dyDescent="0.3">
      <c r="A211" s="113"/>
      <c r="B211" s="123" t="s">
        <v>156</v>
      </c>
      <c r="C211" s="174">
        <v>2240</v>
      </c>
      <c r="D211" s="1226" t="s">
        <v>157</v>
      </c>
      <c r="E211" s="133" t="s">
        <v>582</v>
      </c>
      <c r="F211" s="126" t="s">
        <v>43</v>
      </c>
      <c r="G211" s="1707" t="s">
        <v>701</v>
      </c>
      <c r="H211" s="1541">
        <f>H212+H213</f>
        <v>403</v>
      </c>
      <c r="I211" s="653">
        <f>I212+I213</f>
        <v>0</v>
      </c>
      <c r="J211" s="654">
        <f t="shared" ref="J211" si="9">J212+J213</f>
        <v>403</v>
      </c>
      <c r="K211" s="453" t="s">
        <v>34</v>
      </c>
      <c r="L211" s="454" t="s">
        <v>34</v>
      </c>
      <c r="M211" s="454" t="s">
        <v>34</v>
      </c>
      <c r="N211" s="455" t="s">
        <v>34</v>
      </c>
      <c r="O211" s="760" t="e">
        <f>H211-#REF!</f>
        <v>#REF!</v>
      </c>
      <c r="P211" s="639" t="e">
        <f>H211-#REF!</f>
        <v>#REF!</v>
      </c>
      <c r="Q211" s="639" t="e">
        <f>H211-#REF!</f>
        <v>#REF!</v>
      </c>
      <c r="R211" s="761" t="e">
        <f>H211-#REF!</f>
        <v>#REF!</v>
      </c>
      <c r="S211" s="762" t="e">
        <f>IF(H211&gt;0,ROUND((#REF!/H211),3),0)</f>
        <v>#REF!</v>
      </c>
      <c r="T211" s="763" t="e">
        <f>IF(H211&gt;0,ROUND((#REF!/H211),3),0)</f>
        <v>#REF!</v>
      </c>
      <c r="U211" s="763" t="e">
        <f>IF(H211&gt;0,ROUND((#REF!/H211),3),0)</f>
        <v>#REF!</v>
      </c>
      <c r="V211" s="764" t="e">
        <f>IF(H211&gt;0,ROUND((#REF!/H211),3),0)</f>
        <v>#REF!</v>
      </c>
    </row>
    <row r="212" spans="1:22" s="122" customFormat="1" ht="23.25" outlineLevel="1" thickTop="1" x14ac:dyDescent="0.25">
      <c r="A212" s="113"/>
      <c r="B212" s="120" t="s">
        <v>585</v>
      </c>
      <c r="C212" s="183">
        <v>2240</v>
      </c>
      <c r="D212" s="180" t="s">
        <v>157</v>
      </c>
      <c r="E212" s="1235" t="s">
        <v>586</v>
      </c>
      <c r="F212" s="176" t="s">
        <v>43</v>
      </c>
      <c r="G212" s="1706" t="s">
        <v>701</v>
      </c>
      <c r="H212" s="1548">
        <f>I212+J212</f>
        <v>210.3</v>
      </c>
      <c r="I212" s="664"/>
      <c r="J212" s="665">
        <v>210.3</v>
      </c>
      <c r="K212" s="477" t="s">
        <v>34</v>
      </c>
      <c r="L212" s="478" t="s">
        <v>34</v>
      </c>
      <c r="M212" s="478" t="s">
        <v>34</v>
      </c>
      <c r="N212" s="479" t="s">
        <v>34</v>
      </c>
      <c r="O212" s="824" t="e">
        <f>H212-#REF!</f>
        <v>#REF!</v>
      </c>
      <c r="P212" s="825" t="e">
        <f>H212-#REF!</f>
        <v>#REF!</v>
      </c>
      <c r="Q212" s="825" t="e">
        <f>H212-#REF!</f>
        <v>#REF!</v>
      </c>
      <c r="R212" s="826" t="e">
        <f>H212-#REF!</f>
        <v>#REF!</v>
      </c>
      <c r="S212" s="827" t="e">
        <f>IF(H212&gt;0,ROUND((#REF!/H212),3),0)</f>
        <v>#REF!</v>
      </c>
      <c r="T212" s="828" t="e">
        <f>IF(H212&gt;0,ROUND((#REF!/H212),3),0)</f>
        <v>#REF!</v>
      </c>
      <c r="U212" s="828" t="e">
        <f>IF(H212&gt;0,ROUND((#REF!/H212),3),0)</f>
        <v>#REF!</v>
      </c>
      <c r="V212" s="829" t="e">
        <f>IF(H212&gt;0,ROUND((#REF!/H212),3),0)</f>
        <v>#REF!</v>
      </c>
    </row>
    <row r="213" spans="1:22" s="122" customFormat="1" ht="23.25" outlineLevel="1" thickBot="1" x14ac:dyDescent="0.3">
      <c r="A213" s="113"/>
      <c r="B213" s="120" t="s">
        <v>583</v>
      </c>
      <c r="C213" s="174">
        <v>2240</v>
      </c>
      <c r="D213" s="1226" t="s">
        <v>157</v>
      </c>
      <c r="E213" s="137" t="s">
        <v>584</v>
      </c>
      <c r="F213" s="67" t="s">
        <v>43</v>
      </c>
      <c r="G213" s="1707" t="s">
        <v>701</v>
      </c>
      <c r="H213" s="1543">
        <f>I213+J213</f>
        <v>192.7</v>
      </c>
      <c r="I213" s="518"/>
      <c r="J213" s="519">
        <v>192.7</v>
      </c>
      <c r="K213" s="1227" t="s">
        <v>34</v>
      </c>
      <c r="L213" s="1228" t="s">
        <v>34</v>
      </c>
      <c r="M213" s="1228" t="s">
        <v>34</v>
      </c>
      <c r="N213" s="1229" t="s">
        <v>34</v>
      </c>
      <c r="O213" s="1230" t="e">
        <f>H213-#REF!</f>
        <v>#REF!</v>
      </c>
      <c r="P213" s="1225" t="e">
        <f>H213-#REF!</f>
        <v>#REF!</v>
      </c>
      <c r="Q213" s="1225" t="e">
        <f>H213-#REF!</f>
        <v>#REF!</v>
      </c>
      <c r="R213" s="1231" t="e">
        <f>H213-#REF!</f>
        <v>#REF!</v>
      </c>
      <c r="S213" s="1232" t="e">
        <f>IF(H213&gt;0,ROUND((#REF!/H213),3),0)</f>
        <v>#REF!</v>
      </c>
      <c r="T213" s="1233" t="e">
        <f>IF(H213&gt;0,ROUND((#REF!/H213),3),0)</f>
        <v>#REF!</v>
      </c>
      <c r="U213" s="1233" t="e">
        <f>IF(H213&gt;0,ROUND((#REF!/H213),3),0)</f>
        <v>#REF!</v>
      </c>
      <c r="V213" s="1234" t="e">
        <f>IF(H213&gt;0,ROUND((#REF!/H213),3),0)</f>
        <v>#REF!</v>
      </c>
    </row>
    <row r="214" spans="1:22" s="19" customFormat="1" ht="38.25" outlineLevel="1" thickTop="1" thickBot="1" x14ac:dyDescent="0.3">
      <c r="A214" s="113"/>
      <c r="B214" s="181" t="s">
        <v>158</v>
      </c>
      <c r="C214" s="165">
        <v>2240</v>
      </c>
      <c r="D214" s="166" t="s">
        <v>57</v>
      </c>
      <c r="E214" s="1010" t="s">
        <v>159</v>
      </c>
      <c r="F214" s="182" t="s">
        <v>43</v>
      </c>
      <c r="G214" s="1707" t="s">
        <v>703</v>
      </c>
      <c r="H214" s="1540">
        <f>H215+H219+H223</f>
        <v>0</v>
      </c>
      <c r="I214" s="671">
        <f>I215+I219+I223</f>
        <v>0</v>
      </c>
      <c r="J214" s="672">
        <f>J215+J219+J223</f>
        <v>0</v>
      </c>
      <c r="K214" s="456" t="s">
        <v>34</v>
      </c>
      <c r="L214" s="457" t="s">
        <v>34</v>
      </c>
      <c r="M214" s="457" t="s">
        <v>34</v>
      </c>
      <c r="N214" s="458" t="s">
        <v>34</v>
      </c>
      <c r="O214" s="787" t="e">
        <f>H214-#REF!</f>
        <v>#REF!</v>
      </c>
      <c r="P214" s="788" t="e">
        <f>H214-#REF!</f>
        <v>#REF!</v>
      </c>
      <c r="Q214" s="788" t="e">
        <f>H214-#REF!</f>
        <v>#REF!</v>
      </c>
      <c r="R214" s="789" t="e">
        <f>H214-#REF!</f>
        <v>#REF!</v>
      </c>
      <c r="S214" s="790">
        <f>IF(H214&gt;0,ROUND((#REF!/H214),3),0)</f>
        <v>0</v>
      </c>
      <c r="T214" s="791">
        <f>IF(H214&gt;0,ROUND((#REF!/H214),3),0)</f>
        <v>0</v>
      </c>
      <c r="U214" s="791">
        <f>IF(H214&gt;0,ROUND((#REF!/H214),3),0)</f>
        <v>0</v>
      </c>
      <c r="V214" s="792">
        <f>IF(H214&gt;0,ROUND((#REF!/H214),3),0)</f>
        <v>0</v>
      </c>
    </row>
    <row r="215" spans="1:22" s="19" customFormat="1" ht="26.25" outlineLevel="1" thickTop="1" x14ac:dyDescent="0.25">
      <c r="A215" s="113"/>
      <c r="B215" s="134" t="s">
        <v>160</v>
      </c>
      <c r="C215" s="179">
        <v>2240</v>
      </c>
      <c r="D215" s="183" t="s">
        <v>57</v>
      </c>
      <c r="E215" s="159" t="s">
        <v>440</v>
      </c>
      <c r="F215" s="99" t="s">
        <v>43</v>
      </c>
      <c r="G215" s="1731" t="s">
        <v>703</v>
      </c>
      <c r="H215" s="1536">
        <f>I215+J215</f>
        <v>0</v>
      </c>
      <c r="I215" s="639">
        <f>ROUND(I217*40%*I218/1000,1)</f>
        <v>0</v>
      </c>
      <c r="J215" s="640">
        <f>ROUND(J217*40%*J218/1000,1)</f>
        <v>0</v>
      </c>
      <c r="K215" s="453" t="s">
        <v>34</v>
      </c>
      <c r="L215" s="454" t="s">
        <v>34</v>
      </c>
      <c r="M215" s="454" t="s">
        <v>34</v>
      </c>
      <c r="N215" s="455" t="s">
        <v>34</v>
      </c>
      <c r="O215" s="760" t="e">
        <f>H215-#REF!</f>
        <v>#REF!</v>
      </c>
      <c r="P215" s="639" t="e">
        <f>H215-#REF!</f>
        <v>#REF!</v>
      </c>
      <c r="Q215" s="639" t="e">
        <f>H215-#REF!</f>
        <v>#REF!</v>
      </c>
      <c r="R215" s="761" t="e">
        <f>H215-#REF!</f>
        <v>#REF!</v>
      </c>
      <c r="S215" s="762">
        <f>IF(H215&gt;0,ROUND((#REF!/H215),3),0)</f>
        <v>0</v>
      </c>
      <c r="T215" s="763">
        <f>IF(H215&gt;0,ROUND((#REF!/H215),3),0)</f>
        <v>0</v>
      </c>
      <c r="U215" s="763">
        <f>IF(H215&gt;0,ROUND((#REF!/H215),3),0)</f>
        <v>0</v>
      </c>
      <c r="V215" s="764">
        <f>IF(H215&gt;0,ROUND((#REF!/H215),3),0)</f>
        <v>0</v>
      </c>
    </row>
    <row r="216" spans="1:22" s="184" customFormat="1" ht="12" outlineLevel="1" x14ac:dyDescent="0.25">
      <c r="A216" s="973"/>
      <c r="B216" s="103"/>
      <c r="C216" s="185"/>
      <c r="D216" s="186"/>
      <c r="E216" s="1343" t="s">
        <v>161</v>
      </c>
      <c r="F216" s="104" t="s">
        <v>35</v>
      </c>
      <c r="G216" s="1732" t="s">
        <v>703</v>
      </c>
      <c r="H216" s="1537">
        <f>I216+J216</f>
        <v>0</v>
      </c>
      <c r="I216" s="642">
        <f>ЗвітІнд.Кошторис!H216</f>
        <v>0</v>
      </c>
      <c r="J216" s="643">
        <f>ЗвітІнд.Кошторис!I216</f>
        <v>0</v>
      </c>
      <c r="K216" s="447" t="s">
        <v>34</v>
      </c>
      <c r="L216" s="448" t="s">
        <v>34</v>
      </c>
      <c r="M216" s="448" t="s">
        <v>34</v>
      </c>
      <c r="N216" s="449" t="s">
        <v>34</v>
      </c>
      <c r="O216" s="781" t="s">
        <v>34</v>
      </c>
      <c r="P216" s="782" t="s">
        <v>34</v>
      </c>
      <c r="Q216" s="782" t="s">
        <v>34</v>
      </c>
      <c r="R216" s="783" t="s">
        <v>34</v>
      </c>
      <c r="S216" s="781" t="s">
        <v>34</v>
      </c>
      <c r="T216" s="782" t="s">
        <v>34</v>
      </c>
      <c r="U216" s="782" t="s">
        <v>34</v>
      </c>
      <c r="V216" s="783" t="s">
        <v>34</v>
      </c>
    </row>
    <row r="217" spans="1:22" s="184" customFormat="1" ht="12" outlineLevel="1" x14ac:dyDescent="0.25">
      <c r="A217" s="973"/>
      <c r="B217" s="103"/>
      <c r="C217" s="185"/>
      <c r="D217" s="186"/>
      <c r="E217" s="1343" t="s">
        <v>162</v>
      </c>
      <c r="F217" s="104" t="s">
        <v>163</v>
      </c>
      <c r="G217" s="1732" t="s">
        <v>703</v>
      </c>
      <c r="H217" s="1537">
        <f>I217+J217</f>
        <v>0</v>
      </c>
      <c r="I217" s="642">
        <f>ЗвітІнд.Кошторис!H217</f>
        <v>0</v>
      </c>
      <c r="J217" s="643">
        <f>ЗвітІнд.Кошторис!I217</f>
        <v>0</v>
      </c>
      <c r="K217" s="462" t="s">
        <v>34</v>
      </c>
      <c r="L217" s="463" t="s">
        <v>34</v>
      </c>
      <c r="M217" s="463" t="s">
        <v>34</v>
      </c>
      <c r="N217" s="464" t="s">
        <v>34</v>
      </c>
      <c r="O217" s="798" t="s">
        <v>34</v>
      </c>
      <c r="P217" s="799" t="s">
        <v>34</v>
      </c>
      <c r="Q217" s="799" t="s">
        <v>34</v>
      </c>
      <c r="R217" s="800" t="s">
        <v>34</v>
      </c>
      <c r="S217" s="798" t="s">
        <v>34</v>
      </c>
      <c r="T217" s="799" t="s">
        <v>34</v>
      </c>
      <c r="U217" s="799" t="s">
        <v>34</v>
      </c>
      <c r="V217" s="800" t="s">
        <v>34</v>
      </c>
    </row>
    <row r="218" spans="1:22" s="184" customFormat="1" ht="12" outlineLevel="1" x14ac:dyDescent="0.25">
      <c r="A218" s="973"/>
      <c r="B218" s="103"/>
      <c r="C218" s="185"/>
      <c r="D218" s="186"/>
      <c r="E218" s="1343" t="s">
        <v>442</v>
      </c>
      <c r="F218" s="104" t="s">
        <v>62</v>
      </c>
      <c r="G218" s="1732" t="s">
        <v>703</v>
      </c>
      <c r="H218" s="1544">
        <f>IF(J218+I218&gt;0,AVERAGE(I218:J218),0)</f>
        <v>0</v>
      </c>
      <c r="I218" s="661">
        <f>ЗвітІнд.Кошторис!H218</f>
        <v>0</v>
      </c>
      <c r="J218" s="662">
        <f>ЗвітІнд.Кошторис!I218</f>
        <v>0</v>
      </c>
      <c r="K218" s="447" t="s">
        <v>34</v>
      </c>
      <c r="L218" s="448" t="s">
        <v>34</v>
      </c>
      <c r="M218" s="448" t="s">
        <v>34</v>
      </c>
      <c r="N218" s="449" t="s">
        <v>34</v>
      </c>
      <c r="O218" s="781" t="s">
        <v>34</v>
      </c>
      <c r="P218" s="782" t="s">
        <v>34</v>
      </c>
      <c r="Q218" s="782" t="s">
        <v>34</v>
      </c>
      <c r="R218" s="783" t="s">
        <v>34</v>
      </c>
      <c r="S218" s="781" t="s">
        <v>34</v>
      </c>
      <c r="T218" s="782" t="s">
        <v>34</v>
      </c>
      <c r="U218" s="782" t="s">
        <v>34</v>
      </c>
      <c r="V218" s="783" t="s">
        <v>34</v>
      </c>
    </row>
    <row r="219" spans="1:22" s="19" customFormat="1" ht="38.25" outlineLevel="1" x14ac:dyDescent="0.25">
      <c r="A219" s="113"/>
      <c r="B219" s="134" t="s">
        <v>164</v>
      </c>
      <c r="C219" s="179">
        <v>2240</v>
      </c>
      <c r="D219" s="183" t="s">
        <v>57</v>
      </c>
      <c r="E219" s="137" t="s">
        <v>441</v>
      </c>
      <c r="F219" s="187" t="s">
        <v>43</v>
      </c>
      <c r="G219" s="1731" t="s">
        <v>703</v>
      </c>
      <c r="H219" s="1543">
        <f>I219+J219</f>
        <v>0</v>
      </c>
      <c r="I219" s="658">
        <f>ROUND(I221*2.5%*I222/1000,1)</f>
        <v>0</v>
      </c>
      <c r="J219" s="659">
        <f>ROUND(J221*2.5%*J222/1000,1)</f>
        <v>0</v>
      </c>
      <c r="K219" s="465" t="s">
        <v>34</v>
      </c>
      <c r="L219" s="466" t="s">
        <v>34</v>
      </c>
      <c r="M219" s="466" t="s">
        <v>34</v>
      </c>
      <c r="N219" s="467" t="s">
        <v>34</v>
      </c>
      <c r="O219" s="765" t="e">
        <f>H219-#REF!</f>
        <v>#REF!</v>
      </c>
      <c r="P219" s="658" t="e">
        <f>H219-#REF!</f>
        <v>#REF!</v>
      </c>
      <c r="Q219" s="658" t="e">
        <f>H219-#REF!</f>
        <v>#REF!</v>
      </c>
      <c r="R219" s="801" t="e">
        <f>H219-#REF!</f>
        <v>#REF!</v>
      </c>
      <c r="S219" s="802">
        <f>IF(H219&gt;0,ROUND((#REF!/H219),3),0)</f>
        <v>0</v>
      </c>
      <c r="T219" s="803">
        <f>IF(H219&gt;0,ROUND((#REF!/H219),3),0)</f>
        <v>0</v>
      </c>
      <c r="U219" s="803">
        <f>IF(H219&gt;0,ROUND((#REF!/H219),3),0)</f>
        <v>0</v>
      </c>
      <c r="V219" s="804">
        <f>IF(H219&gt;0,ROUND((#REF!/H219),3),0)</f>
        <v>0</v>
      </c>
    </row>
    <row r="220" spans="1:22" s="184" customFormat="1" ht="12" outlineLevel="1" x14ac:dyDescent="0.25">
      <c r="A220" s="973"/>
      <c r="B220" s="103"/>
      <c r="C220" s="185"/>
      <c r="D220" s="186"/>
      <c r="E220" s="1343" t="s">
        <v>444</v>
      </c>
      <c r="F220" s="104" t="s">
        <v>35</v>
      </c>
      <c r="G220" s="1732" t="s">
        <v>703</v>
      </c>
      <c r="H220" s="1537">
        <f>I220+J220</f>
        <v>0</v>
      </c>
      <c r="I220" s="642">
        <f>ЗвітІнд.Кошторис!H220</f>
        <v>0</v>
      </c>
      <c r="J220" s="643">
        <f>ЗвітІнд.Кошторис!I220</f>
        <v>0</v>
      </c>
      <c r="K220" s="447" t="s">
        <v>34</v>
      </c>
      <c r="L220" s="448" t="s">
        <v>34</v>
      </c>
      <c r="M220" s="448" t="s">
        <v>34</v>
      </c>
      <c r="N220" s="449" t="s">
        <v>34</v>
      </c>
      <c r="O220" s="781" t="s">
        <v>34</v>
      </c>
      <c r="P220" s="782" t="s">
        <v>34</v>
      </c>
      <c r="Q220" s="782" t="s">
        <v>34</v>
      </c>
      <c r="R220" s="783" t="s">
        <v>34</v>
      </c>
      <c r="S220" s="781" t="s">
        <v>34</v>
      </c>
      <c r="T220" s="782" t="s">
        <v>34</v>
      </c>
      <c r="U220" s="782" t="s">
        <v>34</v>
      </c>
      <c r="V220" s="783" t="s">
        <v>34</v>
      </c>
    </row>
    <row r="221" spans="1:22" s="184" customFormat="1" ht="12" outlineLevel="1" x14ac:dyDescent="0.25">
      <c r="A221" s="973"/>
      <c r="B221" s="103"/>
      <c r="C221" s="185"/>
      <c r="D221" s="186"/>
      <c r="E221" s="1343" t="s">
        <v>162</v>
      </c>
      <c r="F221" s="104" t="s">
        <v>163</v>
      </c>
      <c r="G221" s="1732" t="s">
        <v>703</v>
      </c>
      <c r="H221" s="1537">
        <f>I221+J221</f>
        <v>0</v>
      </c>
      <c r="I221" s="642">
        <f>ЗвітІнд.Кошторис!H221</f>
        <v>0</v>
      </c>
      <c r="J221" s="643">
        <f>ЗвітІнд.Кошторис!I221</f>
        <v>0</v>
      </c>
      <c r="K221" s="462" t="s">
        <v>34</v>
      </c>
      <c r="L221" s="463" t="s">
        <v>34</v>
      </c>
      <c r="M221" s="463" t="s">
        <v>34</v>
      </c>
      <c r="N221" s="464" t="s">
        <v>34</v>
      </c>
      <c r="O221" s="798" t="s">
        <v>34</v>
      </c>
      <c r="P221" s="799" t="s">
        <v>34</v>
      </c>
      <c r="Q221" s="799" t="s">
        <v>34</v>
      </c>
      <c r="R221" s="800" t="s">
        <v>34</v>
      </c>
      <c r="S221" s="798" t="s">
        <v>34</v>
      </c>
      <c r="T221" s="799" t="s">
        <v>34</v>
      </c>
      <c r="U221" s="799" t="s">
        <v>34</v>
      </c>
      <c r="V221" s="800" t="s">
        <v>34</v>
      </c>
    </row>
    <row r="222" spans="1:22" s="76" customFormat="1" ht="12" outlineLevel="1" x14ac:dyDescent="0.25">
      <c r="A222" s="973"/>
      <c r="B222" s="188"/>
      <c r="C222" s="189"/>
      <c r="D222" s="190"/>
      <c r="E222" s="1343" t="s">
        <v>442</v>
      </c>
      <c r="F222" s="104" t="s">
        <v>62</v>
      </c>
      <c r="G222" s="1732" t="s">
        <v>703</v>
      </c>
      <c r="H222" s="1544">
        <f>IF(J222+I222&gt;0,AVERAGE(I222:J222),0)</f>
        <v>0</v>
      </c>
      <c r="I222" s="661">
        <f>ЗвітІнд.Кошторис!H222</f>
        <v>0</v>
      </c>
      <c r="J222" s="662">
        <f>ЗвітІнд.Кошторис!I222</f>
        <v>0</v>
      </c>
      <c r="K222" s="447" t="s">
        <v>34</v>
      </c>
      <c r="L222" s="448" t="s">
        <v>34</v>
      </c>
      <c r="M222" s="448" t="s">
        <v>34</v>
      </c>
      <c r="N222" s="449" t="s">
        <v>34</v>
      </c>
      <c r="O222" s="781" t="s">
        <v>34</v>
      </c>
      <c r="P222" s="782" t="s">
        <v>34</v>
      </c>
      <c r="Q222" s="782" t="s">
        <v>34</v>
      </c>
      <c r="R222" s="783" t="s">
        <v>34</v>
      </c>
      <c r="S222" s="781" t="s">
        <v>34</v>
      </c>
      <c r="T222" s="782" t="s">
        <v>34</v>
      </c>
      <c r="U222" s="782" t="s">
        <v>34</v>
      </c>
      <c r="V222" s="783" t="s">
        <v>34</v>
      </c>
    </row>
    <row r="223" spans="1:22" s="19" customFormat="1" ht="38.25" outlineLevel="1" x14ac:dyDescent="0.25">
      <c r="A223" s="113"/>
      <c r="B223" s="134" t="s">
        <v>165</v>
      </c>
      <c r="C223" s="179">
        <v>2240</v>
      </c>
      <c r="D223" s="183" t="s">
        <v>57</v>
      </c>
      <c r="E223" s="137" t="s">
        <v>443</v>
      </c>
      <c r="F223" s="187" t="s">
        <v>43</v>
      </c>
      <c r="G223" s="1731" t="s">
        <v>703</v>
      </c>
      <c r="H223" s="1543">
        <f>I223+J223</f>
        <v>0</v>
      </c>
      <c r="I223" s="658">
        <f>ROUND(I225*2.5%*I226/1000,1)</f>
        <v>0</v>
      </c>
      <c r="J223" s="659">
        <f>ROUND(J225*2.5%*J226/1000,1)</f>
        <v>0</v>
      </c>
      <c r="K223" s="465" t="s">
        <v>34</v>
      </c>
      <c r="L223" s="466" t="s">
        <v>34</v>
      </c>
      <c r="M223" s="466" t="s">
        <v>34</v>
      </c>
      <c r="N223" s="467" t="s">
        <v>34</v>
      </c>
      <c r="O223" s="765" t="e">
        <f>H223-#REF!</f>
        <v>#REF!</v>
      </c>
      <c r="P223" s="658" t="e">
        <f>H223-#REF!</f>
        <v>#REF!</v>
      </c>
      <c r="Q223" s="658" t="e">
        <f>H223-#REF!</f>
        <v>#REF!</v>
      </c>
      <c r="R223" s="801" t="e">
        <f>H223-#REF!</f>
        <v>#REF!</v>
      </c>
      <c r="S223" s="802">
        <f>IF(H223&gt;0,ROUND((#REF!/H223),3),0)</f>
        <v>0</v>
      </c>
      <c r="T223" s="803">
        <f>IF(H223&gt;0,ROUND((#REF!/H223),3),0)</f>
        <v>0</v>
      </c>
      <c r="U223" s="803">
        <f>IF(H223&gt;0,ROUND((#REF!/H223),3),0)</f>
        <v>0</v>
      </c>
      <c r="V223" s="804">
        <f>IF(H223&gt;0,ROUND((#REF!/H223),3),0)</f>
        <v>0</v>
      </c>
    </row>
    <row r="224" spans="1:22" s="76" customFormat="1" ht="12" outlineLevel="1" x14ac:dyDescent="0.25">
      <c r="A224" s="973"/>
      <c r="B224" s="188"/>
      <c r="C224" s="189"/>
      <c r="D224" s="190"/>
      <c r="E224" s="1343" t="s">
        <v>166</v>
      </c>
      <c r="F224" s="104" t="s">
        <v>35</v>
      </c>
      <c r="G224" s="1732" t="s">
        <v>703</v>
      </c>
      <c r="H224" s="1537">
        <f>I224+J224</f>
        <v>0</v>
      </c>
      <c r="I224" s="642">
        <f>ЗвітІнд.Кошторис!H224</f>
        <v>0</v>
      </c>
      <c r="J224" s="643">
        <f>ЗвітІнд.Кошторис!I224</f>
        <v>0</v>
      </c>
      <c r="K224" s="447" t="s">
        <v>34</v>
      </c>
      <c r="L224" s="448" t="s">
        <v>34</v>
      </c>
      <c r="M224" s="448" t="s">
        <v>34</v>
      </c>
      <c r="N224" s="449" t="s">
        <v>34</v>
      </c>
      <c r="O224" s="781" t="s">
        <v>34</v>
      </c>
      <c r="P224" s="782" t="s">
        <v>34</v>
      </c>
      <c r="Q224" s="782" t="s">
        <v>34</v>
      </c>
      <c r="R224" s="783" t="s">
        <v>34</v>
      </c>
      <c r="S224" s="781" t="s">
        <v>34</v>
      </c>
      <c r="T224" s="782" t="s">
        <v>34</v>
      </c>
      <c r="U224" s="782" t="s">
        <v>34</v>
      </c>
      <c r="V224" s="783" t="s">
        <v>34</v>
      </c>
    </row>
    <row r="225" spans="1:22" s="76" customFormat="1" ht="12" outlineLevel="1" x14ac:dyDescent="0.25">
      <c r="A225" s="973"/>
      <c r="B225" s="188"/>
      <c r="C225" s="189"/>
      <c r="D225" s="190"/>
      <c r="E225" s="1350" t="s">
        <v>167</v>
      </c>
      <c r="F225" s="104" t="s">
        <v>163</v>
      </c>
      <c r="G225" s="1732" t="s">
        <v>703</v>
      </c>
      <c r="H225" s="1537">
        <f>I225+J225</f>
        <v>0</v>
      </c>
      <c r="I225" s="642">
        <f>ЗвітІнд.Кошторис!H225</f>
        <v>0</v>
      </c>
      <c r="J225" s="643">
        <f>ЗвітІнд.Кошторис!I225</f>
        <v>0</v>
      </c>
      <c r="K225" s="462" t="s">
        <v>34</v>
      </c>
      <c r="L225" s="463" t="s">
        <v>34</v>
      </c>
      <c r="M225" s="463" t="s">
        <v>34</v>
      </c>
      <c r="N225" s="464" t="s">
        <v>34</v>
      </c>
      <c r="O225" s="798" t="s">
        <v>34</v>
      </c>
      <c r="P225" s="799" t="s">
        <v>34</v>
      </c>
      <c r="Q225" s="799" t="s">
        <v>34</v>
      </c>
      <c r="R225" s="800" t="s">
        <v>34</v>
      </c>
      <c r="S225" s="798" t="s">
        <v>34</v>
      </c>
      <c r="T225" s="799" t="s">
        <v>34</v>
      </c>
      <c r="U225" s="799" t="s">
        <v>34</v>
      </c>
      <c r="V225" s="800" t="s">
        <v>34</v>
      </c>
    </row>
    <row r="226" spans="1:22" s="76" customFormat="1" ht="12.75" outlineLevel="1" thickBot="1" x14ac:dyDescent="0.3">
      <c r="A226" s="973"/>
      <c r="B226" s="191"/>
      <c r="C226" s="192"/>
      <c r="D226" s="193"/>
      <c r="E226" s="1351" t="s">
        <v>442</v>
      </c>
      <c r="F226" s="107" t="s">
        <v>62</v>
      </c>
      <c r="G226" s="1707" t="s">
        <v>703</v>
      </c>
      <c r="H226" s="1538">
        <f>IF(J226+I226&gt;0,AVERAGE(I226:J226),0)</f>
        <v>0</v>
      </c>
      <c r="I226" s="645">
        <f>ЗвітІнд.Кошторис!H226</f>
        <v>0</v>
      </c>
      <c r="J226" s="646">
        <f>ЗвітІнд.Кошторис!I226</f>
        <v>0</v>
      </c>
      <c r="K226" s="450" t="s">
        <v>34</v>
      </c>
      <c r="L226" s="451" t="s">
        <v>34</v>
      </c>
      <c r="M226" s="451" t="s">
        <v>34</v>
      </c>
      <c r="N226" s="452" t="s">
        <v>34</v>
      </c>
      <c r="O226" s="784" t="s">
        <v>34</v>
      </c>
      <c r="P226" s="785" t="s">
        <v>34</v>
      </c>
      <c r="Q226" s="785" t="s">
        <v>34</v>
      </c>
      <c r="R226" s="786" t="s">
        <v>34</v>
      </c>
      <c r="S226" s="784" t="s">
        <v>34</v>
      </c>
      <c r="T226" s="785" t="s">
        <v>34</v>
      </c>
      <c r="U226" s="785" t="s">
        <v>34</v>
      </c>
      <c r="V226" s="786" t="s">
        <v>34</v>
      </c>
    </row>
    <row r="227" spans="1:22" s="101" customFormat="1" ht="27" outlineLevel="1" thickTop="1" thickBot="1" x14ac:dyDescent="0.3">
      <c r="A227" s="113"/>
      <c r="B227" s="194" t="s">
        <v>169</v>
      </c>
      <c r="C227" s="173">
        <v>2240</v>
      </c>
      <c r="D227" s="174" t="s">
        <v>57</v>
      </c>
      <c r="E227" s="133" t="s">
        <v>170</v>
      </c>
      <c r="F227" s="195" t="s">
        <v>43</v>
      </c>
      <c r="G227" s="1707" t="s">
        <v>702</v>
      </c>
      <c r="H227" s="1541">
        <f t="shared" ref="H227" si="10">H228+H238+H248</f>
        <v>20</v>
      </c>
      <c r="I227" s="653">
        <f>I228+I238+I248</f>
        <v>0</v>
      </c>
      <c r="J227" s="654">
        <f t="shared" ref="J227" si="11">J228+J238+J248</f>
        <v>20</v>
      </c>
      <c r="K227" s="456" t="s">
        <v>34</v>
      </c>
      <c r="L227" s="457" t="s">
        <v>34</v>
      </c>
      <c r="M227" s="457" t="s">
        <v>34</v>
      </c>
      <c r="N227" s="458" t="s">
        <v>34</v>
      </c>
      <c r="O227" s="787" t="e">
        <f>H227-#REF!</f>
        <v>#REF!</v>
      </c>
      <c r="P227" s="788" t="e">
        <f>H227-#REF!</f>
        <v>#REF!</v>
      </c>
      <c r="Q227" s="788" t="e">
        <f>H227-#REF!</f>
        <v>#REF!</v>
      </c>
      <c r="R227" s="789" t="e">
        <f>H227-#REF!</f>
        <v>#REF!</v>
      </c>
      <c r="S227" s="790" t="e">
        <f>IF(H227&gt;0,ROUND((#REF!/H227),3),0)</f>
        <v>#REF!</v>
      </c>
      <c r="T227" s="791" t="e">
        <f>IF(H227&gt;0,ROUND((#REF!/H227),3),0)</f>
        <v>#REF!</v>
      </c>
      <c r="U227" s="791" t="e">
        <f>IF(H227&gt;0,ROUND((#REF!/H227),3),0)</f>
        <v>#REF!</v>
      </c>
      <c r="V227" s="792" t="e">
        <f>IF(H227&gt;0,ROUND((#REF!/H227),3),0)</f>
        <v>#REF!</v>
      </c>
    </row>
    <row r="228" spans="1:22" s="122" customFormat="1" ht="15.75" outlineLevel="1" thickTop="1" x14ac:dyDescent="0.25">
      <c r="A228" s="357"/>
      <c r="B228" s="134" t="s">
        <v>171</v>
      </c>
      <c r="C228" s="171">
        <v>2240</v>
      </c>
      <c r="D228" s="172" t="s">
        <v>57</v>
      </c>
      <c r="E228" s="137" t="s">
        <v>172</v>
      </c>
      <c r="F228" s="135" t="s">
        <v>43</v>
      </c>
      <c r="G228" s="1708" t="s">
        <v>702</v>
      </c>
      <c r="H228" s="1536">
        <f>I228+J228</f>
        <v>0</v>
      </c>
      <c r="I228" s="639">
        <f>ROUND(I229+I232+I235,1)</f>
        <v>0</v>
      </c>
      <c r="J228" s="640">
        <f>ROUND(J229+J232+J235,1)</f>
        <v>0</v>
      </c>
      <c r="K228" s="453" t="s">
        <v>34</v>
      </c>
      <c r="L228" s="454" t="s">
        <v>34</v>
      </c>
      <c r="M228" s="454" t="s">
        <v>34</v>
      </c>
      <c r="N228" s="455" t="s">
        <v>34</v>
      </c>
      <c r="O228" s="760" t="e">
        <f>H228-#REF!</f>
        <v>#REF!</v>
      </c>
      <c r="P228" s="639" t="e">
        <f>H228-#REF!</f>
        <v>#REF!</v>
      </c>
      <c r="Q228" s="639" t="e">
        <f>H228-#REF!</f>
        <v>#REF!</v>
      </c>
      <c r="R228" s="761" t="e">
        <f>H228-#REF!</f>
        <v>#REF!</v>
      </c>
      <c r="S228" s="762">
        <f>IF(H228&gt;0,ROUND((#REF!/H228),3),0)</f>
        <v>0</v>
      </c>
      <c r="T228" s="763">
        <f>IF(H228&gt;0,ROUND((#REF!/H228),3),0)</f>
        <v>0</v>
      </c>
      <c r="U228" s="763">
        <f>IF(H228&gt;0,ROUND((#REF!/H228),3),0)</f>
        <v>0</v>
      </c>
      <c r="V228" s="764">
        <f>IF(H228&gt;0,ROUND((#REF!/H228),3),0)</f>
        <v>0</v>
      </c>
    </row>
    <row r="229" spans="1:22" s="197" customFormat="1" ht="12.75" outlineLevel="1" x14ac:dyDescent="0.25">
      <c r="A229" s="113"/>
      <c r="B229" s="188" t="s">
        <v>173</v>
      </c>
      <c r="C229" s="189">
        <v>2240</v>
      </c>
      <c r="D229" s="190" t="s">
        <v>57</v>
      </c>
      <c r="E229" s="1352" t="s">
        <v>174</v>
      </c>
      <c r="F229" s="196" t="s">
        <v>43</v>
      </c>
      <c r="G229" s="1729" t="s">
        <v>702</v>
      </c>
      <c r="H229" s="1549">
        <f>I229+J229</f>
        <v>0</v>
      </c>
      <c r="I229" s="674">
        <f>ROUND(I230*I231/1000,1)</f>
        <v>0</v>
      </c>
      <c r="J229" s="675">
        <f>ROUND(J230*J231/1000,1)</f>
        <v>0</v>
      </c>
      <c r="K229" s="462" t="s">
        <v>34</v>
      </c>
      <c r="L229" s="463" t="s">
        <v>34</v>
      </c>
      <c r="M229" s="463" t="s">
        <v>34</v>
      </c>
      <c r="N229" s="464" t="s">
        <v>34</v>
      </c>
      <c r="O229" s="807" t="e">
        <f>H229-#REF!</f>
        <v>#REF!</v>
      </c>
      <c r="P229" s="705" t="e">
        <f>H229-#REF!</f>
        <v>#REF!</v>
      </c>
      <c r="Q229" s="705" t="e">
        <f>H229-#REF!</f>
        <v>#REF!</v>
      </c>
      <c r="R229" s="808" t="e">
        <f>H229-#REF!</f>
        <v>#REF!</v>
      </c>
      <c r="S229" s="809">
        <f>IF(H229&gt;0,ROUND((#REF!/H229),3),0)</f>
        <v>0</v>
      </c>
      <c r="T229" s="810">
        <f>IF(H229&gt;0,ROUND((#REF!/H229),3),0)</f>
        <v>0</v>
      </c>
      <c r="U229" s="810">
        <f>IF(H229&gt;0,ROUND((#REF!/H229),3),0)</f>
        <v>0</v>
      </c>
      <c r="V229" s="811">
        <f>IF(H229&gt;0,ROUND((#REF!/H229),3),0)</f>
        <v>0</v>
      </c>
    </row>
    <row r="230" spans="1:22" s="198" customFormat="1" ht="11.25" outlineLevel="1" x14ac:dyDescent="0.25">
      <c r="A230" s="984"/>
      <c r="B230" s="199"/>
      <c r="C230" s="200"/>
      <c r="D230" s="201" t="s">
        <v>57</v>
      </c>
      <c r="E230" s="1353" t="s">
        <v>85</v>
      </c>
      <c r="F230" s="202" t="s">
        <v>35</v>
      </c>
      <c r="G230" s="1733" t="s">
        <v>702</v>
      </c>
      <c r="H230" s="1550">
        <f>I230+J230</f>
        <v>0</v>
      </c>
      <c r="I230" s="677">
        <f>ЗвітІнд.Кошторис!H230</f>
        <v>0</v>
      </c>
      <c r="J230" s="678">
        <f>ЗвітІнд.Кошторис!I230</f>
        <v>0</v>
      </c>
      <c r="K230" s="471" t="s">
        <v>34</v>
      </c>
      <c r="L230" s="472" t="s">
        <v>34</v>
      </c>
      <c r="M230" s="472" t="s">
        <v>34</v>
      </c>
      <c r="N230" s="473" t="s">
        <v>34</v>
      </c>
      <c r="O230" s="812" t="s">
        <v>34</v>
      </c>
      <c r="P230" s="813" t="s">
        <v>34</v>
      </c>
      <c r="Q230" s="813" t="s">
        <v>34</v>
      </c>
      <c r="R230" s="814" t="s">
        <v>34</v>
      </c>
      <c r="S230" s="812" t="s">
        <v>34</v>
      </c>
      <c r="T230" s="813" t="s">
        <v>34</v>
      </c>
      <c r="U230" s="813" t="s">
        <v>34</v>
      </c>
      <c r="V230" s="814" t="s">
        <v>34</v>
      </c>
    </row>
    <row r="231" spans="1:22" s="198" customFormat="1" ht="11.25" outlineLevel="1" x14ac:dyDescent="0.25">
      <c r="A231" s="984"/>
      <c r="B231" s="199"/>
      <c r="C231" s="200"/>
      <c r="D231" s="201" t="s">
        <v>57</v>
      </c>
      <c r="E231" s="1353" t="s">
        <v>86</v>
      </c>
      <c r="F231" s="202" t="s">
        <v>62</v>
      </c>
      <c r="G231" s="1733" t="s">
        <v>702</v>
      </c>
      <c r="H231" s="1551">
        <f>IF(H229&gt;0,ROUND((H229/H230*1000),2),0)</f>
        <v>0</v>
      </c>
      <c r="I231" s="680">
        <f>ЗвітІнд.Кошторис!H231</f>
        <v>0</v>
      </c>
      <c r="J231" s="681">
        <f>ЗвітІнд.Кошторис!I231</f>
        <v>0</v>
      </c>
      <c r="K231" s="471" t="s">
        <v>34</v>
      </c>
      <c r="L231" s="472" t="s">
        <v>34</v>
      </c>
      <c r="M231" s="472" t="s">
        <v>34</v>
      </c>
      <c r="N231" s="473" t="s">
        <v>34</v>
      </c>
      <c r="O231" s="812" t="s">
        <v>34</v>
      </c>
      <c r="P231" s="813" t="s">
        <v>34</v>
      </c>
      <c r="Q231" s="813" t="s">
        <v>34</v>
      </c>
      <c r="R231" s="814" t="s">
        <v>34</v>
      </c>
      <c r="S231" s="812" t="s">
        <v>34</v>
      </c>
      <c r="T231" s="813" t="s">
        <v>34</v>
      </c>
      <c r="U231" s="813" t="s">
        <v>34</v>
      </c>
      <c r="V231" s="814" t="s">
        <v>34</v>
      </c>
    </row>
    <row r="232" spans="1:22" s="197" customFormat="1" ht="12.75" outlineLevel="1" x14ac:dyDescent="0.25">
      <c r="A232" s="113"/>
      <c r="B232" s="188" t="s">
        <v>175</v>
      </c>
      <c r="C232" s="189">
        <v>2240</v>
      </c>
      <c r="D232" s="190" t="s">
        <v>57</v>
      </c>
      <c r="E232" s="1352" t="s">
        <v>176</v>
      </c>
      <c r="F232" s="196" t="s">
        <v>43</v>
      </c>
      <c r="G232" s="1729" t="s">
        <v>702</v>
      </c>
      <c r="H232" s="1549">
        <f>I232+J232</f>
        <v>0</v>
      </c>
      <c r="I232" s="674">
        <f>ROUND(I233*I234/1000,1)</f>
        <v>0</v>
      </c>
      <c r="J232" s="675">
        <f>ROUND(J233*J234/1000,1)</f>
        <v>0</v>
      </c>
      <c r="K232" s="462" t="s">
        <v>34</v>
      </c>
      <c r="L232" s="463" t="s">
        <v>34</v>
      </c>
      <c r="M232" s="463" t="s">
        <v>34</v>
      </c>
      <c r="N232" s="464" t="s">
        <v>34</v>
      </c>
      <c r="O232" s="807" t="e">
        <f>H232-#REF!</f>
        <v>#REF!</v>
      </c>
      <c r="P232" s="705" t="e">
        <f>H232-#REF!</f>
        <v>#REF!</v>
      </c>
      <c r="Q232" s="705" t="e">
        <f>H232-#REF!</f>
        <v>#REF!</v>
      </c>
      <c r="R232" s="808" t="e">
        <f>H232-#REF!</f>
        <v>#REF!</v>
      </c>
      <c r="S232" s="809">
        <f>IF(H232&gt;0,ROUND((#REF!/H232),3),0)</f>
        <v>0</v>
      </c>
      <c r="T232" s="810">
        <f>IF(H232&gt;0,ROUND((#REF!/H232),3),0)</f>
        <v>0</v>
      </c>
      <c r="U232" s="810">
        <f>IF(H232&gt;0,ROUND((#REF!/H232),3),0)</f>
        <v>0</v>
      </c>
      <c r="V232" s="811">
        <f>IF(H232&gt;0,ROUND((#REF!/H232),3),0)</f>
        <v>0</v>
      </c>
    </row>
    <row r="233" spans="1:22" s="198" customFormat="1" ht="11.25" outlineLevel="1" x14ac:dyDescent="0.25">
      <c r="A233" s="984"/>
      <c r="B233" s="199"/>
      <c r="C233" s="200"/>
      <c r="D233" s="201" t="s">
        <v>57</v>
      </c>
      <c r="E233" s="1353" t="s">
        <v>85</v>
      </c>
      <c r="F233" s="202" t="s">
        <v>35</v>
      </c>
      <c r="G233" s="1733" t="s">
        <v>702</v>
      </c>
      <c r="H233" s="1550">
        <f>I233+J233</f>
        <v>0</v>
      </c>
      <c r="I233" s="677">
        <f>ЗвітІнд.Кошторис!H233</f>
        <v>0</v>
      </c>
      <c r="J233" s="678">
        <f>ЗвітІнд.Кошторис!I233</f>
        <v>0</v>
      </c>
      <c r="K233" s="471" t="s">
        <v>34</v>
      </c>
      <c r="L233" s="472" t="s">
        <v>34</v>
      </c>
      <c r="M233" s="472" t="s">
        <v>34</v>
      </c>
      <c r="N233" s="473" t="s">
        <v>34</v>
      </c>
      <c r="O233" s="812" t="s">
        <v>34</v>
      </c>
      <c r="P233" s="813" t="s">
        <v>34</v>
      </c>
      <c r="Q233" s="813" t="s">
        <v>34</v>
      </c>
      <c r="R233" s="814" t="s">
        <v>34</v>
      </c>
      <c r="S233" s="812" t="s">
        <v>34</v>
      </c>
      <c r="T233" s="813" t="s">
        <v>34</v>
      </c>
      <c r="U233" s="813" t="s">
        <v>34</v>
      </c>
      <c r="V233" s="814" t="s">
        <v>34</v>
      </c>
    </row>
    <row r="234" spans="1:22" s="198" customFormat="1" ht="11.25" outlineLevel="1" x14ac:dyDescent="0.25">
      <c r="A234" s="984"/>
      <c r="B234" s="199"/>
      <c r="C234" s="200"/>
      <c r="D234" s="201" t="s">
        <v>57</v>
      </c>
      <c r="E234" s="1353" t="s">
        <v>86</v>
      </c>
      <c r="F234" s="202" t="s">
        <v>62</v>
      </c>
      <c r="G234" s="1733" t="s">
        <v>702</v>
      </c>
      <c r="H234" s="1551">
        <f>IF(H232&gt;0,ROUND((H232/H233*1000),2),0)</f>
        <v>0</v>
      </c>
      <c r="I234" s="680">
        <f>ЗвітІнд.Кошторис!H234</f>
        <v>0</v>
      </c>
      <c r="J234" s="681">
        <f>ЗвітІнд.Кошторис!I234</f>
        <v>0</v>
      </c>
      <c r="K234" s="471" t="s">
        <v>34</v>
      </c>
      <c r="L234" s="472" t="s">
        <v>34</v>
      </c>
      <c r="M234" s="472" t="s">
        <v>34</v>
      </c>
      <c r="N234" s="473" t="s">
        <v>34</v>
      </c>
      <c r="O234" s="812" t="s">
        <v>34</v>
      </c>
      <c r="P234" s="813" t="s">
        <v>34</v>
      </c>
      <c r="Q234" s="813" t="s">
        <v>34</v>
      </c>
      <c r="R234" s="814" t="s">
        <v>34</v>
      </c>
      <c r="S234" s="812" t="s">
        <v>34</v>
      </c>
      <c r="T234" s="813" t="s">
        <v>34</v>
      </c>
      <c r="U234" s="813" t="s">
        <v>34</v>
      </c>
      <c r="V234" s="814" t="s">
        <v>34</v>
      </c>
    </row>
    <row r="235" spans="1:22" s="197" customFormat="1" ht="12.75" outlineLevel="1" x14ac:dyDescent="0.25">
      <c r="A235" s="113"/>
      <c r="B235" s="188" t="s">
        <v>370</v>
      </c>
      <c r="C235" s="189">
        <v>2240</v>
      </c>
      <c r="D235" s="190" t="s">
        <v>57</v>
      </c>
      <c r="E235" s="1352" t="s">
        <v>177</v>
      </c>
      <c r="F235" s="196" t="s">
        <v>43</v>
      </c>
      <c r="G235" s="1729" t="s">
        <v>702</v>
      </c>
      <c r="H235" s="1549">
        <f>I235+J235</f>
        <v>0</v>
      </c>
      <c r="I235" s="674">
        <f>ROUND(I236*I237/1000,1)</f>
        <v>0</v>
      </c>
      <c r="J235" s="675">
        <f>ROUND(J236*J237/1000,1)</f>
        <v>0</v>
      </c>
      <c r="K235" s="462" t="s">
        <v>34</v>
      </c>
      <c r="L235" s="463" t="s">
        <v>34</v>
      </c>
      <c r="M235" s="463" t="s">
        <v>34</v>
      </c>
      <c r="N235" s="464" t="s">
        <v>34</v>
      </c>
      <c r="O235" s="807" t="e">
        <f>H235-#REF!</f>
        <v>#REF!</v>
      </c>
      <c r="P235" s="705" t="e">
        <f>H235-#REF!</f>
        <v>#REF!</v>
      </c>
      <c r="Q235" s="705" t="e">
        <f>H235-#REF!</f>
        <v>#REF!</v>
      </c>
      <c r="R235" s="808" t="e">
        <f>H235-#REF!</f>
        <v>#REF!</v>
      </c>
      <c r="S235" s="809">
        <f>IF(H235&gt;0,ROUND((#REF!/H235),3),0)</f>
        <v>0</v>
      </c>
      <c r="T235" s="810">
        <f>IF(H235&gt;0,ROUND((#REF!/H235),3),0)</f>
        <v>0</v>
      </c>
      <c r="U235" s="810">
        <f>IF(H235&gt;0,ROUND((#REF!/H235),3),0)</f>
        <v>0</v>
      </c>
      <c r="V235" s="811">
        <f>IF(H235&gt;0,ROUND((#REF!/H235),3),0)</f>
        <v>0</v>
      </c>
    </row>
    <row r="236" spans="1:22" s="198" customFormat="1" ht="11.25" outlineLevel="1" x14ac:dyDescent="0.25">
      <c r="A236" s="984"/>
      <c r="B236" s="199"/>
      <c r="C236" s="200"/>
      <c r="D236" s="201" t="s">
        <v>57</v>
      </c>
      <c r="E236" s="1353" t="s">
        <v>85</v>
      </c>
      <c r="F236" s="202" t="s">
        <v>35</v>
      </c>
      <c r="G236" s="1733" t="s">
        <v>702</v>
      </c>
      <c r="H236" s="1550">
        <f>I236+J236</f>
        <v>0</v>
      </c>
      <c r="I236" s="677">
        <f>ЗвітІнд.Кошторис!H236</f>
        <v>0</v>
      </c>
      <c r="J236" s="678">
        <f>ЗвітІнд.Кошторис!I236</f>
        <v>0</v>
      </c>
      <c r="K236" s="471" t="s">
        <v>34</v>
      </c>
      <c r="L236" s="472" t="s">
        <v>34</v>
      </c>
      <c r="M236" s="472" t="s">
        <v>34</v>
      </c>
      <c r="N236" s="473" t="s">
        <v>34</v>
      </c>
      <c r="O236" s="812" t="s">
        <v>34</v>
      </c>
      <c r="P236" s="813" t="s">
        <v>34</v>
      </c>
      <c r="Q236" s="813" t="s">
        <v>34</v>
      </c>
      <c r="R236" s="814" t="s">
        <v>34</v>
      </c>
      <c r="S236" s="812" t="s">
        <v>34</v>
      </c>
      <c r="T236" s="813" t="s">
        <v>34</v>
      </c>
      <c r="U236" s="813" t="s">
        <v>34</v>
      </c>
      <c r="V236" s="814" t="s">
        <v>34</v>
      </c>
    </row>
    <row r="237" spans="1:22" s="198" customFormat="1" ht="11.25" outlineLevel="1" x14ac:dyDescent="0.25">
      <c r="A237" s="984"/>
      <c r="B237" s="199"/>
      <c r="C237" s="200"/>
      <c r="D237" s="201" t="s">
        <v>57</v>
      </c>
      <c r="E237" s="1353" t="s">
        <v>86</v>
      </c>
      <c r="F237" s="202" t="s">
        <v>62</v>
      </c>
      <c r="G237" s="1733" t="s">
        <v>702</v>
      </c>
      <c r="H237" s="1551">
        <f>IF(H235&gt;0,ROUND((H235/H236*1000),2),0)</f>
        <v>0</v>
      </c>
      <c r="I237" s="680">
        <f>ЗвітІнд.Кошторис!H237</f>
        <v>0</v>
      </c>
      <c r="J237" s="681">
        <f>ЗвітІнд.Кошторис!I237</f>
        <v>0</v>
      </c>
      <c r="K237" s="471" t="s">
        <v>34</v>
      </c>
      <c r="L237" s="472" t="s">
        <v>34</v>
      </c>
      <c r="M237" s="472" t="s">
        <v>34</v>
      </c>
      <c r="N237" s="473" t="s">
        <v>34</v>
      </c>
      <c r="O237" s="812" t="s">
        <v>34</v>
      </c>
      <c r="P237" s="813" t="s">
        <v>34</v>
      </c>
      <c r="Q237" s="813" t="s">
        <v>34</v>
      </c>
      <c r="R237" s="814" t="s">
        <v>34</v>
      </c>
      <c r="S237" s="812" t="s">
        <v>34</v>
      </c>
      <c r="T237" s="813" t="s">
        <v>34</v>
      </c>
      <c r="U237" s="813" t="s">
        <v>34</v>
      </c>
      <c r="V237" s="814" t="s">
        <v>34</v>
      </c>
    </row>
    <row r="238" spans="1:22" s="122" customFormat="1" outlineLevel="1" x14ac:dyDescent="0.25">
      <c r="A238" s="357"/>
      <c r="B238" s="134" t="s">
        <v>178</v>
      </c>
      <c r="C238" s="171">
        <v>2240</v>
      </c>
      <c r="D238" s="172" t="s">
        <v>57</v>
      </c>
      <c r="E238" s="137" t="s">
        <v>179</v>
      </c>
      <c r="F238" s="135" t="s">
        <v>43</v>
      </c>
      <c r="G238" s="1708" t="s">
        <v>702</v>
      </c>
      <c r="H238" s="1536">
        <f>I238+J238</f>
        <v>18</v>
      </c>
      <c r="I238" s="639">
        <f>ROUND(I239+I242+I245,1)</f>
        <v>0</v>
      </c>
      <c r="J238" s="640">
        <f>ROUND(J239+J242+J245,1)</f>
        <v>18</v>
      </c>
      <c r="K238" s="453" t="s">
        <v>34</v>
      </c>
      <c r="L238" s="454" t="s">
        <v>34</v>
      </c>
      <c r="M238" s="454" t="s">
        <v>34</v>
      </c>
      <c r="N238" s="455" t="s">
        <v>34</v>
      </c>
      <c r="O238" s="760" t="e">
        <f>H238-#REF!</f>
        <v>#REF!</v>
      </c>
      <c r="P238" s="639" t="e">
        <f>H238-#REF!</f>
        <v>#REF!</v>
      </c>
      <c r="Q238" s="639" t="e">
        <f>H238-#REF!</f>
        <v>#REF!</v>
      </c>
      <c r="R238" s="761" t="e">
        <f>H238-#REF!</f>
        <v>#REF!</v>
      </c>
      <c r="S238" s="762" t="e">
        <f>IF(H238&gt;0,ROUND((#REF!/H238),3),0)</f>
        <v>#REF!</v>
      </c>
      <c r="T238" s="763" t="e">
        <f>IF(H238&gt;0,ROUND((#REF!/H238),3),0)</f>
        <v>#REF!</v>
      </c>
      <c r="U238" s="763" t="e">
        <f>IF(H238&gt;0,ROUND((#REF!/H238),3),0)</f>
        <v>#REF!</v>
      </c>
      <c r="V238" s="764" t="e">
        <f>IF(H238&gt;0,ROUND((#REF!/H238),3),0)</f>
        <v>#REF!</v>
      </c>
    </row>
    <row r="239" spans="1:22" s="197" customFormat="1" ht="12.75" outlineLevel="1" x14ac:dyDescent="0.25">
      <c r="A239" s="113"/>
      <c r="B239" s="188" t="s">
        <v>180</v>
      </c>
      <c r="C239" s="189">
        <v>2240</v>
      </c>
      <c r="D239" s="190" t="s">
        <v>57</v>
      </c>
      <c r="E239" s="1352" t="s">
        <v>174</v>
      </c>
      <c r="F239" s="196" t="s">
        <v>43</v>
      </c>
      <c r="G239" s="1729" t="s">
        <v>702</v>
      </c>
      <c r="H239" s="1549">
        <f>I239+J239</f>
        <v>0</v>
      </c>
      <c r="I239" s="674">
        <f>ROUND(I240*I241/1000,1)</f>
        <v>0</v>
      </c>
      <c r="J239" s="675">
        <f>ROUND(J240*J241/1000,1)</f>
        <v>0</v>
      </c>
      <c r="K239" s="462" t="s">
        <v>34</v>
      </c>
      <c r="L239" s="463" t="s">
        <v>34</v>
      </c>
      <c r="M239" s="463" t="s">
        <v>34</v>
      </c>
      <c r="N239" s="464" t="s">
        <v>34</v>
      </c>
      <c r="O239" s="807" t="e">
        <f>H239-#REF!</f>
        <v>#REF!</v>
      </c>
      <c r="P239" s="705" t="e">
        <f>H239-#REF!</f>
        <v>#REF!</v>
      </c>
      <c r="Q239" s="705" t="e">
        <f>H239-#REF!</f>
        <v>#REF!</v>
      </c>
      <c r="R239" s="808" t="e">
        <f>H239-#REF!</f>
        <v>#REF!</v>
      </c>
      <c r="S239" s="809">
        <f>IF(H239&gt;0,ROUND((#REF!/H239),3),0)</f>
        <v>0</v>
      </c>
      <c r="T239" s="810">
        <f>IF(H239&gt;0,ROUND((#REF!/H239),3),0)</f>
        <v>0</v>
      </c>
      <c r="U239" s="810">
        <f>IF(H239&gt;0,ROUND((#REF!/H239),3),0)</f>
        <v>0</v>
      </c>
      <c r="V239" s="811">
        <f>IF(H239&gt;0,ROUND((#REF!/H239),3),0)</f>
        <v>0</v>
      </c>
    </row>
    <row r="240" spans="1:22" s="198" customFormat="1" ht="11.25" outlineLevel="1" x14ac:dyDescent="0.25">
      <c r="A240" s="984"/>
      <c r="B240" s="199"/>
      <c r="C240" s="200"/>
      <c r="D240" s="201" t="s">
        <v>57</v>
      </c>
      <c r="E240" s="1353" t="s">
        <v>85</v>
      </c>
      <c r="F240" s="202" t="s">
        <v>35</v>
      </c>
      <c r="G240" s="1733" t="s">
        <v>702</v>
      </c>
      <c r="H240" s="1550">
        <f>I240+J240</f>
        <v>0</v>
      </c>
      <c r="I240" s="677">
        <f>ЗвітІнд.Кошторис!H240</f>
        <v>0</v>
      </c>
      <c r="J240" s="678">
        <f>ЗвітІнд.Кошторис!I240</f>
        <v>0</v>
      </c>
      <c r="K240" s="471" t="s">
        <v>34</v>
      </c>
      <c r="L240" s="472" t="s">
        <v>34</v>
      </c>
      <c r="M240" s="472" t="s">
        <v>34</v>
      </c>
      <c r="N240" s="473" t="s">
        <v>34</v>
      </c>
      <c r="O240" s="812" t="s">
        <v>34</v>
      </c>
      <c r="P240" s="813" t="s">
        <v>34</v>
      </c>
      <c r="Q240" s="813" t="s">
        <v>34</v>
      </c>
      <c r="R240" s="814" t="s">
        <v>34</v>
      </c>
      <c r="S240" s="812" t="s">
        <v>34</v>
      </c>
      <c r="T240" s="813" t="s">
        <v>34</v>
      </c>
      <c r="U240" s="813" t="s">
        <v>34</v>
      </c>
      <c r="V240" s="814" t="s">
        <v>34</v>
      </c>
    </row>
    <row r="241" spans="1:22" s="198" customFormat="1" ht="11.25" outlineLevel="1" x14ac:dyDescent="0.25">
      <c r="A241" s="984"/>
      <c r="B241" s="199"/>
      <c r="C241" s="200"/>
      <c r="D241" s="201" t="s">
        <v>57</v>
      </c>
      <c r="E241" s="1353" t="s">
        <v>86</v>
      </c>
      <c r="F241" s="202" t="s">
        <v>62</v>
      </c>
      <c r="G241" s="1733" t="s">
        <v>702</v>
      </c>
      <c r="H241" s="1551">
        <f>IF(H239&gt;0,ROUND((H239/H240*1000),2),0)</f>
        <v>0</v>
      </c>
      <c r="I241" s="680">
        <f>ЗвітІнд.Кошторис!H241</f>
        <v>0</v>
      </c>
      <c r="J241" s="681">
        <f>ЗвітІнд.Кошторис!I241</f>
        <v>0</v>
      </c>
      <c r="K241" s="471" t="s">
        <v>34</v>
      </c>
      <c r="L241" s="472" t="s">
        <v>34</v>
      </c>
      <c r="M241" s="472" t="s">
        <v>34</v>
      </c>
      <c r="N241" s="473" t="s">
        <v>34</v>
      </c>
      <c r="O241" s="812" t="s">
        <v>34</v>
      </c>
      <c r="P241" s="813" t="s">
        <v>34</v>
      </c>
      <c r="Q241" s="813" t="s">
        <v>34</v>
      </c>
      <c r="R241" s="814" t="s">
        <v>34</v>
      </c>
      <c r="S241" s="812" t="s">
        <v>34</v>
      </c>
      <c r="T241" s="813" t="s">
        <v>34</v>
      </c>
      <c r="U241" s="813" t="s">
        <v>34</v>
      </c>
      <c r="V241" s="814" t="s">
        <v>34</v>
      </c>
    </row>
    <row r="242" spans="1:22" s="197" customFormat="1" ht="12.75" outlineLevel="1" x14ac:dyDescent="0.25">
      <c r="A242" s="113"/>
      <c r="B242" s="188" t="s">
        <v>181</v>
      </c>
      <c r="C242" s="189">
        <v>2240</v>
      </c>
      <c r="D242" s="190" t="s">
        <v>57</v>
      </c>
      <c r="E242" s="1352" t="s">
        <v>176</v>
      </c>
      <c r="F242" s="196" t="s">
        <v>43</v>
      </c>
      <c r="G242" s="1729" t="s">
        <v>702</v>
      </c>
      <c r="H242" s="1549">
        <f>I242+J242</f>
        <v>0</v>
      </c>
      <c r="I242" s="674">
        <f>ROUND(I243*I244/1000,1)</f>
        <v>0</v>
      </c>
      <c r="J242" s="675">
        <f>ROUND(J243*J244/1000,1)</f>
        <v>0</v>
      </c>
      <c r="K242" s="462" t="s">
        <v>34</v>
      </c>
      <c r="L242" s="463" t="s">
        <v>34</v>
      </c>
      <c r="M242" s="463" t="s">
        <v>34</v>
      </c>
      <c r="N242" s="464" t="s">
        <v>34</v>
      </c>
      <c r="O242" s="807" t="e">
        <f>H242-#REF!</f>
        <v>#REF!</v>
      </c>
      <c r="P242" s="705" t="e">
        <f>H242-#REF!</f>
        <v>#REF!</v>
      </c>
      <c r="Q242" s="705" t="e">
        <f>H242-#REF!</f>
        <v>#REF!</v>
      </c>
      <c r="R242" s="808" t="e">
        <f>H242-#REF!</f>
        <v>#REF!</v>
      </c>
      <c r="S242" s="809">
        <f>IF(H242&gt;0,ROUND((#REF!/H242),3),0)</f>
        <v>0</v>
      </c>
      <c r="T242" s="810">
        <f>IF(H242&gt;0,ROUND((#REF!/H242),3),0)</f>
        <v>0</v>
      </c>
      <c r="U242" s="810">
        <f>IF(H242&gt;0,ROUND((#REF!/H242),3),0)</f>
        <v>0</v>
      </c>
      <c r="V242" s="811">
        <f>IF(H242&gt;0,ROUND((#REF!/H242),3),0)</f>
        <v>0</v>
      </c>
    </row>
    <row r="243" spans="1:22" s="198" customFormat="1" ht="11.25" outlineLevel="1" x14ac:dyDescent="0.25">
      <c r="A243" s="984"/>
      <c r="B243" s="199"/>
      <c r="C243" s="200"/>
      <c r="D243" s="201" t="s">
        <v>57</v>
      </c>
      <c r="E243" s="1353" t="s">
        <v>85</v>
      </c>
      <c r="F243" s="202" t="s">
        <v>35</v>
      </c>
      <c r="G243" s="1733" t="s">
        <v>702</v>
      </c>
      <c r="H243" s="1550">
        <f>I243+J243</f>
        <v>0</v>
      </c>
      <c r="I243" s="677">
        <f>ЗвітІнд.Кошторис!H243</f>
        <v>0</v>
      </c>
      <c r="J243" s="678">
        <f>ЗвітІнд.Кошторис!I243</f>
        <v>0</v>
      </c>
      <c r="K243" s="471" t="s">
        <v>34</v>
      </c>
      <c r="L243" s="472" t="s">
        <v>34</v>
      </c>
      <c r="M243" s="472" t="s">
        <v>34</v>
      </c>
      <c r="N243" s="473" t="s">
        <v>34</v>
      </c>
      <c r="O243" s="812" t="s">
        <v>34</v>
      </c>
      <c r="P243" s="813" t="s">
        <v>34</v>
      </c>
      <c r="Q243" s="813" t="s">
        <v>34</v>
      </c>
      <c r="R243" s="814" t="s">
        <v>34</v>
      </c>
      <c r="S243" s="812" t="s">
        <v>34</v>
      </c>
      <c r="T243" s="813" t="s">
        <v>34</v>
      </c>
      <c r="U243" s="813" t="s">
        <v>34</v>
      </c>
      <c r="V243" s="814" t="s">
        <v>34</v>
      </c>
    </row>
    <row r="244" spans="1:22" s="198" customFormat="1" ht="11.25" outlineLevel="1" x14ac:dyDescent="0.25">
      <c r="A244" s="984"/>
      <c r="B244" s="199"/>
      <c r="C244" s="200"/>
      <c r="D244" s="201" t="s">
        <v>57</v>
      </c>
      <c r="E244" s="1353" t="s">
        <v>86</v>
      </c>
      <c r="F244" s="202" t="s">
        <v>62</v>
      </c>
      <c r="G244" s="1733" t="s">
        <v>702</v>
      </c>
      <c r="H244" s="1551">
        <f>IF(H242&gt;0,ROUND((H242/H243*1000),2),0)</f>
        <v>0</v>
      </c>
      <c r="I244" s="680">
        <f>ЗвітІнд.Кошторис!H244</f>
        <v>0</v>
      </c>
      <c r="J244" s="681">
        <f>ЗвітІнд.Кошторис!I244</f>
        <v>0</v>
      </c>
      <c r="K244" s="471" t="s">
        <v>34</v>
      </c>
      <c r="L244" s="472" t="s">
        <v>34</v>
      </c>
      <c r="M244" s="472" t="s">
        <v>34</v>
      </c>
      <c r="N244" s="473" t="s">
        <v>34</v>
      </c>
      <c r="O244" s="812" t="s">
        <v>34</v>
      </c>
      <c r="P244" s="813" t="s">
        <v>34</v>
      </c>
      <c r="Q244" s="813" t="s">
        <v>34</v>
      </c>
      <c r="R244" s="814" t="s">
        <v>34</v>
      </c>
      <c r="S244" s="812" t="s">
        <v>34</v>
      </c>
      <c r="T244" s="813" t="s">
        <v>34</v>
      </c>
      <c r="U244" s="813" t="s">
        <v>34</v>
      </c>
      <c r="V244" s="814" t="s">
        <v>34</v>
      </c>
    </row>
    <row r="245" spans="1:22" s="197" customFormat="1" ht="12.75" outlineLevel="1" x14ac:dyDescent="0.25">
      <c r="A245" s="113"/>
      <c r="B245" s="188" t="s">
        <v>368</v>
      </c>
      <c r="C245" s="189">
        <v>2240</v>
      </c>
      <c r="D245" s="190" t="s">
        <v>57</v>
      </c>
      <c r="E245" s="1352" t="s">
        <v>177</v>
      </c>
      <c r="F245" s="196" t="s">
        <v>43</v>
      </c>
      <c r="G245" s="1729" t="s">
        <v>702</v>
      </c>
      <c r="H245" s="1549">
        <f>I245+J245</f>
        <v>18</v>
      </c>
      <c r="I245" s="674">
        <f>ROUND(I246*I247/1000,1)</f>
        <v>0</v>
      </c>
      <c r="J245" s="675">
        <f>ROUND(J246*J247/1000,1)</f>
        <v>18</v>
      </c>
      <c r="K245" s="462" t="s">
        <v>34</v>
      </c>
      <c r="L245" s="463" t="s">
        <v>34</v>
      </c>
      <c r="M245" s="463" t="s">
        <v>34</v>
      </c>
      <c r="N245" s="464" t="s">
        <v>34</v>
      </c>
      <c r="O245" s="807" t="e">
        <f>H245-#REF!</f>
        <v>#REF!</v>
      </c>
      <c r="P245" s="705" t="e">
        <f>H245-#REF!</f>
        <v>#REF!</v>
      </c>
      <c r="Q245" s="705" t="e">
        <f>H245-#REF!</f>
        <v>#REF!</v>
      </c>
      <c r="R245" s="808" t="e">
        <f>H245-#REF!</f>
        <v>#REF!</v>
      </c>
      <c r="S245" s="809" t="e">
        <f>IF(H245&gt;0,ROUND((#REF!/H245),3),0)</f>
        <v>#REF!</v>
      </c>
      <c r="T245" s="810" t="e">
        <f>IF(H245&gt;0,ROUND((#REF!/H245),3),0)</f>
        <v>#REF!</v>
      </c>
      <c r="U245" s="810" t="e">
        <f>IF(H245&gt;0,ROUND((#REF!/H245),3),0)</f>
        <v>#REF!</v>
      </c>
      <c r="V245" s="811" t="e">
        <f>IF(H245&gt;0,ROUND((#REF!/H245),3),0)</f>
        <v>#REF!</v>
      </c>
    </row>
    <row r="246" spans="1:22" s="198" customFormat="1" ht="11.25" outlineLevel="1" x14ac:dyDescent="0.25">
      <c r="A246" s="984"/>
      <c r="B246" s="199"/>
      <c r="C246" s="200"/>
      <c r="D246" s="201" t="s">
        <v>57</v>
      </c>
      <c r="E246" s="1353" t="s">
        <v>85</v>
      </c>
      <c r="F246" s="202" t="s">
        <v>35</v>
      </c>
      <c r="G246" s="1733" t="s">
        <v>702</v>
      </c>
      <c r="H246" s="1550">
        <f>I246+J246</f>
        <v>4</v>
      </c>
      <c r="I246" s="677"/>
      <c r="J246" s="678">
        <v>4</v>
      </c>
      <c r="K246" s="471" t="s">
        <v>34</v>
      </c>
      <c r="L246" s="472" t="s">
        <v>34</v>
      </c>
      <c r="M246" s="472" t="s">
        <v>34</v>
      </c>
      <c r="N246" s="473" t="s">
        <v>34</v>
      </c>
      <c r="O246" s="812" t="s">
        <v>34</v>
      </c>
      <c r="P246" s="813" t="s">
        <v>34</v>
      </c>
      <c r="Q246" s="813" t="s">
        <v>34</v>
      </c>
      <c r="R246" s="814" t="s">
        <v>34</v>
      </c>
      <c r="S246" s="812" t="s">
        <v>34</v>
      </c>
      <c r="T246" s="813" t="s">
        <v>34</v>
      </c>
      <c r="U246" s="813" t="s">
        <v>34</v>
      </c>
      <c r="V246" s="814" t="s">
        <v>34</v>
      </c>
    </row>
    <row r="247" spans="1:22" s="198" customFormat="1" ht="11.25" outlineLevel="1" x14ac:dyDescent="0.25">
      <c r="A247" s="984"/>
      <c r="B247" s="199"/>
      <c r="C247" s="200"/>
      <c r="D247" s="201" t="s">
        <v>57</v>
      </c>
      <c r="E247" s="1353" t="s">
        <v>86</v>
      </c>
      <c r="F247" s="202" t="s">
        <v>62</v>
      </c>
      <c r="G247" s="1733" t="s">
        <v>702</v>
      </c>
      <c r="H247" s="1551">
        <f>IF(H245&gt;0,ROUND((H245/H246*1000),2),0)</f>
        <v>4500</v>
      </c>
      <c r="I247" s="680"/>
      <c r="J247" s="681">
        <v>4500</v>
      </c>
      <c r="K247" s="471" t="s">
        <v>34</v>
      </c>
      <c r="L247" s="472" t="s">
        <v>34</v>
      </c>
      <c r="M247" s="472" t="s">
        <v>34</v>
      </c>
      <c r="N247" s="473" t="s">
        <v>34</v>
      </c>
      <c r="O247" s="812" t="s">
        <v>34</v>
      </c>
      <c r="P247" s="813" t="s">
        <v>34</v>
      </c>
      <c r="Q247" s="813" t="s">
        <v>34</v>
      </c>
      <c r="R247" s="814" t="s">
        <v>34</v>
      </c>
      <c r="S247" s="812" t="s">
        <v>34</v>
      </c>
      <c r="T247" s="813" t="s">
        <v>34</v>
      </c>
      <c r="U247" s="813" t="s">
        <v>34</v>
      </c>
      <c r="V247" s="814" t="s">
        <v>34</v>
      </c>
    </row>
    <row r="248" spans="1:22" s="122" customFormat="1" outlineLevel="1" x14ac:dyDescent="0.25">
      <c r="A248" s="357"/>
      <c r="B248" s="134" t="s">
        <v>182</v>
      </c>
      <c r="C248" s="171">
        <v>2240</v>
      </c>
      <c r="D248" s="172" t="s">
        <v>57</v>
      </c>
      <c r="E248" s="137" t="s">
        <v>183</v>
      </c>
      <c r="F248" s="135" t="s">
        <v>43</v>
      </c>
      <c r="G248" s="1708" t="s">
        <v>702</v>
      </c>
      <c r="H248" s="1536">
        <f>I248+J248</f>
        <v>2</v>
      </c>
      <c r="I248" s="639">
        <f>ROUND(I249+I252+I255,1)</f>
        <v>0</v>
      </c>
      <c r="J248" s="640">
        <f>ROUND(J249+J252+J255,1)</f>
        <v>2</v>
      </c>
      <c r="K248" s="453" t="s">
        <v>34</v>
      </c>
      <c r="L248" s="454" t="s">
        <v>34</v>
      </c>
      <c r="M248" s="454" t="s">
        <v>34</v>
      </c>
      <c r="N248" s="455" t="s">
        <v>34</v>
      </c>
      <c r="O248" s="760" t="e">
        <f>H248-#REF!</f>
        <v>#REF!</v>
      </c>
      <c r="P248" s="639" t="e">
        <f>H248-#REF!</f>
        <v>#REF!</v>
      </c>
      <c r="Q248" s="639" t="e">
        <f>H248-#REF!</f>
        <v>#REF!</v>
      </c>
      <c r="R248" s="761" t="e">
        <f>H248-#REF!</f>
        <v>#REF!</v>
      </c>
      <c r="S248" s="762" t="e">
        <f>IF(H248&gt;0,ROUND((#REF!/H248),3),0)</f>
        <v>#REF!</v>
      </c>
      <c r="T248" s="763" t="e">
        <f>IF(H248&gt;0,ROUND((#REF!/H248),3),0)</f>
        <v>#REF!</v>
      </c>
      <c r="U248" s="763" t="e">
        <f>IF(H248&gt;0,ROUND((#REF!/H248),3),0)</f>
        <v>#REF!</v>
      </c>
      <c r="V248" s="764" t="e">
        <f>IF(H248&gt;0,ROUND((#REF!/H248),3),0)</f>
        <v>#REF!</v>
      </c>
    </row>
    <row r="249" spans="1:22" s="197" customFormat="1" ht="12.75" outlineLevel="1" x14ac:dyDescent="0.25">
      <c r="A249" s="113"/>
      <c r="B249" s="188" t="s">
        <v>184</v>
      </c>
      <c r="C249" s="189">
        <v>2240</v>
      </c>
      <c r="D249" s="190" t="s">
        <v>57</v>
      </c>
      <c r="E249" s="1352" t="s">
        <v>174</v>
      </c>
      <c r="F249" s="196" t="s">
        <v>43</v>
      </c>
      <c r="G249" s="1729" t="s">
        <v>702</v>
      </c>
      <c r="H249" s="1549">
        <f>I249+J249</f>
        <v>0</v>
      </c>
      <c r="I249" s="674">
        <f>ROUND(I250*I251/1000,1)</f>
        <v>0</v>
      </c>
      <c r="J249" s="675">
        <f>ROUND(J250*J251/1000,1)</f>
        <v>0</v>
      </c>
      <c r="K249" s="462" t="s">
        <v>34</v>
      </c>
      <c r="L249" s="463" t="s">
        <v>34</v>
      </c>
      <c r="M249" s="463" t="s">
        <v>34</v>
      </c>
      <c r="N249" s="464" t="s">
        <v>34</v>
      </c>
      <c r="O249" s="807" t="e">
        <f>H249-#REF!</f>
        <v>#REF!</v>
      </c>
      <c r="P249" s="705" t="e">
        <f>H249-#REF!</f>
        <v>#REF!</v>
      </c>
      <c r="Q249" s="705" t="e">
        <f>H249-#REF!</f>
        <v>#REF!</v>
      </c>
      <c r="R249" s="808" t="e">
        <f>H249-#REF!</f>
        <v>#REF!</v>
      </c>
      <c r="S249" s="809">
        <f>IF(H249&gt;0,ROUND((#REF!/H249),3),0)</f>
        <v>0</v>
      </c>
      <c r="T249" s="810">
        <f>IF(H249&gt;0,ROUND((#REF!/H249),3),0)</f>
        <v>0</v>
      </c>
      <c r="U249" s="810">
        <f>IF(H249&gt;0,ROUND((#REF!/H249),3),0)</f>
        <v>0</v>
      </c>
      <c r="V249" s="811">
        <f>IF(H249&gt;0,ROUND((#REF!/H249),3),0)</f>
        <v>0</v>
      </c>
    </row>
    <row r="250" spans="1:22" s="198" customFormat="1" ht="11.25" outlineLevel="1" x14ac:dyDescent="0.25">
      <c r="A250" s="984"/>
      <c r="B250" s="199"/>
      <c r="C250" s="200"/>
      <c r="D250" s="201" t="s">
        <v>57</v>
      </c>
      <c r="E250" s="1353" t="s">
        <v>85</v>
      </c>
      <c r="F250" s="202" t="s">
        <v>35</v>
      </c>
      <c r="G250" s="1733" t="s">
        <v>702</v>
      </c>
      <c r="H250" s="1550">
        <f>I250+J250</f>
        <v>0</v>
      </c>
      <c r="I250" s="677">
        <f>ЗвітІнд.Кошторис!H250</f>
        <v>0</v>
      </c>
      <c r="J250" s="678">
        <f>ЗвітІнд.Кошторис!I250</f>
        <v>0</v>
      </c>
      <c r="K250" s="471" t="s">
        <v>34</v>
      </c>
      <c r="L250" s="472" t="s">
        <v>34</v>
      </c>
      <c r="M250" s="472" t="s">
        <v>34</v>
      </c>
      <c r="N250" s="473" t="s">
        <v>34</v>
      </c>
      <c r="O250" s="812" t="s">
        <v>34</v>
      </c>
      <c r="P250" s="813" t="s">
        <v>34</v>
      </c>
      <c r="Q250" s="813" t="s">
        <v>34</v>
      </c>
      <c r="R250" s="814" t="s">
        <v>34</v>
      </c>
      <c r="S250" s="812" t="s">
        <v>34</v>
      </c>
      <c r="T250" s="813" t="s">
        <v>34</v>
      </c>
      <c r="U250" s="813" t="s">
        <v>34</v>
      </c>
      <c r="V250" s="814" t="s">
        <v>34</v>
      </c>
    </row>
    <row r="251" spans="1:22" s="198" customFormat="1" ht="11.25" outlineLevel="1" x14ac:dyDescent="0.25">
      <c r="A251" s="984"/>
      <c r="B251" s="199"/>
      <c r="C251" s="200"/>
      <c r="D251" s="201" t="s">
        <v>57</v>
      </c>
      <c r="E251" s="1353" t="s">
        <v>86</v>
      </c>
      <c r="F251" s="202" t="s">
        <v>62</v>
      </c>
      <c r="G251" s="1733" t="s">
        <v>702</v>
      </c>
      <c r="H251" s="1551">
        <f>IF(H249&gt;0,ROUND((H249/H250*1000),2),0)</f>
        <v>0</v>
      </c>
      <c r="I251" s="680">
        <f>ЗвітІнд.Кошторис!H251</f>
        <v>0</v>
      </c>
      <c r="J251" s="681">
        <f>ЗвітІнд.Кошторис!I251</f>
        <v>0</v>
      </c>
      <c r="K251" s="471" t="s">
        <v>34</v>
      </c>
      <c r="L251" s="472" t="s">
        <v>34</v>
      </c>
      <c r="M251" s="472" t="s">
        <v>34</v>
      </c>
      <c r="N251" s="473" t="s">
        <v>34</v>
      </c>
      <c r="O251" s="812" t="s">
        <v>34</v>
      </c>
      <c r="P251" s="813" t="s">
        <v>34</v>
      </c>
      <c r="Q251" s="813" t="s">
        <v>34</v>
      </c>
      <c r="R251" s="814" t="s">
        <v>34</v>
      </c>
      <c r="S251" s="812" t="s">
        <v>34</v>
      </c>
      <c r="T251" s="813" t="s">
        <v>34</v>
      </c>
      <c r="U251" s="813" t="s">
        <v>34</v>
      </c>
      <c r="V251" s="814" t="s">
        <v>34</v>
      </c>
    </row>
    <row r="252" spans="1:22" s="197" customFormat="1" ht="12.75" outlineLevel="1" x14ac:dyDescent="0.25">
      <c r="A252" s="113"/>
      <c r="B252" s="188" t="s">
        <v>185</v>
      </c>
      <c r="C252" s="189">
        <v>2240</v>
      </c>
      <c r="D252" s="190" t="s">
        <v>57</v>
      </c>
      <c r="E252" s="1352" t="s">
        <v>176</v>
      </c>
      <c r="F252" s="196" t="s">
        <v>43</v>
      </c>
      <c r="G252" s="1729" t="s">
        <v>702</v>
      </c>
      <c r="H252" s="1549">
        <f>I252+J252</f>
        <v>0</v>
      </c>
      <c r="I252" s="674">
        <f>ROUND(I253*I254/1000,1)</f>
        <v>0</v>
      </c>
      <c r="J252" s="675">
        <f>ROUND(J253*J254/1000,1)</f>
        <v>0</v>
      </c>
      <c r="K252" s="462" t="s">
        <v>34</v>
      </c>
      <c r="L252" s="463" t="s">
        <v>34</v>
      </c>
      <c r="M252" s="463" t="s">
        <v>34</v>
      </c>
      <c r="N252" s="464" t="s">
        <v>34</v>
      </c>
      <c r="O252" s="807" t="e">
        <f>H252-#REF!</f>
        <v>#REF!</v>
      </c>
      <c r="P252" s="705" t="e">
        <f>H252-#REF!</f>
        <v>#REF!</v>
      </c>
      <c r="Q252" s="705" t="e">
        <f>H252-#REF!</f>
        <v>#REF!</v>
      </c>
      <c r="R252" s="808" t="e">
        <f>H252-#REF!</f>
        <v>#REF!</v>
      </c>
      <c r="S252" s="809">
        <f>IF(H252&gt;0,ROUND((#REF!/H252),3),0)</f>
        <v>0</v>
      </c>
      <c r="T252" s="810">
        <f>IF(H252&gt;0,ROUND((#REF!/H252),3),0)</f>
        <v>0</v>
      </c>
      <c r="U252" s="810">
        <f>IF(H252&gt;0,ROUND((#REF!/H252),3),0)</f>
        <v>0</v>
      </c>
      <c r="V252" s="811">
        <f>IF(H252&gt;0,ROUND((#REF!/H252),3),0)</f>
        <v>0</v>
      </c>
    </row>
    <row r="253" spans="1:22" s="198" customFormat="1" ht="11.25" outlineLevel="1" x14ac:dyDescent="0.25">
      <c r="A253" s="984"/>
      <c r="B253" s="199"/>
      <c r="C253" s="200"/>
      <c r="D253" s="201" t="s">
        <v>57</v>
      </c>
      <c r="E253" s="1353" t="s">
        <v>85</v>
      </c>
      <c r="F253" s="202" t="s">
        <v>35</v>
      </c>
      <c r="G253" s="1733" t="s">
        <v>702</v>
      </c>
      <c r="H253" s="1550">
        <f>I253+J253</f>
        <v>0</v>
      </c>
      <c r="I253" s="677">
        <f>ЗвітІнд.Кошторис!H253</f>
        <v>0</v>
      </c>
      <c r="J253" s="678">
        <f>ЗвітІнд.Кошторис!I253</f>
        <v>0</v>
      </c>
      <c r="K253" s="471" t="s">
        <v>34</v>
      </c>
      <c r="L253" s="472" t="s">
        <v>34</v>
      </c>
      <c r="M253" s="472" t="s">
        <v>34</v>
      </c>
      <c r="N253" s="473" t="s">
        <v>34</v>
      </c>
      <c r="O253" s="812" t="s">
        <v>34</v>
      </c>
      <c r="P253" s="813" t="s">
        <v>34</v>
      </c>
      <c r="Q253" s="813" t="s">
        <v>34</v>
      </c>
      <c r="R253" s="814" t="s">
        <v>34</v>
      </c>
      <c r="S253" s="812" t="s">
        <v>34</v>
      </c>
      <c r="T253" s="813" t="s">
        <v>34</v>
      </c>
      <c r="U253" s="813" t="s">
        <v>34</v>
      </c>
      <c r="V253" s="814" t="s">
        <v>34</v>
      </c>
    </row>
    <row r="254" spans="1:22" s="198" customFormat="1" ht="11.25" outlineLevel="1" x14ac:dyDescent="0.25">
      <c r="A254" s="984"/>
      <c r="B254" s="199"/>
      <c r="C254" s="200"/>
      <c r="D254" s="201" t="s">
        <v>57</v>
      </c>
      <c r="E254" s="1353" t="s">
        <v>86</v>
      </c>
      <c r="F254" s="202" t="s">
        <v>62</v>
      </c>
      <c r="G254" s="1733" t="s">
        <v>702</v>
      </c>
      <c r="H254" s="1551">
        <f>IF(H252&gt;0,ROUND((H252/H253*1000),2),0)</f>
        <v>0</v>
      </c>
      <c r="I254" s="680">
        <f>ЗвітІнд.Кошторис!H254</f>
        <v>0</v>
      </c>
      <c r="J254" s="681">
        <f>ЗвітІнд.Кошторис!I254</f>
        <v>0</v>
      </c>
      <c r="K254" s="471" t="s">
        <v>34</v>
      </c>
      <c r="L254" s="472" t="s">
        <v>34</v>
      </c>
      <c r="M254" s="472" t="s">
        <v>34</v>
      </c>
      <c r="N254" s="473" t="s">
        <v>34</v>
      </c>
      <c r="O254" s="812" t="s">
        <v>34</v>
      </c>
      <c r="P254" s="813" t="s">
        <v>34</v>
      </c>
      <c r="Q254" s="813" t="s">
        <v>34</v>
      </c>
      <c r="R254" s="814" t="s">
        <v>34</v>
      </c>
      <c r="S254" s="812" t="s">
        <v>34</v>
      </c>
      <c r="T254" s="813" t="s">
        <v>34</v>
      </c>
      <c r="U254" s="813" t="s">
        <v>34</v>
      </c>
      <c r="V254" s="814" t="s">
        <v>34</v>
      </c>
    </row>
    <row r="255" spans="1:22" s="197" customFormat="1" ht="12.75" outlineLevel="1" x14ac:dyDescent="0.25">
      <c r="A255" s="113"/>
      <c r="B255" s="188" t="s">
        <v>369</v>
      </c>
      <c r="C255" s="189">
        <v>2240</v>
      </c>
      <c r="D255" s="190" t="s">
        <v>57</v>
      </c>
      <c r="E255" s="1352" t="s">
        <v>177</v>
      </c>
      <c r="F255" s="196" t="s">
        <v>43</v>
      </c>
      <c r="G255" s="1729" t="s">
        <v>702</v>
      </c>
      <c r="H255" s="1549">
        <f>I255+J255</f>
        <v>2</v>
      </c>
      <c r="I255" s="674">
        <f>ROUND(I256*I257/1000,1)</f>
        <v>0</v>
      </c>
      <c r="J255" s="675">
        <f>ROUND(J256*J257/1000,1)</f>
        <v>2</v>
      </c>
      <c r="K255" s="462" t="s">
        <v>34</v>
      </c>
      <c r="L255" s="463" t="s">
        <v>34</v>
      </c>
      <c r="M255" s="463" t="s">
        <v>34</v>
      </c>
      <c r="N255" s="464" t="s">
        <v>34</v>
      </c>
      <c r="O255" s="807" t="e">
        <f>H255-#REF!</f>
        <v>#REF!</v>
      </c>
      <c r="P255" s="705" t="e">
        <f>H255-#REF!</f>
        <v>#REF!</v>
      </c>
      <c r="Q255" s="705" t="e">
        <f>H255-#REF!</f>
        <v>#REF!</v>
      </c>
      <c r="R255" s="808" t="e">
        <f>H255-#REF!</f>
        <v>#REF!</v>
      </c>
      <c r="S255" s="809" t="e">
        <f>IF(H255&gt;0,ROUND((#REF!/H255),3),0)</f>
        <v>#REF!</v>
      </c>
      <c r="T255" s="810" t="e">
        <f>IF(H255&gt;0,ROUND((#REF!/H255),3),0)</f>
        <v>#REF!</v>
      </c>
      <c r="U255" s="810" t="e">
        <f>IF(H255&gt;0,ROUND((#REF!/H255),3),0)</f>
        <v>#REF!</v>
      </c>
      <c r="V255" s="811" t="e">
        <f>IF(H255&gt;0,ROUND((#REF!/H255),3),0)</f>
        <v>#REF!</v>
      </c>
    </row>
    <row r="256" spans="1:22" s="198" customFormat="1" ht="11.25" outlineLevel="1" x14ac:dyDescent="0.25">
      <c r="A256" s="984"/>
      <c r="B256" s="199"/>
      <c r="C256" s="200"/>
      <c r="D256" s="201" t="s">
        <v>57</v>
      </c>
      <c r="E256" s="1354" t="s">
        <v>85</v>
      </c>
      <c r="F256" s="202" t="s">
        <v>35</v>
      </c>
      <c r="G256" s="1733" t="s">
        <v>702</v>
      </c>
      <c r="H256" s="1550">
        <f>I256+J256</f>
        <v>1</v>
      </c>
      <c r="I256" s="677">
        <f>ЗвітІнд.Кошторис!H256</f>
        <v>0</v>
      </c>
      <c r="J256" s="678">
        <v>1</v>
      </c>
      <c r="K256" s="471" t="s">
        <v>34</v>
      </c>
      <c r="L256" s="472" t="s">
        <v>34</v>
      </c>
      <c r="M256" s="472" t="s">
        <v>34</v>
      </c>
      <c r="N256" s="473" t="s">
        <v>34</v>
      </c>
      <c r="O256" s="812" t="s">
        <v>34</v>
      </c>
      <c r="P256" s="813" t="s">
        <v>34</v>
      </c>
      <c r="Q256" s="813" t="s">
        <v>34</v>
      </c>
      <c r="R256" s="814" t="s">
        <v>34</v>
      </c>
      <c r="S256" s="812" t="s">
        <v>34</v>
      </c>
      <c r="T256" s="813" t="s">
        <v>34</v>
      </c>
      <c r="U256" s="813" t="s">
        <v>34</v>
      </c>
      <c r="V256" s="814" t="s">
        <v>34</v>
      </c>
    </row>
    <row r="257" spans="1:22" s="198" customFormat="1" ht="12.75" outlineLevel="1" thickBot="1" x14ac:dyDescent="0.3">
      <c r="A257" s="984"/>
      <c r="B257" s="499"/>
      <c r="C257" s="500"/>
      <c r="D257" s="501" t="s">
        <v>57</v>
      </c>
      <c r="E257" s="1355" t="s">
        <v>86</v>
      </c>
      <c r="F257" s="413" t="s">
        <v>62</v>
      </c>
      <c r="G257" s="1707" t="s">
        <v>702</v>
      </c>
      <c r="H257" s="1552">
        <f>IF(H255&gt;0,ROUND((H255/H256*1000),2),0)</f>
        <v>2000</v>
      </c>
      <c r="I257" s="683">
        <f>ЗвітІнд.Кошторис!H257</f>
        <v>0</v>
      </c>
      <c r="J257" s="684">
        <v>2000</v>
      </c>
      <c r="K257" s="474" t="s">
        <v>34</v>
      </c>
      <c r="L257" s="475" t="s">
        <v>34</v>
      </c>
      <c r="M257" s="475" t="s">
        <v>34</v>
      </c>
      <c r="N257" s="476" t="s">
        <v>34</v>
      </c>
      <c r="O257" s="815" t="s">
        <v>34</v>
      </c>
      <c r="P257" s="816" t="s">
        <v>34</v>
      </c>
      <c r="Q257" s="816" t="s">
        <v>34</v>
      </c>
      <c r="R257" s="817" t="s">
        <v>34</v>
      </c>
      <c r="S257" s="815" t="s">
        <v>34</v>
      </c>
      <c r="T257" s="816" t="s">
        <v>34</v>
      </c>
      <c r="U257" s="816" t="s">
        <v>34</v>
      </c>
      <c r="V257" s="817" t="s">
        <v>34</v>
      </c>
    </row>
    <row r="258" spans="1:22" s="19" customFormat="1" ht="16.5" outlineLevel="1" thickTop="1" x14ac:dyDescent="0.25">
      <c r="A258" s="109"/>
      <c r="B258" s="203" t="s">
        <v>186</v>
      </c>
      <c r="C258" s="204">
        <v>2240</v>
      </c>
      <c r="D258" s="205" t="s">
        <v>57</v>
      </c>
      <c r="E258" s="1356" t="s">
        <v>187</v>
      </c>
      <c r="F258" s="99" t="s">
        <v>43</v>
      </c>
      <c r="G258" s="1731" t="s">
        <v>702</v>
      </c>
      <c r="H258" s="1536">
        <f>I258+J258</f>
        <v>0</v>
      </c>
      <c r="I258" s="639">
        <f>ROUND(I259*I260*I261/1000,1)</f>
        <v>0</v>
      </c>
      <c r="J258" s="640">
        <f>ROUND(J259*J260*J261/1000,1)</f>
        <v>0</v>
      </c>
      <c r="K258" s="453" t="s">
        <v>34</v>
      </c>
      <c r="L258" s="454" t="s">
        <v>34</v>
      </c>
      <c r="M258" s="454" t="s">
        <v>34</v>
      </c>
      <c r="N258" s="455" t="s">
        <v>34</v>
      </c>
      <c r="O258" s="760" t="e">
        <f>H258-#REF!</f>
        <v>#REF!</v>
      </c>
      <c r="P258" s="639" t="e">
        <f>H258-#REF!</f>
        <v>#REF!</v>
      </c>
      <c r="Q258" s="639" t="e">
        <f>H258-#REF!</f>
        <v>#REF!</v>
      </c>
      <c r="R258" s="761" t="e">
        <f>H258-#REF!</f>
        <v>#REF!</v>
      </c>
      <c r="S258" s="762">
        <f>IF(H258&gt;0,ROUND((#REF!/H258),3),0)</f>
        <v>0</v>
      </c>
      <c r="T258" s="763">
        <f>IF(H258&gt;0,ROUND((#REF!/H258),3),0)</f>
        <v>0</v>
      </c>
      <c r="U258" s="763">
        <f>IF(H258&gt;0,ROUND((#REF!/H258),3),0)</f>
        <v>0</v>
      </c>
      <c r="V258" s="764">
        <f>IF(H258&gt;0,ROUND((#REF!/H258),3),0)</f>
        <v>0</v>
      </c>
    </row>
    <row r="259" spans="1:22" s="114" customFormat="1" ht="12" outlineLevel="1" x14ac:dyDescent="0.25">
      <c r="A259" s="973"/>
      <c r="B259" s="103"/>
      <c r="C259" s="185"/>
      <c r="D259" s="190" t="s">
        <v>57</v>
      </c>
      <c r="E259" s="1343" t="s">
        <v>188</v>
      </c>
      <c r="F259" s="104" t="s">
        <v>60</v>
      </c>
      <c r="G259" s="1732" t="s">
        <v>702</v>
      </c>
      <c r="H259" s="1537">
        <f>I259+J259</f>
        <v>0</v>
      </c>
      <c r="I259" s="642">
        <f>ЗвітІнд.Кошторис!H259</f>
        <v>0</v>
      </c>
      <c r="J259" s="643">
        <f>ЗвітІнд.Кошторис!I259</f>
        <v>0</v>
      </c>
      <c r="K259" s="447" t="s">
        <v>34</v>
      </c>
      <c r="L259" s="448" t="s">
        <v>34</v>
      </c>
      <c r="M259" s="448" t="s">
        <v>34</v>
      </c>
      <c r="N259" s="449" t="s">
        <v>34</v>
      </c>
      <c r="O259" s="781" t="s">
        <v>34</v>
      </c>
      <c r="P259" s="782" t="s">
        <v>34</v>
      </c>
      <c r="Q259" s="782" t="s">
        <v>34</v>
      </c>
      <c r="R259" s="783" t="s">
        <v>34</v>
      </c>
      <c r="S259" s="781" t="s">
        <v>34</v>
      </c>
      <c r="T259" s="782" t="s">
        <v>34</v>
      </c>
      <c r="U259" s="782" t="s">
        <v>34</v>
      </c>
      <c r="V259" s="783" t="s">
        <v>34</v>
      </c>
    </row>
    <row r="260" spans="1:22" s="114" customFormat="1" ht="12" outlineLevel="1" x14ac:dyDescent="0.25">
      <c r="A260" s="973"/>
      <c r="B260" s="206"/>
      <c r="C260" s="207"/>
      <c r="D260" s="190" t="s">
        <v>57</v>
      </c>
      <c r="E260" s="1343" t="s">
        <v>189</v>
      </c>
      <c r="F260" s="104" t="s">
        <v>163</v>
      </c>
      <c r="G260" s="1732" t="s">
        <v>702</v>
      </c>
      <c r="H260" s="1537">
        <f>I260+J260</f>
        <v>0</v>
      </c>
      <c r="I260" s="642">
        <f>ЗвітІнд.Кошторис!H260</f>
        <v>0</v>
      </c>
      <c r="J260" s="643">
        <f>ЗвітІнд.Кошторис!I260</f>
        <v>0</v>
      </c>
      <c r="K260" s="462" t="s">
        <v>34</v>
      </c>
      <c r="L260" s="463" t="s">
        <v>34</v>
      </c>
      <c r="M260" s="463" t="s">
        <v>34</v>
      </c>
      <c r="N260" s="464" t="s">
        <v>34</v>
      </c>
      <c r="O260" s="798" t="s">
        <v>34</v>
      </c>
      <c r="P260" s="799" t="s">
        <v>34</v>
      </c>
      <c r="Q260" s="799" t="s">
        <v>34</v>
      </c>
      <c r="R260" s="800" t="s">
        <v>34</v>
      </c>
      <c r="S260" s="798" t="s">
        <v>34</v>
      </c>
      <c r="T260" s="799" t="s">
        <v>34</v>
      </c>
      <c r="U260" s="799" t="s">
        <v>34</v>
      </c>
      <c r="V260" s="800" t="s">
        <v>34</v>
      </c>
    </row>
    <row r="261" spans="1:22" s="114" customFormat="1" ht="12.75" outlineLevel="1" thickBot="1" x14ac:dyDescent="0.3">
      <c r="A261" s="973"/>
      <c r="B261" s="106"/>
      <c r="C261" s="208"/>
      <c r="D261" s="209" t="s">
        <v>57</v>
      </c>
      <c r="E261" s="1344" t="s">
        <v>190</v>
      </c>
      <c r="F261" s="107" t="s">
        <v>62</v>
      </c>
      <c r="G261" s="1707" t="s">
        <v>702</v>
      </c>
      <c r="H261" s="1538">
        <f>IF(H258&gt;0,ROUND((H258/H259/H260*1000),5),0)</f>
        <v>0</v>
      </c>
      <c r="I261" s="645">
        <f>ЗвітІнд.Кошторис!H261</f>
        <v>0</v>
      </c>
      <c r="J261" s="646">
        <f>ЗвітІнд.Кошторис!I261</f>
        <v>0</v>
      </c>
      <c r="K261" s="450" t="s">
        <v>34</v>
      </c>
      <c r="L261" s="451" t="s">
        <v>34</v>
      </c>
      <c r="M261" s="451" t="s">
        <v>34</v>
      </c>
      <c r="N261" s="452" t="s">
        <v>34</v>
      </c>
      <c r="O261" s="784" t="s">
        <v>34</v>
      </c>
      <c r="P261" s="785" t="s">
        <v>34</v>
      </c>
      <c r="Q261" s="785" t="s">
        <v>34</v>
      </c>
      <c r="R261" s="786" t="s">
        <v>34</v>
      </c>
      <c r="S261" s="784" t="s">
        <v>34</v>
      </c>
      <c r="T261" s="785" t="s">
        <v>34</v>
      </c>
      <c r="U261" s="785" t="s">
        <v>34</v>
      </c>
      <c r="V261" s="786" t="s">
        <v>34</v>
      </c>
    </row>
    <row r="262" spans="1:22" s="19" customFormat="1" ht="27" outlineLevel="1" thickTop="1" thickBot="1" x14ac:dyDescent="0.3">
      <c r="A262" s="109"/>
      <c r="B262" s="210" t="s">
        <v>191</v>
      </c>
      <c r="C262" s="165">
        <v>2240</v>
      </c>
      <c r="D262" s="211" t="s">
        <v>57</v>
      </c>
      <c r="E262" s="1357" t="s">
        <v>192</v>
      </c>
      <c r="F262" s="212" t="s">
        <v>43</v>
      </c>
      <c r="G262" s="1707" t="s">
        <v>702</v>
      </c>
      <c r="H262" s="1539">
        <f t="shared" ref="H262:H265" si="12">I262+J262</f>
        <v>0</v>
      </c>
      <c r="I262" s="647">
        <f>ЗвітІнд.Кошторис!H262</f>
        <v>0</v>
      </c>
      <c r="J262" s="648">
        <f>ЗвітІнд.Кошторис!I262</f>
        <v>0</v>
      </c>
      <c r="K262" s="456" t="s">
        <v>34</v>
      </c>
      <c r="L262" s="457" t="s">
        <v>34</v>
      </c>
      <c r="M262" s="457" t="s">
        <v>34</v>
      </c>
      <c r="N262" s="458" t="s">
        <v>34</v>
      </c>
      <c r="O262" s="787" t="e">
        <f>H262-#REF!</f>
        <v>#REF!</v>
      </c>
      <c r="P262" s="788" t="e">
        <f>H262-#REF!</f>
        <v>#REF!</v>
      </c>
      <c r="Q262" s="788" t="e">
        <f>H262-#REF!</f>
        <v>#REF!</v>
      </c>
      <c r="R262" s="789" t="e">
        <f>H262-#REF!</f>
        <v>#REF!</v>
      </c>
      <c r="S262" s="790">
        <f>IF(H262&gt;0,ROUND((#REF!/H262),3),0)</f>
        <v>0</v>
      </c>
      <c r="T262" s="791">
        <f>IF(H262&gt;0,ROUND((#REF!/H262),3),0)</f>
        <v>0</v>
      </c>
      <c r="U262" s="791">
        <f>IF(H262&gt;0,ROUND((#REF!/H262),3),0)</f>
        <v>0</v>
      </c>
      <c r="V262" s="792">
        <f>IF(H262&gt;0,ROUND((#REF!/H262),3),0)</f>
        <v>0</v>
      </c>
    </row>
    <row r="263" spans="1:22" s="19" customFormat="1" ht="27" outlineLevel="1" thickTop="1" thickBot="1" x14ac:dyDescent="0.3">
      <c r="A263" s="109"/>
      <c r="B263" s="210" t="s">
        <v>193</v>
      </c>
      <c r="C263" s="165">
        <v>2240</v>
      </c>
      <c r="D263" s="211" t="s">
        <v>57</v>
      </c>
      <c r="E263" s="1357" t="s">
        <v>194</v>
      </c>
      <c r="F263" s="212" t="s">
        <v>43</v>
      </c>
      <c r="G263" s="1707" t="s">
        <v>702</v>
      </c>
      <c r="H263" s="1539">
        <f t="shared" si="12"/>
        <v>4</v>
      </c>
      <c r="I263" s="647">
        <f>ЗвітІнд.Кошторис!H263</f>
        <v>0</v>
      </c>
      <c r="J263" s="648">
        <v>4</v>
      </c>
      <c r="K263" s="459" t="s">
        <v>34</v>
      </c>
      <c r="L263" s="460" t="s">
        <v>34</v>
      </c>
      <c r="M263" s="460" t="s">
        <v>34</v>
      </c>
      <c r="N263" s="461" t="s">
        <v>34</v>
      </c>
      <c r="O263" s="793" t="e">
        <f>H263-#REF!</f>
        <v>#REF!</v>
      </c>
      <c r="P263" s="671" t="e">
        <f>H263-#REF!</f>
        <v>#REF!</v>
      </c>
      <c r="Q263" s="671" t="e">
        <f>H263-#REF!</f>
        <v>#REF!</v>
      </c>
      <c r="R263" s="794" t="e">
        <f>H263-#REF!</f>
        <v>#REF!</v>
      </c>
      <c r="S263" s="795" t="e">
        <f>IF(H263&gt;0,ROUND((#REF!/H263),3),0)</f>
        <v>#REF!</v>
      </c>
      <c r="T263" s="796" t="e">
        <f>IF(H263&gt;0,ROUND((#REF!/H263),3),0)</f>
        <v>#REF!</v>
      </c>
      <c r="U263" s="796" t="e">
        <f>IF(H263&gt;0,ROUND((#REF!/H263),3),0)</f>
        <v>#REF!</v>
      </c>
      <c r="V263" s="797" t="e">
        <f>IF(H263&gt;0,ROUND((#REF!/H263),3),0)</f>
        <v>#REF!</v>
      </c>
    </row>
    <row r="264" spans="1:22" s="19" customFormat="1" ht="17.25" outlineLevel="1" thickTop="1" thickBot="1" x14ac:dyDescent="0.3">
      <c r="A264" s="109"/>
      <c r="B264" s="210" t="s">
        <v>491</v>
      </c>
      <c r="C264" s="165">
        <v>2240</v>
      </c>
      <c r="D264" s="211" t="s">
        <v>195</v>
      </c>
      <c r="E264" s="1357" t="s">
        <v>403</v>
      </c>
      <c r="F264" s="212" t="s">
        <v>43</v>
      </c>
      <c r="G264" s="1707" t="s">
        <v>702</v>
      </c>
      <c r="H264" s="1539">
        <f t="shared" si="12"/>
        <v>18.600000000000001</v>
      </c>
      <c r="I264" s="647">
        <f>ЗвітІнд.Кошторис!H264</f>
        <v>0</v>
      </c>
      <c r="J264" s="648">
        <v>18.600000000000001</v>
      </c>
      <c r="K264" s="459" t="s">
        <v>34</v>
      </c>
      <c r="L264" s="460" t="s">
        <v>34</v>
      </c>
      <c r="M264" s="460" t="s">
        <v>34</v>
      </c>
      <c r="N264" s="461" t="s">
        <v>34</v>
      </c>
      <c r="O264" s="793" t="e">
        <f>H264-#REF!</f>
        <v>#REF!</v>
      </c>
      <c r="P264" s="671" t="e">
        <f>H264-#REF!</f>
        <v>#REF!</v>
      </c>
      <c r="Q264" s="671" t="e">
        <f>H264-#REF!</f>
        <v>#REF!</v>
      </c>
      <c r="R264" s="794" t="e">
        <f>H264-#REF!</f>
        <v>#REF!</v>
      </c>
      <c r="S264" s="795" t="e">
        <f>IF(H264&gt;0,ROUND((#REF!/H264),3),0)</f>
        <v>#REF!</v>
      </c>
      <c r="T264" s="796" t="e">
        <f>IF(H264&gt;0,ROUND((#REF!/H264),3),0)</f>
        <v>#REF!</v>
      </c>
      <c r="U264" s="796" t="e">
        <f>IF(H264&gt;0,ROUND((#REF!/H264),3),0)</f>
        <v>#REF!</v>
      </c>
      <c r="V264" s="797" t="e">
        <f>IF(H264&gt;0,ROUND((#REF!/H264),3),0)</f>
        <v>#REF!</v>
      </c>
    </row>
    <row r="265" spans="1:22" s="19" customFormat="1" ht="17.25" outlineLevel="1" thickTop="1" thickBot="1" x14ac:dyDescent="0.3">
      <c r="A265" s="109"/>
      <c r="B265" s="210" t="s">
        <v>422</v>
      </c>
      <c r="C265" s="165">
        <v>2240</v>
      </c>
      <c r="D265" s="211" t="s">
        <v>195</v>
      </c>
      <c r="E265" s="1357" t="s">
        <v>404</v>
      </c>
      <c r="F265" s="212" t="s">
        <v>43</v>
      </c>
      <c r="G265" s="1707" t="s">
        <v>702</v>
      </c>
      <c r="H265" s="1539">
        <f t="shared" si="12"/>
        <v>0.8</v>
      </c>
      <c r="I265" s="647">
        <f>ЗвітІнд.Кошторис!H265</f>
        <v>0</v>
      </c>
      <c r="J265" s="648">
        <v>0.8</v>
      </c>
      <c r="K265" s="459" t="s">
        <v>34</v>
      </c>
      <c r="L265" s="460" t="s">
        <v>34</v>
      </c>
      <c r="M265" s="460" t="s">
        <v>34</v>
      </c>
      <c r="N265" s="461" t="s">
        <v>34</v>
      </c>
      <c r="O265" s="793" t="e">
        <f>H265-#REF!</f>
        <v>#REF!</v>
      </c>
      <c r="P265" s="671" t="e">
        <f>H265-#REF!</f>
        <v>#REF!</v>
      </c>
      <c r="Q265" s="671" t="e">
        <f>H265-#REF!</f>
        <v>#REF!</v>
      </c>
      <c r="R265" s="794" t="e">
        <f>H265-#REF!</f>
        <v>#REF!</v>
      </c>
      <c r="S265" s="795" t="e">
        <f>IF(H265&gt;0,ROUND((#REF!/H265),3),0)</f>
        <v>#REF!</v>
      </c>
      <c r="T265" s="796" t="e">
        <f>IF(H265&gt;0,ROUND((#REF!/H265),3),0)</f>
        <v>#REF!</v>
      </c>
      <c r="U265" s="796" t="e">
        <f>IF(H265&gt;0,ROUND((#REF!/H265),3),0)</f>
        <v>#REF!</v>
      </c>
      <c r="V265" s="797" t="e">
        <f>IF(H265&gt;0,ROUND((#REF!/H265),3),0)</f>
        <v>#REF!</v>
      </c>
    </row>
    <row r="266" spans="1:22" s="19" customFormat="1" ht="16.5" outlineLevel="1" thickTop="1" x14ac:dyDescent="0.25">
      <c r="A266" s="109"/>
      <c r="B266" s="553" t="s">
        <v>492</v>
      </c>
      <c r="C266" s="204">
        <v>2240</v>
      </c>
      <c r="D266" s="205" t="s">
        <v>92</v>
      </c>
      <c r="E266" s="1356" t="s">
        <v>196</v>
      </c>
      <c r="F266" s="99" t="s">
        <v>43</v>
      </c>
      <c r="G266" s="1731" t="s">
        <v>705</v>
      </c>
      <c r="H266" s="1536">
        <f>I266+J266</f>
        <v>0</v>
      </c>
      <c r="I266" s="639">
        <f>ROUND(I267*I268/1000,1)</f>
        <v>0</v>
      </c>
      <c r="J266" s="640">
        <f>ROUND(J267*J268/1000,1)</f>
        <v>0</v>
      </c>
      <c r="K266" s="453" t="s">
        <v>34</v>
      </c>
      <c r="L266" s="454" t="s">
        <v>34</v>
      </c>
      <c r="M266" s="454" t="s">
        <v>34</v>
      </c>
      <c r="N266" s="455" t="s">
        <v>34</v>
      </c>
      <c r="O266" s="760" t="e">
        <f>H266-#REF!</f>
        <v>#REF!</v>
      </c>
      <c r="P266" s="639" t="e">
        <f>H266-#REF!</f>
        <v>#REF!</v>
      </c>
      <c r="Q266" s="639" t="e">
        <f>H266-#REF!</f>
        <v>#REF!</v>
      </c>
      <c r="R266" s="761" t="e">
        <f>H266-#REF!</f>
        <v>#REF!</v>
      </c>
      <c r="S266" s="762">
        <f>IF(H266&gt;0,ROUND((#REF!/H266),3),0)</f>
        <v>0</v>
      </c>
      <c r="T266" s="763">
        <f>IF(H266&gt;0,ROUND((#REF!/H266),3),0)</f>
        <v>0</v>
      </c>
      <c r="U266" s="763">
        <f>IF(H266&gt;0,ROUND((#REF!/H266),3),0)</f>
        <v>0</v>
      </c>
      <c r="V266" s="764">
        <f>IF(H266&gt;0,ROUND((#REF!/H266),3),0)</f>
        <v>0</v>
      </c>
    </row>
    <row r="267" spans="1:22" s="114" customFormat="1" ht="12" outlineLevel="1" x14ac:dyDescent="0.25">
      <c r="A267" s="973"/>
      <c r="B267" s="103"/>
      <c r="C267" s="185"/>
      <c r="D267" s="190" t="s">
        <v>92</v>
      </c>
      <c r="E267" s="1343" t="s">
        <v>197</v>
      </c>
      <c r="F267" s="104" t="s">
        <v>37</v>
      </c>
      <c r="G267" s="1732" t="s">
        <v>705</v>
      </c>
      <c r="H267" s="1537">
        <f>I267+J267</f>
        <v>1570.31</v>
      </c>
      <c r="I267" s="642">
        <f>ЗвітІнд.Кошторис!H267</f>
        <v>0</v>
      </c>
      <c r="J267" s="643">
        <v>1570.31</v>
      </c>
      <c r="K267" s="447" t="s">
        <v>34</v>
      </c>
      <c r="L267" s="448" t="s">
        <v>34</v>
      </c>
      <c r="M267" s="448" t="s">
        <v>34</v>
      </c>
      <c r="N267" s="449" t="s">
        <v>34</v>
      </c>
      <c r="O267" s="781" t="s">
        <v>34</v>
      </c>
      <c r="P267" s="782" t="s">
        <v>34</v>
      </c>
      <c r="Q267" s="782" t="s">
        <v>34</v>
      </c>
      <c r="R267" s="783" t="s">
        <v>34</v>
      </c>
      <c r="S267" s="781" t="s">
        <v>34</v>
      </c>
      <c r="T267" s="782" t="s">
        <v>34</v>
      </c>
      <c r="U267" s="782" t="s">
        <v>34</v>
      </c>
      <c r="V267" s="783" t="s">
        <v>34</v>
      </c>
    </row>
    <row r="268" spans="1:22" s="114" customFormat="1" ht="12.75" outlineLevel="1" thickBot="1" x14ac:dyDescent="0.3">
      <c r="A268" s="973"/>
      <c r="B268" s="106"/>
      <c r="C268" s="208"/>
      <c r="D268" s="209" t="s">
        <v>92</v>
      </c>
      <c r="E268" s="1344" t="s">
        <v>198</v>
      </c>
      <c r="F268" s="107" t="s">
        <v>62</v>
      </c>
      <c r="G268" s="1707" t="s">
        <v>705</v>
      </c>
      <c r="H268" s="1538">
        <f>IF(H266&gt;0,ROUND((H266/H267*1000),2),0)</f>
        <v>0</v>
      </c>
      <c r="I268" s="645">
        <f>ЗвітІнд.Кошторис!H268</f>
        <v>0</v>
      </c>
      <c r="J268" s="646">
        <v>6.3681693400000003E-3</v>
      </c>
      <c r="K268" s="450" t="s">
        <v>34</v>
      </c>
      <c r="L268" s="451" t="s">
        <v>34</v>
      </c>
      <c r="M268" s="451" t="s">
        <v>34</v>
      </c>
      <c r="N268" s="452" t="s">
        <v>34</v>
      </c>
      <c r="O268" s="784" t="s">
        <v>34</v>
      </c>
      <c r="P268" s="785" t="s">
        <v>34</v>
      </c>
      <c r="Q268" s="785" t="s">
        <v>34</v>
      </c>
      <c r="R268" s="786" t="s">
        <v>34</v>
      </c>
      <c r="S268" s="784" t="s">
        <v>34</v>
      </c>
      <c r="T268" s="785" t="s">
        <v>34</v>
      </c>
      <c r="U268" s="785" t="s">
        <v>34</v>
      </c>
      <c r="V268" s="786" t="s">
        <v>34</v>
      </c>
    </row>
    <row r="269" spans="1:22" s="19" customFormat="1" ht="39" outlineLevel="1" thickTop="1" x14ac:dyDescent="0.25">
      <c r="A269" s="109"/>
      <c r="B269" s="203" t="s">
        <v>493</v>
      </c>
      <c r="C269" s="204">
        <v>2240</v>
      </c>
      <c r="D269" s="205" t="s">
        <v>98</v>
      </c>
      <c r="E269" s="1356" t="s">
        <v>406</v>
      </c>
      <c r="F269" s="99" t="s">
        <v>43</v>
      </c>
      <c r="G269" s="1731" t="s">
        <v>702</v>
      </c>
      <c r="H269" s="1536">
        <f>I269+J269</f>
        <v>0</v>
      </c>
      <c r="I269" s="639">
        <f>ROUND(I270*I271/1000,1)</f>
        <v>0</v>
      </c>
      <c r="J269" s="640">
        <f>ROUND(J270*J271/1000,1)</f>
        <v>0</v>
      </c>
      <c r="K269" s="453" t="s">
        <v>34</v>
      </c>
      <c r="L269" s="454" t="s">
        <v>34</v>
      </c>
      <c r="M269" s="454" t="s">
        <v>34</v>
      </c>
      <c r="N269" s="455" t="s">
        <v>34</v>
      </c>
      <c r="O269" s="760" t="e">
        <f>H269-#REF!</f>
        <v>#REF!</v>
      </c>
      <c r="P269" s="639" t="e">
        <f>H269-#REF!</f>
        <v>#REF!</v>
      </c>
      <c r="Q269" s="639" t="e">
        <f>H269-#REF!</f>
        <v>#REF!</v>
      </c>
      <c r="R269" s="761" t="e">
        <f>H269-#REF!</f>
        <v>#REF!</v>
      </c>
      <c r="S269" s="762">
        <f>IF(H269&gt;0,ROUND((#REF!/H269),3),0)</f>
        <v>0</v>
      </c>
      <c r="T269" s="763">
        <f>IF(H269&gt;0,ROUND((#REF!/H269),3),0)</f>
        <v>0</v>
      </c>
      <c r="U269" s="763">
        <f>IF(H269&gt;0,ROUND((#REF!/H269),3),0)</f>
        <v>0</v>
      </c>
      <c r="V269" s="764">
        <f>IF(H269&gt;0,ROUND((#REF!/H269),3),0)</f>
        <v>0</v>
      </c>
    </row>
    <row r="270" spans="1:22" s="114" customFormat="1" ht="12" outlineLevel="1" x14ac:dyDescent="0.25">
      <c r="A270" s="973"/>
      <c r="B270" s="103"/>
      <c r="C270" s="185"/>
      <c r="D270" s="190" t="s">
        <v>98</v>
      </c>
      <c r="E270" s="1343" t="s">
        <v>85</v>
      </c>
      <c r="F270" s="104" t="s">
        <v>60</v>
      </c>
      <c r="G270" s="1732" t="s">
        <v>702</v>
      </c>
      <c r="H270" s="1537">
        <f>I270+J270</f>
        <v>0</v>
      </c>
      <c r="I270" s="642">
        <f>ЗвітІнд.Кошторис!H270</f>
        <v>0</v>
      </c>
      <c r="J270" s="643">
        <f>ЗвітІнд.Кошторис!I270</f>
        <v>0</v>
      </c>
      <c r="K270" s="447" t="s">
        <v>34</v>
      </c>
      <c r="L270" s="448" t="s">
        <v>34</v>
      </c>
      <c r="M270" s="448" t="s">
        <v>34</v>
      </c>
      <c r="N270" s="449" t="s">
        <v>34</v>
      </c>
      <c r="O270" s="781" t="s">
        <v>34</v>
      </c>
      <c r="P270" s="782" t="s">
        <v>34</v>
      </c>
      <c r="Q270" s="782" t="s">
        <v>34</v>
      </c>
      <c r="R270" s="783" t="s">
        <v>34</v>
      </c>
      <c r="S270" s="781" t="s">
        <v>34</v>
      </c>
      <c r="T270" s="782" t="s">
        <v>34</v>
      </c>
      <c r="U270" s="782" t="s">
        <v>34</v>
      </c>
      <c r="V270" s="783" t="s">
        <v>34</v>
      </c>
    </row>
    <row r="271" spans="1:22" s="114" customFormat="1" ht="12.75" outlineLevel="1" thickBot="1" x14ac:dyDescent="0.3">
      <c r="A271" s="973"/>
      <c r="B271" s="106"/>
      <c r="C271" s="208"/>
      <c r="D271" s="209" t="s">
        <v>98</v>
      </c>
      <c r="E271" s="1344" t="s">
        <v>199</v>
      </c>
      <c r="F271" s="107" t="s">
        <v>62</v>
      </c>
      <c r="G271" s="1707" t="s">
        <v>702</v>
      </c>
      <c r="H271" s="1538">
        <f>IF(H269&gt;0,ROUND((H269/H270*1000),2),0)</f>
        <v>0</v>
      </c>
      <c r="I271" s="645">
        <f>ЗвітІнд.Кошторис!H271</f>
        <v>0</v>
      </c>
      <c r="J271" s="646">
        <f>ЗвітІнд.Кошторис!I271</f>
        <v>0</v>
      </c>
      <c r="K271" s="450" t="s">
        <v>34</v>
      </c>
      <c r="L271" s="451" t="s">
        <v>34</v>
      </c>
      <c r="M271" s="451" t="s">
        <v>34</v>
      </c>
      <c r="N271" s="452" t="s">
        <v>34</v>
      </c>
      <c r="O271" s="784" t="s">
        <v>34</v>
      </c>
      <c r="P271" s="785" t="s">
        <v>34</v>
      </c>
      <c r="Q271" s="785" t="s">
        <v>34</v>
      </c>
      <c r="R271" s="786" t="s">
        <v>34</v>
      </c>
      <c r="S271" s="784" t="s">
        <v>34</v>
      </c>
      <c r="T271" s="785" t="s">
        <v>34</v>
      </c>
      <c r="U271" s="785" t="s">
        <v>34</v>
      </c>
      <c r="V271" s="786" t="s">
        <v>34</v>
      </c>
    </row>
    <row r="272" spans="1:22" s="19" customFormat="1" ht="16.5" outlineLevel="1" thickTop="1" x14ac:dyDescent="0.25">
      <c r="A272" s="109"/>
      <c r="B272" s="203" t="s">
        <v>405</v>
      </c>
      <c r="C272" s="204">
        <v>2240</v>
      </c>
      <c r="D272" s="205" t="s">
        <v>126</v>
      </c>
      <c r="E272" s="1356" t="s">
        <v>200</v>
      </c>
      <c r="F272" s="99" t="s">
        <v>43</v>
      </c>
      <c r="G272" s="1731" t="s">
        <v>702</v>
      </c>
      <c r="H272" s="1536">
        <f>I272+J272</f>
        <v>76</v>
      </c>
      <c r="I272" s="639">
        <f>ROUND(I273*I274/1000,1)</f>
        <v>0</v>
      </c>
      <c r="J272" s="640">
        <f>ROUND(J273*J274/1000,1)</f>
        <v>76</v>
      </c>
      <c r="K272" s="477" t="s">
        <v>34</v>
      </c>
      <c r="L272" s="478" t="s">
        <v>34</v>
      </c>
      <c r="M272" s="478" t="s">
        <v>34</v>
      </c>
      <c r="N272" s="479" t="s">
        <v>34</v>
      </c>
      <c r="O272" s="818" t="e">
        <f>H272-#REF!</f>
        <v>#REF!</v>
      </c>
      <c r="P272" s="819" t="e">
        <f>H272-#REF!</f>
        <v>#REF!</v>
      </c>
      <c r="Q272" s="819" t="e">
        <f>H272-#REF!</f>
        <v>#REF!</v>
      </c>
      <c r="R272" s="820" t="e">
        <f>H272-#REF!</f>
        <v>#REF!</v>
      </c>
      <c r="S272" s="821" t="e">
        <f>IF(H272&gt;0,ROUND((#REF!/H272),3),0)</f>
        <v>#REF!</v>
      </c>
      <c r="T272" s="822" t="e">
        <f>IF(H272&gt;0,ROUND((#REF!/H272),3),0)</f>
        <v>#REF!</v>
      </c>
      <c r="U272" s="822" t="e">
        <f>IF(H272&gt;0,ROUND((#REF!/H272),3),0)</f>
        <v>#REF!</v>
      </c>
      <c r="V272" s="823" t="e">
        <f>IF(H272&gt;0,ROUND((#REF!/H272),3),0)</f>
        <v>#REF!</v>
      </c>
    </row>
    <row r="273" spans="1:23" s="114" customFormat="1" ht="12" outlineLevel="1" x14ac:dyDescent="0.25">
      <c r="A273" s="973"/>
      <c r="B273" s="103"/>
      <c r="C273" s="185"/>
      <c r="D273" s="190" t="s">
        <v>126</v>
      </c>
      <c r="E273" s="1343" t="s">
        <v>201</v>
      </c>
      <c r="F273" s="104" t="s">
        <v>60</v>
      </c>
      <c r="G273" s="1732" t="s">
        <v>702</v>
      </c>
      <c r="H273" s="1537">
        <f>I273+J273</f>
        <v>4</v>
      </c>
      <c r="I273" s="642">
        <f>ЗвітІнд.Кошторис!H273</f>
        <v>0</v>
      </c>
      <c r="J273" s="643">
        <v>4</v>
      </c>
      <c r="K273" s="447" t="s">
        <v>34</v>
      </c>
      <c r="L273" s="448" t="s">
        <v>34</v>
      </c>
      <c r="M273" s="448" t="s">
        <v>34</v>
      </c>
      <c r="N273" s="449" t="s">
        <v>34</v>
      </c>
      <c r="O273" s="781" t="s">
        <v>34</v>
      </c>
      <c r="P273" s="782" t="s">
        <v>34</v>
      </c>
      <c r="Q273" s="782" t="s">
        <v>34</v>
      </c>
      <c r="R273" s="783" t="s">
        <v>34</v>
      </c>
      <c r="S273" s="781" t="s">
        <v>34</v>
      </c>
      <c r="T273" s="782" t="s">
        <v>34</v>
      </c>
      <c r="U273" s="782" t="s">
        <v>34</v>
      </c>
      <c r="V273" s="783" t="s">
        <v>34</v>
      </c>
    </row>
    <row r="274" spans="1:23" s="114" customFormat="1" ht="12.75" outlineLevel="1" thickBot="1" x14ac:dyDescent="0.3">
      <c r="A274" s="973"/>
      <c r="B274" s="106"/>
      <c r="C274" s="208"/>
      <c r="D274" s="209" t="s">
        <v>126</v>
      </c>
      <c r="E274" s="1344" t="s">
        <v>202</v>
      </c>
      <c r="F274" s="107" t="s">
        <v>62</v>
      </c>
      <c r="G274" s="1707" t="s">
        <v>702</v>
      </c>
      <c r="H274" s="1538">
        <f>IF(H272&gt;0,ROUND((H272/H273*1000),2),0)</f>
        <v>19000</v>
      </c>
      <c r="I274" s="645">
        <f>ЗвітІнд.Кошторис!H274</f>
        <v>0</v>
      </c>
      <c r="J274" s="646">
        <v>19000</v>
      </c>
      <c r="K274" s="450" t="s">
        <v>34</v>
      </c>
      <c r="L274" s="451" t="s">
        <v>34</v>
      </c>
      <c r="M274" s="451" t="s">
        <v>34</v>
      </c>
      <c r="N274" s="452" t="s">
        <v>34</v>
      </c>
      <c r="O274" s="784" t="s">
        <v>34</v>
      </c>
      <c r="P274" s="785" t="s">
        <v>34</v>
      </c>
      <c r="Q274" s="785" t="s">
        <v>34</v>
      </c>
      <c r="R274" s="786" t="s">
        <v>34</v>
      </c>
      <c r="S274" s="784" t="s">
        <v>34</v>
      </c>
      <c r="T274" s="785" t="s">
        <v>34</v>
      </c>
      <c r="U274" s="785" t="s">
        <v>34</v>
      </c>
      <c r="V274" s="786" t="s">
        <v>34</v>
      </c>
    </row>
    <row r="275" spans="1:23" s="122" customFormat="1" ht="17.25" outlineLevel="1" thickTop="1" thickBot="1" x14ac:dyDescent="0.3">
      <c r="A275" s="109"/>
      <c r="B275" s="213" t="s">
        <v>494</v>
      </c>
      <c r="C275" s="165">
        <v>2240</v>
      </c>
      <c r="D275" s="166" t="s">
        <v>126</v>
      </c>
      <c r="E275" s="528" t="s">
        <v>203</v>
      </c>
      <c r="F275" s="214" t="s">
        <v>43</v>
      </c>
      <c r="G275" s="1707" t="s">
        <v>705</v>
      </c>
      <c r="H275" s="1541">
        <f>H276+H277+H278</f>
        <v>94</v>
      </c>
      <c r="I275" s="653">
        <f t="shared" ref="I275:J275" si="13">I276+I277+I278</f>
        <v>0</v>
      </c>
      <c r="J275" s="654">
        <f t="shared" si="13"/>
        <v>94</v>
      </c>
      <c r="K275" s="477" t="s">
        <v>34</v>
      </c>
      <c r="L275" s="478" t="s">
        <v>34</v>
      </c>
      <c r="M275" s="478" t="s">
        <v>34</v>
      </c>
      <c r="N275" s="479" t="s">
        <v>34</v>
      </c>
      <c r="O275" s="818" t="e">
        <f>H275-#REF!</f>
        <v>#REF!</v>
      </c>
      <c r="P275" s="819" t="e">
        <f>H275-#REF!</f>
        <v>#REF!</v>
      </c>
      <c r="Q275" s="819" t="e">
        <f>H275-#REF!</f>
        <v>#REF!</v>
      </c>
      <c r="R275" s="820" t="e">
        <f>H275-#REF!</f>
        <v>#REF!</v>
      </c>
      <c r="S275" s="821" t="e">
        <f>IF(H275&gt;0,ROUND((#REF!/H275),3),0)</f>
        <v>#REF!</v>
      </c>
      <c r="T275" s="822" t="e">
        <f>IF(H275&gt;0,ROUND((#REF!/H275),3),0)</f>
        <v>#REF!</v>
      </c>
      <c r="U275" s="822" t="e">
        <f>IF(H275&gt;0,ROUND((#REF!/H275),3),0)</f>
        <v>#REF!</v>
      </c>
      <c r="V275" s="823" t="e">
        <f>IF(H275&gt;0,ROUND((#REF!/H275),3),0)</f>
        <v>#REF!</v>
      </c>
    </row>
    <row r="276" spans="1:23" s="122" customFormat="1" ht="15.75" outlineLevel="1" thickTop="1" x14ac:dyDescent="0.25">
      <c r="A276" s="357"/>
      <c r="B276" s="215" t="s">
        <v>495</v>
      </c>
      <c r="C276" s="168">
        <v>2240</v>
      </c>
      <c r="D276" s="169" t="s">
        <v>126</v>
      </c>
      <c r="E276" s="170" t="s">
        <v>204</v>
      </c>
      <c r="F276" s="216" t="s">
        <v>43</v>
      </c>
      <c r="G276" s="1708" t="s">
        <v>705</v>
      </c>
      <c r="H276" s="1548">
        <f>I276+J276</f>
        <v>0</v>
      </c>
      <c r="I276" s="664">
        <f>ЗвітІнд.Кошторис!H276</f>
        <v>0</v>
      </c>
      <c r="J276" s="665">
        <f>ЗвітІнд.Кошторис!I276</f>
        <v>0</v>
      </c>
      <c r="K276" s="477" t="s">
        <v>34</v>
      </c>
      <c r="L276" s="478" t="s">
        <v>34</v>
      </c>
      <c r="M276" s="478" t="s">
        <v>34</v>
      </c>
      <c r="N276" s="479" t="s">
        <v>34</v>
      </c>
      <c r="O276" s="824" t="e">
        <f>H276-#REF!</f>
        <v>#REF!</v>
      </c>
      <c r="P276" s="825" t="e">
        <f>H276-#REF!</f>
        <v>#REF!</v>
      </c>
      <c r="Q276" s="825" t="e">
        <f>H276-#REF!</f>
        <v>#REF!</v>
      </c>
      <c r="R276" s="826" t="e">
        <f>H276-#REF!</f>
        <v>#REF!</v>
      </c>
      <c r="S276" s="827">
        <f>IF(H276&gt;0,ROUND((#REF!/H276),3),0)</f>
        <v>0</v>
      </c>
      <c r="T276" s="828">
        <f>IF(H276&gt;0,ROUND((#REF!/H276),3),0)</f>
        <v>0</v>
      </c>
      <c r="U276" s="828">
        <f>IF(H276&gt;0,ROUND((#REF!/H276),3),0)</f>
        <v>0</v>
      </c>
      <c r="V276" s="829">
        <f>IF(H276&gt;0,ROUND((#REF!/H276),3),0)</f>
        <v>0</v>
      </c>
    </row>
    <row r="277" spans="1:23" s="122" customFormat="1" ht="25.5" outlineLevel="1" x14ac:dyDescent="0.25">
      <c r="A277" s="357"/>
      <c r="B277" s="110" t="s">
        <v>496</v>
      </c>
      <c r="C277" s="171">
        <v>2240</v>
      </c>
      <c r="D277" s="172" t="s">
        <v>126</v>
      </c>
      <c r="E277" s="137" t="s">
        <v>205</v>
      </c>
      <c r="F277" s="135" t="s">
        <v>43</v>
      </c>
      <c r="G277" s="1708" t="s">
        <v>705</v>
      </c>
      <c r="H277" s="1543">
        <f>I277+J277</f>
        <v>0</v>
      </c>
      <c r="I277" s="518">
        <f>ЗвітІнд.Кошторис!H277</f>
        <v>0</v>
      </c>
      <c r="J277" s="519">
        <f>ЗвітІнд.Кошторис!I277</f>
        <v>0</v>
      </c>
      <c r="K277" s="468" t="s">
        <v>34</v>
      </c>
      <c r="L277" s="469" t="s">
        <v>34</v>
      </c>
      <c r="M277" s="469" t="s">
        <v>34</v>
      </c>
      <c r="N277" s="470" t="s">
        <v>34</v>
      </c>
      <c r="O277" s="765" t="e">
        <f>H277-#REF!</f>
        <v>#REF!</v>
      </c>
      <c r="P277" s="658" t="e">
        <f>H277-#REF!</f>
        <v>#REF!</v>
      </c>
      <c r="Q277" s="658" t="e">
        <f>H277-#REF!</f>
        <v>#REF!</v>
      </c>
      <c r="R277" s="801" t="e">
        <f>H277-#REF!</f>
        <v>#REF!</v>
      </c>
      <c r="S277" s="802">
        <f>IF(H277&gt;0,ROUND((#REF!/H277),3),0)</f>
        <v>0</v>
      </c>
      <c r="T277" s="803">
        <f>IF(H277&gt;0,ROUND((#REF!/H277),3),0)</f>
        <v>0</v>
      </c>
      <c r="U277" s="803">
        <f>IF(H277&gt;0,ROUND((#REF!/H277),3),0)</f>
        <v>0</v>
      </c>
      <c r="V277" s="804">
        <f>IF(H277&gt;0,ROUND((#REF!/H277),3),0)</f>
        <v>0</v>
      </c>
    </row>
    <row r="278" spans="1:23" s="122" customFormat="1" ht="39" outlineLevel="1" thickBot="1" x14ac:dyDescent="0.3">
      <c r="A278" s="357"/>
      <c r="B278" s="217" t="s">
        <v>497</v>
      </c>
      <c r="C278" s="173">
        <v>2240</v>
      </c>
      <c r="D278" s="174" t="s">
        <v>126</v>
      </c>
      <c r="E278" s="175" t="s">
        <v>581</v>
      </c>
      <c r="F278" s="124" t="s">
        <v>43</v>
      </c>
      <c r="G278" s="1707" t="s">
        <v>705</v>
      </c>
      <c r="H278" s="1545">
        <f>I278+J278</f>
        <v>94</v>
      </c>
      <c r="I278" s="667">
        <f>ЗвітІнд.Кошторис!H278</f>
        <v>0</v>
      </c>
      <c r="J278" s="668">
        <v>94</v>
      </c>
      <c r="K278" s="453" t="s">
        <v>34</v>
      </c>
      <c r="L278" s="454" t="s">
        <v>34</v>
      </c>
      <c r="M278" s="454" t="s">
        <v>34</v>
      </c>
      <c r="N278" s="455" t="s">
        <v>34</v>
      </c>
      <c r="O278" s="760" t="e">
        <f>H278-#REF!</f>
        <v>#REF!</v>
      </c>
      <c r="P278" s="639" t="e">
        <f>H278-#REF!</f>
        <v>#REF!</v>
      </c>
      <c r="Q278" s="639" t="e">
        <f>H278-#REF!</f>
        <v>#REF!</v>
      </c>
      <c r="R278" s="761" t="e">
        <f>H278-#REF!</f>
        <v>#REF!</v>
      </c>
      <c r="S278" s="762" t="e">
        <f>IF(H278&gt;0,ROUND((#REF!/H278),3),0)</f>
        <v>#REF!</v>
      </c>
      <c r="T278" s="763" t="e">
        <f>IF(H278&gt;0,ROUND((#REF!/H278),3),0)</f>
        <v>#REF!</v>
      </c>
      <c r="U278" s="763" t="e">
        <f>IF(H278&gt;0,ROUND((#REF!/H278),3),0)</f>
        <v>#REF!</v>
      </c>
      <c r="V278" s="764" t="e">
        <f>IF(H278&gt;0,ROUND((#REF!/H278),3),0)</f>
        <v>#REF!</v>
      </c>
    </row>
    <row r="279" spans="1:23" s="122" customFormat="1" ht="16.5" outlineLevel="1" thickTop="1" x14ac:dyDescent="0.25">
      <c r="A279" s="109"/>
      <c r="B279" s="110" t="s">
        <v>210</v>
      </c>
      <c r="C279" s="179">
        <v>2240</v>
      </c>
      <c r="D279" s="183" t="s">
        <v>206</v>
      </c>
      <c r="E279" s="278" t="s">
        <v>207</v>
      </c>
      <c r="F279" s="121" t="s">
        <v>43</v>
      </c>
      <c r="G279" s="1706" t="s">
        <v>702</v>
      </c>
      <c r="H279" s="1536">
        <f>I279+J279</f>
        <v>174.7</v>
      </c>
      <c r="I279" s="639">
        <f>ROUND(I280*I281/1000,1)</f>
        <v>0</v>
      </c>
      <c r="J279" s="640">
        <f>ROUND(J280*J281/1000,1)</f>
        <v>174.7</v>
      </c>
      <c r="K279" s="477" t="s">
        <v>34</v>
      </c>
      <c r="L279" s="478" t="s">
        <v>34</v>
      </c>
      <c r="M279" s="478" t="s">
        <v>34</v>
      </c>
      <c r="N279" s="479" t="s">
        <v>34</v>
      </c>
      <c r="O279" s="818" t="e">
        <f>H279-#REF!</f>
        <v>#REF!</v>
      </c>
      <c r="P279" s="819" t="e">
        <f>H279-#REF!</f>
        <v>#REF!</v>
      </c>
      <c r="Q279" s="819" t="e">
        <f>H279-#REF!</f>
        <v>#REF!</v>
      </c>
      <c r="R279" s="820" t="e">
        <f>H279-#REF!</f>
        <v>#REF!</v>
      </c>
      <c r="S279" s="821" t="e">
        <f>IF(H279&gt;0,ROUND((#REF!/H279),3),0)</f>
        <v>#REF!</v>
      </c>
      <c r="T279" s="822" t="e">
        <f>IF(H279&gt;0,ROUND((#REF!/H279),3),0)</f>
        <v>#REF!</v>
      </c>
      <c r="U279" s="822" t="e">
        <f>IF(H279&gt;0,ROUND((#REF!/H279),3),0)</f>
        <v>#REF!</v>
      </c>
      <c r="V279" s="823" t="e">
        <f>IF(H279&gt;0,ROUND((#REF!/H279),3),0)</f>
        <v>#REF!</v>
      </c>
    </row>
    <row r="280" spans="1:23" s="114" customFormat="1" ht="12" outlineLevel="1" x14ac:dyDescent="0.25">
      <c r="A280" s="973"/>
      <c r="B280" s="103"/>
      <c r="C280" s="185"/>
      <c r="D280" s="190" t="s">
        <v>206</v>
      </c>
      <c r="E280" s="1345" t="s">
        <v>208</v>
      </c>
      <c r="F280" s="117" t="s">
        <v>60</v>
      </c>
      <c r="G280" s="1734" t="s">
        <v>702</v>
      </c>
      <c r="H280" s="1537">
        <f>I280+J280</f>
        <v>9525</v>
      </c>
      <c r="I280" s="642">
        <f>ЗвітІнд.Кошторис!H280</f>
        <v>0</v>
      </c>
      <c r="J280" s="1760">
        <v>9525</v>
      </c>
      <c r="K280" s="447" t="s">
        <v>34</v>
      </c>
      <c r="L280" s="448" t="s">
        <v>34</v>
      </c>
      <c r="M280" s="448" t="s">
        <v>34</v>
      </c>
      <c r="N280" s="449" t="s">
        <v>34</v>
      </c>
      <c r="O280" s="781" t="s">
        <v>34</v>
      </c>
      <c r="P280" s="782" t="s">
        <v>34</v>
      </c>
      <c r="Q280" s="782" t="s">
        <v>34</v>
      </c>
      <c r="R280" s="783" t="s">
        <v>34</v>
      </c>
      <c r="S280" s="781" t="s">
        <v>34</v>
      </c>
      <c r="T280" s="782" t="s">
        <v>34</v>
      </c>
      <c r="U280" s="782" t="s">
        <v>34</v>
      </c>
      <c r="V280" s="783" t="s">
        <v>34</v>
      </c>
    </row>
    <row r="281" spans="1:23" s="114" customFormat="1" ht="12.75" outlineLevel="1" thickBot="1" x14ac:dyDescent="0.3">
      <c r="A281" s="973"/>
      <c r="B281" s="106"/>
      <c r="C281" s="208"/>
      <c r="D281" s="209" t="s">
        <v>206</v>
      </c>
      <c r="E281" s="1346" t="s">
        <v>209</v>
      </c>
      <c r="F281" s="119" t="s">
        <v>62</v>
      </c>
      <c r="G281" s="1707" t="s">
        <v>702</v>
      </c>
      <c r="H281" s="1538">
        <f>IF(H279&gt;0,ROUND((H279/H280*1000),2),0)</f>
        <v>18.34</v>
      </c>
      <c r="I281" s="645">
        <f>ЗвітІнд.Кошторис!H281</f>
        <v>0</v>
      </c>
      <c r="J281" s="646">
        <v>18.341207349000001</v>
      </c>
      <c r="K281" s="450" t="s">
        <v>34</v>
      </c>
      <c r="L281" s="451" t="s">
        <v>34</v>
      </c>
      <c r="M281" s="451" t="s">
        <v>34</v>
      </c>
      <c r="N281" s="452" t="s">
        <v>34</v>
      </c>
      <c r="O281" s="784" t="s">
        <v>34</v>
      </c>
      <c r="P281" s="785" t="s">
        <v>34</v>
      </c>
      <c r="Q281" s="785" t="s">
        <v>34</v>
      </c>
      <c r="R281" s="786" t="s">
        <v>34</v>
      </c>
      <c r="S281" s="784" t="s">
        <v>34</v>
      </c>
      <c r="T281" s="785" t="s">
        <v>34</v>
      </c>
      <c r="U281" s="785" t="s">
        <v>34</v>
      </c>
      <c r="V281" s="786" t="s">
        <v>34</v>
      </c>
    </row>
    <row r="282" spans="1:23" s="122" customFormat="1" ht="16.5" outlineLevel="1" thickTop="1" x14ac:dyDescent="0.25">
      <c r="A282" s="109"/>
      <c r="B282" s="110" t="s">
        <v>213</v>
      </c>
      <c r="C282" s="179">
        <v>2240</v>
      </c>
      <c r="D282" s="183" t="s">
        <v>211</v>
      </c>
      <c r="E282" s="278" t="s">
        <v>212</v>
      </c>
      <c r="F282" s="121" t="s">
        <v>43</v>
      </c>
      <c r="G282" s="1706" t="s">
        <v>701</v>
      </c>
      <c r="H282" s="1536">
        <f>I282+J282</f>
        <v>40</v>
      </c>
      <c r="I282" s="639">
        <f>ROUND(I283*I284/1000,1)</f>
        <v>0</v>
      </c>
      <c r="J282" s="640">
        <f>ROUND(J283*J284/1000,1)</f>
        <v>40</v>
      </c>
      <c r="K282" s="477" t="s">
        <v>34</v>
      </c>
      <c r="L282" s="478" t="s">
        <v>34</v>
      </c>
      <c r="M282" s="478" t="s">
        <v>34</v>
      </c>
      <c r="N282" s="479" t="s">
        <v>34</v>
      </c>
      <c r="O282" s="818" t="e">
        <f>H282-#REF!</f>
        <v>#REF!</v>
      </c>
      <c r="P282" s="819" t="e">
        <f>H282-#REF!</f>
        <v>#REF!</v>
      </c>
      <c r="Q282" s="819" t="e">
        <f>H282-#REF!</f>
        <v>#REF!</v>
      </c>
      <c r="R282" s="820" t="e">
        <f>H282-#REF!</f>
        <v>#REF!</v>
      </c>
      <c r="S282" s="821" t="e">
        <f>IF(H282&gt;0,ROUND((#REF!/H282),3),0)</f>
        <v>#REF!</v>
      </c>
      <c r="T282" s="822" t="e">
        <f>IF(H282&gt;0,ROUND((#REF!/H282),3),0)</f>
        <v>#REF!</v>
      </c>
      <c r="U282" s="822" t="e">
        <f>IF(H282&gt;0,ROUND((#REF!/H282),3),0)</f>
        <v>#REF!</v>
      </c>
      <c r="V282" s="823" t="e">
        <f>IF(H282&gt;0,ROUND((#REF!/H282),3),0)</f>
        <v>#REF!</v>
      </c>
    </row>
    <row r="283" spans="1:23" s="114" customFormat="1" ht="12" outlineLevel="1" x14ac:dyDescent="0.25">
      <c r="A283" s="973"/>
      <c r="B283" s="103"/>
      <c r="C283" s="185"/>
      <c r="D283" s="190" t="s">
        <v>211</v>
      </c>
      <c r="E283" s="130" t="s">
        <v>85</v>
      </c>
      <c r="F283" s="117" t="s">
        <v>35</v>
      </c>
      <c r="G283" s="1734" t="s">
        <v>701</v>
      </c>
      <c r="H283" s="1537">
        <f>I283+J283</f>
        <v>87</v>
      </c>
      <c r="I283" s="642">
        <f>ЗвітІнд.Кошторис!H283</f>
        <v>0</v>
      </c>
      <c r="J283" s="643">
        <v>87</v>
      </c>
      <c r="K283" s="447" t="s">
        <v>34</v>
      </c>
      <c r="L283" s="448" t="s">
        <v>34</v>
      </c>
      <c r="M283" s="448" t="s">
        <v>34</v>
      </c>
      <c r="N283" s="449" t="s">
        <v>34</v>
      </c>
      <c r="O283" s="781" t="s">
        <v>34</v>
      </c>
      <c r="P283" s="782" t="s">
        <v>34</v>
      </c>
      <c r="Q283" s="782" t="s">
        <v>34</v>
      </c>
      <c r="R283" s="783" t="s">
        <v>34</v>
      </c>
      <c r="S283" s="781" t="s">
        <v>34</v>
      </c>
      <c r="T283" s="782" t="s">
        <v>34</v>
      </c>
      <c r="U283" s="782" t="s">
        <v>34</v>
      </c>
      <c r="V283" s="783" t="s">
        <v>34</v>
      </c>
    </row>
    <row r="284" spans="1:23" s="114" customFormat="1" ht="12.75" outlineLevel="1" thickBot="1" x14ac:dyDescent="0.3">
      <c r="A284" s="973"/>
      <c r="B284" s="106"/>
      <c r="C284" s="208"/>
      <c r="D284" s="209" t="s">
        <v>211</v>
      </c>
      <c r="E284" s="131" t="s">
        <v>86</v>
      </c>
      <c r="F284" s="119" t="s">
        <v>62</v>
      </c>
      <c r="G284" s="1707" t="s">
        <v>701</v>
      </c>
      <c r="H284" s="1538">
        <f>IF(H282&gt;0,ROUND((H282/H283*1000),2),0)</f>
        <v>459.77</v>
      </c>
      <c r="I284" s="645">
        <f>ЗвітІнд.Кошторис!H284</f>
        <v>0</v>
      </c>
      <c r="J284" s="646">
        <v>459.77011494200002</v>
      </c>
      <c r="K284" s="450" t="s">
        <v>34</v>
      </c>
      <c r="L284" s="451" t="s">
        <v>34</v>
      </c>
      <c r="M284" s="451" t="s">
        <v>34</v>
      </c>
      <c r="N284" s="452" t="s">
        <v>34</v>
      </c>
      <c r="O284" s="784" t="s">
        <v>34</v>
      </c>
      <c r="P284" s="785" t="s">
        <v>34</v>
      </c>
      <c r="Q284" s="785" t="s">
        <v>34</v>
      </c>
      <c r="R284" s="786" t="s">
        <v>34</v>
      </c>
      <c r="S284" s="784" t="s">
        <v>34</v>
      </c>
      <c r="T284" s="785" t="s">
        <v>34</v>
      </c>
      <c r="U284" s="785" t="s">
        <v>34</v>
      </c>
      <c r="V284" s="786" t="s">
        <v>34</v>
      </c>
    </row>
    <row r="285" spans="1:23" s="122" customFormat="1" ht="16.5" outlineLevel="1" thickTop="1" x14ac:dyDescent="0.25">
      <c r="A285" s="109"/>
      <c r="B285" s="110" t="s">
        <v>217</v>
      </c>
      <c r="C285" s="179">
        <v>2240</v>
      </c>
      <c r="D285" s="183" t="s">
        <v>146</v>
      </c>
      <c r="E285" s="278" t="s">
        <v>214</v>
      </c>
      <c r="F285" s="121" t="s">
        <v>43</v>
      </c>
      <c r="G285" s="1706" t="s">
        <v>702</v>
      </c>
      <c r="H285" s="1536">
        <f>I285+J285</f>
        <v>46.9</v>
      </c>
      <c r="I285" s="639">
        <f>ROUND(I286*I287/1000,1)</f>
        <v>0</v>
      </c>
      <c r="J285" s="640">
        <f>ROUND(J286*J287/1000,1)</f>
        <v>46.9</v>
      </c>
      <c r="K285" s="477" t="s">
        <v>34</v>
      </c>
      <c r="L285" s="478" t="s">
        <v>34</v>
      </c>
      <c r="M285" s="478" t="s">
        <v>34</v>
      </c>
      <c r="N285" s="479" t="s">
        <v>34</v>
      </c>
      <c r="O285" s="818" t="e">
        <f>H285-#REF!</f>
        <v>#REF!</v>
      </c>
      <c r="P285" s="819" t="e">
        <f>H285-#REF!</f>
        <v>#REF!</v>
      </c>
      <c r="Q285" s="819" t="e">
        <f>H285-#REF!</f>
        <v>#REF!</v>
      </c>
      <c r="R285" s="820" t="e">
        <f>H285-#REF!</f>
        <v>#REF!</v>
      </c>
      <c r="S285" s="821" t="e">
        <f>IF(H285&gt;0,ROUND((#REF!/H285),3),0)</f>
        <v>#REF!</v>
      </c>
      <c r="T285" s="822" t="e">
        <f>IF(H285&gt;0,ROUND((#REF!/H285),3),0)</f>
        <v>#REF!</v>
      </c>
      <c r="U285" s="822" t="e">
        <f>IF(H285&gt;0,ROUND((#REF!/H285),3),0)</f>
        <v>#REF!</v>
      </c>
      <c r="V285" s="823" t="e">
        <f>IF(H285&gt;0,ROUND((#REF!/H285),3),0)</f>
        <v>#REF!</v>
      </c>
    </row>
    <row r="286" spans="1:23" s="114" customFormat="1" ht="12" outlineLevel="1" x14ac:dyDescent="0.25">
      <c r="A286" s="973"/>
      <c r="B286" s="103"/>
      <c r="C286" s="185"/>
      <c r="D286" s="190" t="s">
        <v>146</v>
      </c>
      <c r="E286" s="1345" t="s">
        <v>215</v>
      </c>
      <c r="F286" s="117" t="s">
        <v>60</v>
      </c>
      <c r="G286" s="1734" t="s">
        <v>702</v>
      </c>
      <c r="H286" s="1537">
        <f>I286+J286</f>
        <v>510</v>
      </c>
      <c r="I286" s="642">
        <f>ЗвітІнд.Кошторис!H286</f>
        <v>0</v>
      </c>
      <c r="J286" s="643">
        <v>510</v>
      </c>
      <c r="K286" s="447" t="s">
        <v>34</v>
      </c>
      <c r="L286" s="448" t="s">
        <v>34</v>
      </c>
      <c r="M286" s="448" t="s">
        <v>34</v>
      </c>
      <c r="N286" s="449" t="s">
        <v>34</v>
      </c>
      <c r="O286" s="781" t="s">
        <v>34</v>
      </c>
      <c r="P286" s="782" t="s">
        <v>34</v>
      </c>
      <c r="Q286" s="782" t="s">
        <v>34</v>
      </c>
      <c r="R286" s="783" t="s">
        <v>34</v>
      </c>
      <c r="S286" s="781" t="s">
        <v>34</v>
      </c>
      <c r="T286" s="782" t="s">
        <v>34</v>
      </c>
      <c r="U286" s="782" t="s">
        <v>34</v>
      </c>
      <c r="V286" s="783" t="s">
        <v>34</v>
      </c>
    </row>
    <row r="287" spans="1:23" s="114" customFormat="1" ht="12.75" outlineLevel="1" thickBot="1" x14ac:dyDescent="0.3">
      <c r="A287" s="973"/>
      <c r="B287" s="106"/>
      <c r="C287" s="208"/>
      <c r="D287" s="209" t="s">
        <v>146</v>
      </c>
      <c r="E287" s="1346" t="s">
        <v>216</v>
      </c>
      <c r="F287" s="119" t="s">
        <v>62</v>
      </c>
      <c r="G287" s="1707" t="s">
        <v>702</v>
      </c>
      <c r="H287" s="1538">
        <f>IF(H285&gt;0,ROUND((H285/H286*1000),2),0)</f>
        <v>91.96</v>
      </c>
      <c r="I287" s="645">
        <f>ЗвітІнд.Кошторис!H287</f>
        <v>0</v>
      </c>
      <c r="J287" s="1761">
        <v>91.93</v>
      </c>
      <c r="K287" s="450" t="s">
        <v>34</v>
      </c>
      <c r="L287" s="451" t="s">
        <v>34</v>
      </c>
      <c r="M287" s="451" t="s">
        <v>34</v>
      </c>
      <c r="N287" s="452" t="s">
        <v>34</v>
      </c>
      <c r="O287" s="784" t="s">
        <v>34</v>
      </c>
      <c r="P287" s="785" t="s">
        <v>34</v>
      </c>
      <c r="Q287" s="785" t="s">
        <v>34</v>
      </c>
      <c r="R287" s="786" t="s">
        <v>34</v>
      </c>
      <c r="S287" s="784" t="s">
        <v>34</v>
      </c>
      <c r="T287" s="785" t="s">
        <v>34</v>
      </c>
      <c r="U287" s="785" t="s">
        <v>34</v>
      </c>
      <c r="V287" s="786" t="s">
        <v>34</v>
      </c>
    </row>
    <row r="288" spans="1:23" s="114" customFormat="1" ht="16.5" outlineLevel="1" thickTop="1" x14ac:dyDescent="0.25">
      <c r="A288" s="109"/>
      <c r="B288" s="110" t="s">
        <v>407</v>
      </c>
      <c r="C288" s="179">
        <v>2240</v>
      </c>
      <c r="D288" s="183" t="s">
        <v>146</v>
      </c>
      <c r="E288" s="129" t="s">
        <v>408</v>
      </c>
      <c r="F288" s="279" t="s">
        <v>43</v>
      </c>
      <c r="G288" s="1735" t="s">
        <v>702</v>
      </c>
      <c r="H288" s="1536">
        <f>I288+J288</f>
        <v>3.1</v>
      </c>
      <c r="I288" s="639">
        <f>ROUND(I289*I290/1000,1)</f>
        <v>0</v>
      </c>
      <c r="J288" s="640">
        <f>ROUND(J289*J290/1000,1)</f>
        <v>3.1</v>
      </c>
      <c r="K288" s="477" t="s">
        <v>34</v>
      </c>
      <c r="L288" s="478" t="s">
        <v>34</v>
      </c>
      <c r="M288" s="478" t="s">
        <v>34</v>
      </c>
      <c r="N288" s="479" t="s">
        <v>34</v>
      </c>
      <c r="O288" s="818" t="e">
        <f>H288-#REF!</f>
        <v>#REF!</v>
      </c>
      <c r="P288" s="819" t="e">
        <f>H288-#REF!</f>
        <v>#REF!</v>
      </c>
      <c r="Q288" s="819" t="e">
        <f>H288-#REF!</f>
        <v>#REF!</v>
      </c>
      <c r="R288" s="820" t="e">
        <f>H288-#REF!</f>
        <v>#REF!</v>
      </c>
      <c r="S288" s="821" t="e">
        <f>IF(H288&gt;0,ROUND((#REF!/H288),3),0)</f>
        <v>#REF!</v>
      </c>
      <c r="T288" s="822" t="e">
        <f>IF(H288&gt;0,ROUND((#REF!/H288),3),0)</f>
        <v>#REF!</v>
      </c>
      <c r="U288" s="822" t="e">
        <f>IF(H288&gt;0,ROUND((#REF!/H288),3),0)</f>
        <v>#REF!</v>
      </c>
      <c r="V288" s="823" t="e">
        <f>IF(H288&gt;0,ROUND((#REF!/H288),3),0)</f>
        <v>#REF!</v>
      </c>
      <c r="W288" s="122"/>
    </row>
    <row r="289" spans="1:22" s="114" customFormat="1" ht="12" outlineLevel="1" x14ac:dyDescent="0.25">
      <c r="A289" s="973"/>
      <c r="B289" s="103"/>
      <c r="C289" s="185"/>
      <c r="D289" s="190" t="s">
        <v>146</v>
      </c>
      <c r="E289" s="1343" t="s">
        <v>215</v>
      </c>
      <c r="F289" s="411" t="s">
        <v>60</v>
      </c>
      <c r="G289" s="1736" t="s">
        <v>702</v>
      </c>
      <c r="H289" s="1537">
        <f>I289+J289</f>
        <v>38</v>
      </c>
      <c r="I289" s="642">
        <f>ЗвітІнд.Кошторис!H289</f>
        <v>0</v>
      </c>
      <c r="J289" s="643">
        <v>38</v>
      </c>
      <c r="K289" s="447" t="s">
        <v>34</v>
      </c>
      <c r="L289" s="448" t="s">
        <v>34</v>
      </c>
      <c r="M289" s="448" t="s">
        <v>34</v>
      </c>
      <c r="N289" s="449" t="s">
        <v>34</v>
      </c>
      <c r="O289" s="781" t="s">
        <v>34</v>
      </c>
      <c r="P289" s="782" t="s">
        <v>34</v>
      </c>
      <c r="Q289" s="782" t="s">
        <v>34</v>
      </c>
      <c r="R289" s="783" t="s">
        <v>34</v>
      </c>
      <c r="S289" s="781" t="s">
        <v>34</v>
      </c>
      <c r="T289" s="782" t="s">
        <v>34</v>
      </c>
      <c r="U289" s="782" t="s">
        <v>34</v>
      </c>
      <c r="V289" s="783" t="s">
        <v>34</v>
      </c>
    </row>
    <row r="290" spans="1:22" s="114" customFormat="1" ht="12.75" outlineLevel="1" thickBot="1" x14ac:dyDescent="0.3">
      <c r="A290" s="973"/>
      <c r="B290" s="106"/>
      <c r="C290" s="208"/>
      <c r="D290" s="209" t="s">
        <v>146</v>
      </c>
      <c r="E290" s="1344" t="s">
        <v>216</v>
      </c>
      <c r="F290" s="412" t="s">
        <v>62</v>
      </c>
      <c r="G290" s="1707" t="s">
        <v>702</v>
      </c>
      <c r="H290" s="1538">
        <f>IF(H288&gt;0,ROUND((H288/H289*1000),2),0)</f>
        <v>81.58</v>
      </c>
      <c r="I290" s="645">
        <f>ЗвітІнд.Кошторис!H290</f>
        <v>0</v>
      </c>
      <c r="J290" s="1761">
        <v>80.442599999999999</v>
      </c>
      <c r="K290" s="450" t="s">
        <v>34</v>
      </c>
      <c r="L290" s="451" t="s">
        <v>34</v>
      </c>
      <c r="M290" s="451" t="s">
        <v>34</v>
      </c>
      <c r="N290" s="452" t="s">
        <v>34</v>
      </c>
      <c r="O290" s="784" t="s">
        <v>34</v>
      </c>
      <c r="P290" s="785" t="s">
        <v>34</v>
      </c>
      <c r="Q290" s="785" t="s">
        <v>34</v>
      </c>
      <c r="R290" s="786" t="s">
        <v>34</v>
      </c>
      <c r="S290" s="784" t="s">
        <v>34</v>
      </c>
      <c r="T290" s="785" t="s">
        <v>34</v>
      </c>
      <c r="U290" s="785" t="s">
        <v>34</v>
      </c>
      <c r="V290" s="786" t="s">
        <v>34</v>
      </c>
    </row>
    <row r="291" spans="1:22" s="122" customFormat="1" ht="17.25" outlineLevel="1" thickTop="1" thickBot="1" x14ac:dyDescent="0.3">
      <c r="A291" s="109"/>
      <c r="B291" s="213" t="s">
        <v>221</v>
      </c>
      <c r="C291" s="165">
        <v>2240</v>
      </c>
      <c r="D291" s="166" t="s">
        <v>218</v>
      </c>
      <c r="E291" s="1010" t="s">
        <v>219</v>
      </c>
      <c r="F291" s="167" t="s">
        <v>43</v>
      </c>
      <c r="G291" s="1707" t="s">
        <v>703</v>
      </c>
      <c r="H291" s="1540">
        <f t="shared" ref="H291:H296" si="14">I291+J291</f>
        <v>0</v>
      </c>
      <c r="I291" s="650">
        <f>ЗвітІнд.Кошторис!H291</f>
        <v>0</v>
      </c>
      <c r="J291" s="651">
        <f>ЗвітІнд.Кошторис!I291</f>
        <v>0</v>
      </c>
      <c r="K291" s="477" t="s">
        <v>34</v>
      </c>
      <c r="L291" s="478" t="s">
        <v>34</v>
      </c>
      <c r="M291" s="478" t="s">
        <v>34</v>
      </c>
      <c r="N291" s="479" t="s">
        <v>34</v>
      </c>
      <c r="O291" s="818" t="e">
        <f>H291-#REF!</f>
        <v>#REF!</v>
      </c>
      <c r="P291" s="819" t="e">
        <f>H291-#REF!</f>
        <v>#REF!</v>
      </c>
      <c r="Q291" s="819" t="e">
        <f>H291-#REF!</f>
        <v>#REF!</v>
      </c>
      <c r="R291" s="820" t="e">
        <f>H291-#REF!</f>
        <v>#REF!</v>
      </c>
      <c r="S291" s="821">
        <f>IF(H291&gt;0,ROUND((#REF!/H291),3),0)</f>
        <v>0</v>
      </c>
      <c r="T291" s="822">
        <f>IF(H291&gt;0,ROUND((#REF!/H291),3),0)</f>
        <v>0</v>
      </c>
      <c r="U291" s="822">
        <f>IF(H291&gt;0,ROUND((#REF!/H291),3),0)</f>
        <v>0</v>
      </c>
      <c r="V291" s="823">
        <f>IF(H291&gt;0,ROUND((#REF!/H291),3),0)</f>
        <v>0</v>
      </c>
    </row>
    <row r="292" spans="1:22" s="19" customFormat="1" ht="27" outlineLevel="1" thickTop="1" thickBot="1" x14ac:dyDescent="0.3">
      <c r="A292" s="109"/>
      <c r="B292" s="210" t="s">
        <v>498</v>
      </c>
      <c r="C292" s="165">
        <v>2240</v>
      </c>
      <c r="D292" s="211" t="s">
        <v>220</v>
      </c>
      <c r="E292" s="1357" t="s">
        <v>508</v>
      </c>
      <c r="F292" s="212" t="s">
        <v>43</v>
      </c>
      <c r="G292" s="1707" t="s">
        <v>703</v>
      </c>
      <c r="H292" s="1539">
        <f t="shared" si="14"/>
        <v>0</v>
      </c>
      <c r="I292" s="647">
        <f>ЗвітІнд.Кошторис!H292</f>
        <v>0</v>
      </c>
      <c r="J292" s="648">
        <f>ЗвітІнд.Кошторис!I292</f>
        <v>0</v>
      </c>
      <c r="K292" s="477" t="s">
        <v>34</v>
      </c>
      <c r="L292" s="478" t="s">
        <v>34</v>
      </c>
      <c r="M292" s="478" t="s">
        <v>34</v>
      </c>
      <c r="N292" s="479" t="s">
        <v>34</v>
      </c>
      <c r="O292" s="818" t="e">
        <f>H292-#REF!</f>
        <v>#REF!</v>
      </c>
      <c r="P292" s="819" t="e">
        <f>H292-#REF!</f>
        <v>#REF!</v>
      </c>
      <c r="Q292" s="819" t="e">
        <f>H292-#REF!</f>
        <v>#REF!</v>
      </c>
      <c r="R292" s="820" t="e">
        <f>H292-#REF!</f>
        <v>#REF!</v>
      </c>
      <c r="S292" s="821">
        <f>IF(H292&gt;0,ROUND((#REF!/H292),3),0)</f>
        <v>0</v>
      </c>
      <c r="T292" s="822">
        <f>IF(H292&gt;0,ROUND((#REF!/H292),3),0)</f>
        <v>0</v>
      </c>
      <c r="U292" s="822">
        <f>IF(H292&gt;0,ROUND((#REF!/H292),3),0)</f>
        <v>0</v>
      </c>
      <c r="V292" s="823">
        <f>IF(H292&gt;0,ROUND((#REF!/H292),3),0)</f>
        <v>0</v>
      </c>
    </row>
    <row r="293" spans="1:22" s="122" customFormat="1" ht="39" outlineLevel="1" thickTop="1" thickBot="1" x14ac:dyDescent="0.3">
      <c r="A293" s="109"/>
      <c r="B293" s="213" t="s">
        <v>499</v>
      </c>
      <c r="C293" s="165">
        <v>2240</v>
      </c>
      <c r="D293" s="166" t="s">
        <v>222</v>
      </c>
      <c r="E293" s="528" t="s">
        <v>223</v>
      </c>
      <c r="F293" s="214" t="s">
        <v>43</v>
      </c>
      <c r="G293" s="1707" t="s">
        <v>703</v>
      </c>
      <c r="H293" s="1540">
        <f t="shared" si="14"/>
        <v>0</v>
      </c>
      <c r="I293" s="671">
        <f>I294+I298+I302+I307+I314+I321</f>
        <v>0</v>
      </c>
      <c r="J293" s="672">
        <f>J294+J298+J302+J307+J314+J321</f>
        <v>0</v>
      </c>
      <c r="K293" s="459" t="s">
        <v>34</v>
      </c>
      <c r="L293" s="460" t="s">
        <v>34</v>
      </c>
      <c r="M293" s="460" t="s">
        <v>34</v>
      </c>
      <c r="N293" s="461" t="s">
        <v>34</v>
      </c>
      <c r="O293" s="793" t="e">
        <f>H293-#REF!</f>
        <v>#REF!</v>
      </c>
      <c r="P293" s="671" t="e">
        <f>H293-#REF!</f>
        <v>#REF!</v>
      </c>
      <c r="Q293" s="671" t="e">
        <f>H293-#REF!</f>
        <v>#REF!</v>
      </c>
      <c r="R293" s="794" t="e">
        <f>H293-#REF!</f>
        <v>#REF!</v>
      </c>
      <c r="S293" s="795">
        <f>IF(H293&gt;0,ROUND((#REF!/H293),3),0)</f>
        <v>0</v>
      </c>
      <c r="T293" s="796">
        <f>IF(H293&gt;0,ROUND((#REF!/H293),3),0)</f>
        <v>0</v>
      </c>
      <c r="U293" s="796">
        <f>IF(H293&gt;0,ROUND((#REF!/H293),3),0)</f>
        <v>0</v>
      </c>
      <c r="V293" s="797">
        <f>IF(H293&gt;0,ROUND((#REF!/H293),3),0)</f>
        <v>0</v>
      </c>
    </row>
    <row r="294" spans="1:22" s="122" customFormat="1" ht="15.75" outlineLevel="1" thickTop="1" x14ac:dyDescent="0.25">
      <c r="A294" s="357"/>
      <c r="B294" s="134" t="s">
        <v>500</v>
      </c>
      <c r="C294" s="179">
        <v>2240</v>
      </c>
      <c r="D294" s="183" t="s">
        <v>222</v>
      </c>
      <c r="E294" s="159" t="s">
        <v>224</v>
      </c>
      <c r="F294" s="99" t="s">
        <v>43</v>
      </c>
      <c r="G294" s="1731" t="s">
        <v>703</v>
      </c>
      <c r="H294" s="1536">
        <f t="shared" si="14"/>
        <v>0</v>
      </c>
      <c r="I294" s="639">
        <f>ROUND(I296*I297/1000,1)</f>
        <v>0</v>
      </c>
      <c r="J294" s="640">
        <f>ROUND(J296*J297/1000,1)</f>
        <v>0</v>
      </c>
      <c r="K294" s="453" t="s">
        <v>34</v>
      </c>
      <c r="L294" s="454" t="s">
        <v>34</v>
      </c>
      <c r="M294" s="454" t="s">
        <v>34</v>
      </c>
      <c r="N294" s="455" t="s">
        <v>34</v>
      </c>
      <c r="O294" s="760" t="e">
        <f>H294-#REF!</f>
        <v>#REF!</v>
      </c>
      <c r="P294" s="639" t="e">
        <f>H294-#REF!</f>
        <v>#REF!</v>
      </c>
      <c r="Q294" s="639" t="e">
        <f>H294-#REF!</f>
        <v>#REF!</v>
      </c>
      <c r="R294" s="761" t="e">
        <f>H294-#REF!</f>
        <v>#REF!</v>
      </c>
      <c r="S294" s="762">
        <f>IF(H294&gt;0,ROUND((#REF!/H294),3),0)</f>
        <v>0</v>
      </c>
      <c r="T294" s="763">
        <f>IF(H294&gt;0,ROUND((#REF!/H294),3),0)</f>
        <v>0</v>
      </c>
      <c r="U294" s="763">
        <f>IF(H294&gt;0,ROUND((#REF!/H294),3),0)</f>
        <v>0</v>
      </c>
      <c r="V294" s="764">
        <f>IF(H294&gt;0,ROUND((#REF!/H294),3),0)</f>
        <v>0</v>
      </c>
    </row>
    <row r="295" spans="1:22" s="122" customFormat="1" ht="12.75" outlineLevel="1" x14ac:dyDescent="0.25">
      <c r="A295" s="113"/>
      <c r="B295" s="103"/>
      <c r="C295" s="185"/>
      <c r="D295" s="186"/>
      <c r="E295" s="1343" t="s">
        <v>225</v>
      </c>
      <c r="F295" s="104" t="s">
        <v>35</v>
      </c>
      <c r="G295" s="1732" t="s">
        <v>703</v>
      </c>
      <c r="H295" s="1537">
        <f t="shared" si="14"/>
        <v>0</v>
      </c>
      <c r="I295" s="642">
        <f>ЗвітІнд.Кошторис!H295</f>
        <v>0</v>
      </c>
      <c r="J295" s="643">
        <f>ЗвітІнд.Кошторис!I295</f>
        <v>0</v>
      </c>
      <c r="K295" s="447" t="s">
        <v>34</v>
      </c>
      <c r="L295" s="448" t="s">
        <v>34</v>
      </c>
      <c r="M295" s="448" t="s">
        <v>34</v>
      </c>
      <c r="N295" s="449" t="s">
        <v>34</v>
      </c>
      <c r="O295" s="781" t="s">
        <v>34</v>
      </c>
      <c r="P295" s="782" t="s">
        <v>34</v>
      </c>
      <c r="Q295" s="782" t="s">
        <v>34</v>
      </c>
      <c r="R295" s="783" t="s">
        <v>34</v>
      </c>
      <c r="S295" s="781" t="s">
        <v>34</v>
      </c>
      <c r="T295" s="782" t="s">
        <v>34</v>
      </c>
      <c r="U295" s="782" t="s">
        <v>34</v>
      </c>
      <c r="V295" s="783" t="s">
        <v>34</v>
      </c>
    </row>
    <row r="296" spans="1:22" s="122" customFormat="1" ht="12.75" outlineLevel="1" x14ac:dyDescent="0.25">
      <c r="A296" s="113"/>
      <c r="B296" s="103"/>
      <c r="C296" s="185"/>
      <c r="D296" s="186"/>
      <c r="E296" s="1343" t="s">
        <v>226</v>
      </c>
      <c r="F296" s="104" t="s">
        <v>163</v>
      </c>
      <c r="G296" s="1732" t="s">
        <v>703</v>
      </c>
      <c r="H296" s="1537">
        <f t="shared" si="14"/>
        <v>0</v>
      </c>
      <c r="I296" s="642">
        <f>ЗвітІнд.Кошторис!H296</f>
        <v>0</v>
      </c>
      <c r="J296" s="643">
        <f>ЗвітІнд.Кошторис!I296</f>
        <v>0</v>
      </c>
      <c r="K296" s="462" t="s">
        <v>34</v>
      </c>
      <c r="L296" s="463" t="s">
        <v>34</v>
      </c>
      <c r="M296" s="463" t="s">
        <v>34</v>
      </c>
      <c r="N296" s="464" t="s">
        <v>34</v>
      </c>
      <c r="O296" s="798" t="s">
        <v>34</v>
      </c>
      <c r="P296" s="799" t="s">
        <v>34</v>
      </c>
      <c r="Q296" s="799" t="s">
        <v>34</v>
      </c>
      <c r="R296" s="800" t="s">
        <v>34</v>
      </c>
      <c r="S296" s="798" t="s">
        <v>34</v>
      </c>
      <c r="T296" s="799" t="s">
        <v>34</v>
      </c>
      <c r="U296" s="799" t="s">
        <v>34</v>
      </c>
      <c r="V296" s="800" t="s">
        <v>34</v>
      </c>
    </row>
    <row r="297" spans="1:22" s="122" customFormat="1" ht="24" outlineLevel="1" x14ac:dyDescent="0.25">
      <c r="A297" s="113"/>
      <c r="B297" s="103"/>
      <c r="C297" s="185"/>
      <c r="D297" s="186"/>
      <c r="E297" s="1343" t="s">
        <v>227</v>
      </c>
      <c r="F297" s="104" t="s">
        <v>62</v>
      </c>
      <c r="G297" s="1732" t="s">
        <v>703</v>
      </c>
      <c r="H297" s="1544">
        <f>IF(J297+I297&gt;0,AVERAGE(I297:J297),0)</f>
        <v>0</v>
      </c>
      <c r="I297" s="661">
        <f>ЗвітІнд.Кошторис!H297</f>
        <v>0</v>
      </c>
      <c r="J297" s="662">
        <f>ЗвітІнд.Кошторис!I297</f>
        <v>0</v>
      </c>
      <c r="K297" s="447" t="s">
        <v>34</v>
      </c>
      <c r="L297" s="448" t="s">
        <v>34</v>
      </c>
      <c r="M297" s="448" t="s">
        <v>34</v>
      </c>
      <c r="N297" s="449" t="s">
        <v>34</v>
      </c>
      <c r="O297" s="781" t="s">
        <v>34</v>
      </c>
      <c r="P297" s="782" t="s">
        <v>34</v>
      </c>
      <c r="Q297" s="782" t="s">
        <v>34</v>
      </c>
      <c r="R297" s="783" t="s">
        <v>34</v>
      </c>
      <c r="S297" s="781" t="s">
        <v>34</v>
      </c>
      <c r="T297" s="782" t="s">
        <v>34</v>
      </c>
      <c r="U297" s="782" t="s">
        <v>34</v>
      </c>
      <c r="V297" s="783" t="s">
        <v>34</v>
      </c>
    </row>
    <row r="298" spans="1:22" s="122" customFormat="1" outlineLevel="1" x14ac:dyDescent="0.25">
      <c r="A298" s="357"/>
      <c r="B298" s="134" t="s">
        <v>501</v>
      </c>
      <c r="C298" s="179">
        <v>2240</v>
      </c>
      <c r="D298" s="183" t="s">
        <v>222</v>
      </c>
      <c r="E298" s="159" t="s">
        <v>228</v>
      </c>
      <c r="F298" s="99" t="s">
        <v>43</v>
      </c>
      <c r="G298" s="1731" t="s">
        <v>703</v>
      </c>
      <c r="H298" s="1536">
        <f>I298+J298</f>
        <v>0</v>
      </c>
      <c r="I298" s="639">
        <f t="shared" ref="I298:J298" si="15">ROUND(I300*I301/1000,1)</f>
        <v>0</v>
      </c>
      <c r="J298" s="640">
        <f t="shared" si="15"/>
        <v>0</v>
      </c>
      <c r="K298" s="465" t="s">
        <v>34</v>
      </c>
      <c r="L298" s="466" t="s">
        <v>34</v>
      </c>
      <c r="M298" s="466" t="s">
        <v>34</v>
      </c>
      <c r="N298" s="467" t="s">
        <v>34</v>
      </c>
      <c r="O298" s="765" t="e">
        <f>H298-#REF!</f>
        <v>#REF!</v>
      </c>
      <c r="P298" s="658" t="e">
        <f>H298-#REF!</f>
        <v>#REF!</v>
      </c>
      <c r="Q298" s="658" t="e">
        <f>H298-#REF!</f>
        <v>#REF!</v>
      </c>
      <c r="R298" s="801" t="e">
        <f>H298-#REF!</f>
        <v>#REF!</v>
      </c>
      <c r="S298" s="802">
        <f>IF(H298&gt;0,ROUND((#REF!/H298),3),0)</f>
        <v>0</v>
      </c>
      <c r="T298" s="803">
        <f>IF(H298&gt;0,ROUND((#REF!/H298),3),0)</f>
        <v>0</v>
      </c>
      <c r="U298" s="803">
        <f>IF(H298&gt;0,ROUND((#REF!/H298),3),0)</f>
        <v>0</v>
      </c>
      <c r="V298" s="804">
        <f>IF(H298&gt;0,ROUND((#REF!/H298),3),0)</f>
        <v>0</v>
      </c>
    </row>
    <row r="299" spans="1:22" s="122" customFormat="1" ht="12.75" outlineLevel="1" x14ac:dyDescent="0.25">
      <c r="A299" s="113"/>
      <c r="B299" s="103"/>
      <c r="C299" s="185"/>
      <c r="D299" s="186"/>
      <c r="E299" s="1343" t="s">
        <v>225</v>
      </c>
      <c r="F299" s="104" t="s">
        <v>35</v>
      </c>
      <c r="G299" s="1732" t="s">
        <v>703</v>
      </c>
      <c r="H299" s="1537">
        <f>I299+J299</f>
        <v>0</v>
      </c>
      <c r="I299" s="642">
        <f>ЗвітІнд.Кошторис!H299</f>
        <v>0</v>
      </c>
      <c r="J299" s="643">
        <f>ЗвітІнд.Кошторис!I299</f>
        <v>0</v>
      </c>
      <c r="K299" s="447" t="s">
        <v>34</v>
      </c>
      <c r="L299" s="448" t="s">
        <v>34</v>
      </c>
      <c r="M299" s="448" t="s">
        <v>34</v>
      </c>
      <c r="N299" s="449" t="s">
        <v>34</v>
      </c>
      <c r="O299" s="781" t="s">
        <v>34</v>
      </c>
      <c r="P299" s="782" t="s">
        <v>34</v>
      </c>
      <c r="Q299" s="782" t="s">
        <v>34</v>
      </c>
      <c r="R299" s="783" t="s">
        <v>34</v>
      </c>
      <c r="S299" s="781" t="s">
        <v>34</v>
      </c>
      <c r="T299" s="782" t="s">
        <v>34</v>
      </c>
      <c r="U299" s="782" t="s">
        <v>34</v>
      </c>
      <c r="V299" s="783" t="s">
        <v>34</v>
      </c>
    </row>
    <row r="300" spans="1:22" s="122" customFormat="1" ht="12.75" outlineLevel="1" x14ac:dyDescent="0.25">
      <c r="A300" s="113"/>
      <c r="B300" s="103"/>
      <c r="C300" s="185"/>
      <c r="D300" s="186"/>
      <c r="E300" s="1343" t="s">
        <v>226</v>
      </c>
      <c r="F300" s="104" t="s">
        <v>163</v>
      </c>
      <c r="G300" s="1732" t="s">
        <v>703</v>
      </c>
      <c r="H300" s="1537">
        <f>I300+J300</f>
        <v>0</v>
      </c>
      <c r="I300" s="642">
        <f>ЗвітІнд.Кошторис!H300</f>
        <v>0</v>
      </c>
      <c r="J300" s="643">
        <f>ЗвітІнд.Кошторис!I300</f>
        <v>0</v>
      </c>
      <c r="K300" s="462" t="s">
        <v>34</v>
      </c>
      <c r="L300" s="463" t="s">
        <v>34</v>
      </c>
      <c r="M300" s="463" t="s">
        <v>34</v>
      </c>
      <c r="N300" s="464" t="s">
        <v>34</v>
      </c>
      <c r="O300" s="798" t="s">
        <v>34</v>
      </c>
      <c r="P300" s="799" t="s">
        <v>34</v>
      </c>
      <c r="Q300" s="799" t="s">
        <v>34</v>
      </c>
      <c r="R300" s="800" t="s">
        <v>34</v>
      </c>
      <c r="S300" s="798" t="s">
        <v>34</v>
      </c>
      <c r="T300" s="799" t="s">
        <v>34</v>
      </c>
      <c r="U300" s="799" t="s">
        <v>34</v>
      </c>
      <c r="V300" s="800" t="s">
        <v>34</v>
      </c>
    </row>
    <row r="301" spans="1:22" s="122" customFormat="1" ht="24" outlineLevel="1" x14ac:dyDescent="0.25">
      <c r="A301" s="113"/>
      <c r="B301" s="103"/>
      <c r="C301" s="185"/>
      <c r="D301" s="186"/>
      <c r="E301" s="1343" t="s">
        <v>227</v>
      </c>
      <c r="F301" s="104" t="s">
        <v>62</v>
      </c>
      <c r="G301" s="1732" t="s">
        <v>703</v>
      </c>
      <c r="H301" s="1544">
        <f>IF(J301+I301&gt;0,AVERAGE(I301:J301),0)</f>
        <v>0</v>
      </c>
      <c r="I301" s="661">
        <f>ЗвітІнд.Кошторис!H301</f>
        <v>0</v>
      </c>
      <c r="J301" s="662">
        <f>ЗвітІнд.Кошторис!I301</f>
        <v>0</v>
      </c>
      <c r="K301" s="447" t="s">
        <v>34</v>
      </c>
      <c r="L301" s="448" t="s">
        <v>34</v>
      </c>
      <c r="M301" s="448" t="s">
        <v>34</v>
      </c>
      <c r="N301" s="449" t="s">
        <v>34</v>
      </c>
      <c r="O301" s="781" t="s">
        <v>34</v>
      </c>
      <c r="P301" s="782" t="s">
        <v>34</v>
      </c>
      <c r="Q301" s="782" t="s">
        <v>34</v>
      </c>
      <c r="R301" s="783" t="s">
        <v>34</v>
      </c>
      <c r="S301" s="781" t="s">
        <v>34</v>
      </c>
      <c r="T301" s="782" t="s">
        <v>34</v>
      </c>
      <c r="U301" s="782" t="s">
        <v>34</v>
      </c>
      <c r="V301" s="783" t="s">
        <v>34</v>
      </c>
    </row>
    <row r="302" spans="1:22" s="122" customFormat="1" outlineLevel="1" x14ac:dyDescent="0.25">
      <c r="A302" s="357"/>
      <c r="B302" s="134" t="s">
        <v>502</v>
      </c>
      <c r="C302" s="179">
        <v>2240</v>
      </c>
      <c r="D302" s="183" t="s">
        <v>222</v>
      </c>
      <c r="E302" s="159" t="s">
        <v>229</v>
      </c>
      <c r="F302" s="99" t="s">
        <v>43</v>
      </c>
      <c r="G302" s="1731" t="s">
        <v>703</v>
      </c>
      <c r="H302" s="1536">
        <f>I302+J302</f>
        <v>0</v>
      </c>
      <c r="I302" s="639">
        <f>ROUND((I304*I305+I306)/1000,1)</f>
        <v>0</v>
      </c>
      <c r="J302" s="639">
        <f>ROUND((J304*J305+J306)/1000,1)</f>
        <v>0</v>
      </c>
      <c r="K302" s="465" t="s">
        <v>34</v>
      </c>
      <c r="L302" s="466" t="s">
        <v>34</v>
      </c>
      <c r="M302" s="466" t="s">
        <v>34</v>
      </c>
      <c r="N302" s="467" t="s">
        <v>34</v>
      </c>
      <c r="O302" s="765" t="e">
        <f>H302-#REF!</f>
        <v>#REF!</v>
      </c>
      <c r="P302" s="658" t="e">
        <f>H302-#REF!</f>
        <v>#REF!</v>
      </c>
      <c r="Q302" s="658" t="e">
        <f>H302-#REF!</f>
        <v>#REF!</v>
      </c>
      <c r="R302" s="801" t="e">
        <f>H302-#REF!</f>
        <v>#REF!</v>
      </c>
      <c r="S302" s="802">
        <f>IF(H302&gt;0,ROUND((#REF!/H302),3),0)</f>
        <v>0</v>
      </c>
      <c r="T302" s="803">
        <f>IF(H302&gt;0,ROUND((#REF!/H302),3),0)</f>
        <v>0</v>
      </c>
      <c r="U302" s="803">
        <f>IF(H302&gt;0,ROUND((#REF!/H302),3),0)</f>
        <v>0</v>
      </c>
      <c r="V302" s="804">
        <f>IF(H302&gt;0,ROUND((#REF!/H302),3),0)</f>
        <v>0</v>
      </c>
    </row>
    <row r="303" spans="1:22" s="122" customFormat="1" ht="12.75" outlineLevel="1" x14ac:dyDescent="0.25">
      <c r="A303" s="113"/>
      <c r="B303" s="554"/>
      <c r="C303" s="218"/>
      <c r="D303" s="219"/>
      <c r="E303" s="1343" t="s">
        <v>225</v>
      </c>
      <c r="F303" s="104" t="s">
        <v>35</v>
      </c>
      <c r="G303" s="1732" t="s">
        <v>703</v>
      </c>
      <c r="H303" s="1537">
        <f>I303+J303</f>
        <v>0</v>
      </c>
      <c r="I303" s="642">
        <f>ЗвітІнд.Кошторис!H303</f>
        <v>0</v>
      </c>
      <c r="J303" s="643">
        <f>ЗвітІнд.Кошторис!I303</f>
        <v>0</v>
      </c>
      <c r="K303" s="447" t="s">
        <v>34</v>
      </c>
      <c r="L303" s="448" t="s">
        <v>34</v>
      </c>
      <c r="M303" s="448" t="s">
        <v>34</v>
      </c>
      <c r="N303" s="449" t="s">
        <v>34</v>
      </c>
      <c r="O303" s="781" t="s">
        <v>34</v>
      </c>
      <c r="P303" s="782" t="s">
        <v>34</v>
      </c>
      <c r="Q303" s="782" t="s">
        <v>34</v>
      </c>
      <c r="R303" s="783" t="s">
        <v>34</v>
      </c>
      <c r="S303" s="781" t="s">
        <v>34</v>
      </c>
      <c r="T303" s="782" t="s">
        <v>34</v>
      </c>
      <c r="U303" s="782" t="s">
        <v>34</v>
      </c>
      <c r="V303" s="783" t="s">
        <v>34</v>
      </c>
    </row>
    <row r="304" spans="1:22" s="122" customFormat="1" ht="12.75" outlineLevel="1" x14ac:dyDescent="0.25">
      <c r="A304" s="113"/>
      <c r="B304" s="554"/>
      <c r="C304" s="218"/>
      <c r="D304" s="219"/>
      <c r="E304" s="1343" t="s">
        <v>226</v>
      </c>
      <c r="F304" s="104" t="s">
        <v>163</v>
      </c>
      <c r="G304" s="1732" t="s">
        <v>703</v>
      </c>
      <c r="H304" s="1537">
        <f>I304+J304</f>
        <v>0</v>
      </c>
      <c r="I304" s="642">
        <f>ЗвітІнд.Кошторис!H304</f>
        <v>0</v>
      </c>
      <c r="J304" s="643">
        <f>ЗвітІнд.Кошторис!I304</f>
        <v>0</v>
      </c>
      <c r="K304" s="462" t="s">
        <v>34</v>
      </c>
      <c r="L304" s="463" t="s">
        <v>34</v>
      </c>
      <c r="M304" s="463" t="s">
        <v>34</v>
      </c>
      <c r="N304" s="464" t="s">
        <v>34</v>
      </c>
      <c r="O304" s="798" t="s">
        <v>34</v>
      </c>
      <c r="P304" s="799" t="s">
        <v>34</v>
      </c>
      <c r="Q304" s="799" t="s">
        <v>34</v>
      </c>
      <c r="R304" s="800" t="s">
        <v>34</v>
      </c>
      <c r="S304" s="798" t="s">
        <v>34</v>
      </c>
      <c r="T304" s="799" t="s">
        <v>34</v>
      </c>
      <c r="U304" s="799" t="s">
        <v>34</v>
      </c>
      <c r="V304" s="800" t="s">
        <v>34</v>
      </c>
    </row>
    <row r="305" spans="1:22" s="122" customFormat="1" ht="24" outlineLevel="1" x14ac:dyDescent="0.25">
      <c r="A305" s="113"/>
      <c r="B305" s="188"/>
      <c r="C305" s="171"/>
      <c r="D305" s="172"/>
      <c r="E305" s="1343" t="s">
        <v>227</v>
      </c>
      <c r="F305" s="104" t="s">
        <v>62</v>
      </c>
      <c r="G305" s="1732" t="s">
        <v>703</v>
      </c>
      <c r="H305" s="1544">
        <f>IF(J305+I305&gt;0,AVERAGE(I305:J305),0)</f>
        <v>0</v>
      </c>
      <c r="I305" s="661">
        <f>ЗвітІнд.Кошторис!H305</f>
        <v>0</v>
      </c>
      <c r="J305" s="662">
        <f>ЗвітІнд.Кошторис!I305</f>
        <v>0</v>
      </c>
      <c r="K305" s="447" t="s">
        <v>34</v>
      </c>
      <c r="L305" s="448" t="s">
        <v>34</v>
      </c>
      <c r="M305" s="448" t="s">
        <v>34</v>
      </c>
      <c r="N305" s="449" t="s">
        <v>34</v>
      </c>
      <c r="O305" s="781" t="s">
        <v>34</v>
      </c>
      <c r="P305" s="782" t="s">
        <v>34</v>
      </c>
      <c r="Q305" s="782" t="s">
        <v>34</v>
      </c>
      <c r="R305" s="783" t="s">
        <v>34</v>
      </c>
      <c r="S305" s="781" t="s">
        <v>34</v>
      </c>
      <c r="T305" s="782" t="s">
        <v>34</v>
      </c>
      <c r="U305" s="782" t="s">
        <v>34</v>
      </c>
      <c r="V305" s="783" t="s">
        <v>34</v>
      </c>
    </row>
    <row r="306" spans="1:22" s="122" customFormat="1" ht="12.75" outlineLevel="1" x14ac:dyDescent="0.25">
      <c r="A306" s="113"/>
      <c r="B306" s="710"/>
      <c r="C306" s="179"/>
      <c r="D306" s="183"/>
      <c r="E306" s="1358" t="s">
        <v>446</v>
      </c>
      <c r="F306" s="196" t="s">
        <v>62</v>
      </c>
      <c r="G306" s="1729" t="s">
        <v>703</v>
      </c>
      <c r="H306" s="1553">
        <f>I306+J306</f>
        <v>0</v>
      </c>
      <c r="I306" s="945">
        <f>ЗвітІнд.Кошторис!H306</f>
        <v>0</v>
      </c>
      <c r="J306" s="946">
        <f>ЗвітІнд.Кошторис!I306</f>
        <v>0</v>
      </c>
      <c r="K306" s="447" t="s">
        <v>34</v>
      </c>
      <c r="L306" s="448" t="s">
        <v>34</v>
      </c>
      <c r="M306" s="448" t="s">
        <v>34</v>
      </c>
      <c r="N306" s="449" t="s">
        <v>34</v>
      </c>
      <c r="O306" s="781" t="s">
        <v>34</v>
      </c>
      <c r="P306" s="782" t="s">
        <v>34</v>
      </c>
      <c r="Q306" s="782" t="s">
        <v>34</v>
      </c>
      <c r="R306" s="783" t="s">
        <v>34</v>
      </c>
      <c r="S306" s="781" t="s">
        <v>34</v>
      </c>
      <c r="T306" s="782" t="s">
        <v>34</v>
      </c>
      <c r="U306" s="782" t="s">
        <v>34</v>
      </c>
      <c r="V306" s="783" t="s">
        <v>34</v>
      </c>
    </row>
    <row r="307" spans="1:22" s="122" customFormat="1" ht="25.5" outlineLevel="1" x14ac:dyDescent="0.25">
      <c r="A307" s="357"/>
      <c r="B307" s="110" t="s">
        <v>503</v>
      </c>
      <c r="C307" s="179">
        <v>2240</v>
      </c>
      <c r="D307" s="183" t="s">
        <v>222</v>
      </c>
      <c r="E307" s="159" t="s">
        <v>230</v>
      </c>
      <c r="F307" s="99" t="s">
        <v>43</v>
      </c>
      <c r="G307" s="1731" t="s">
        <v>703</v>
      </c>
      <c r="H307" s="1536">
        <f>I307+J307</f>
        <v>0</v>
      </c>
      <c r="I307" s="639">
        <f>ROUND((I309+I311*I310+I312*I313)/1000,1)</f>
        <v>0</v>
      </c>
      <c r="J307" s="640">
        <f>ROUND((J309+J311*J310+J312*J313)/1000,1)</f>
        <v>0</v>
      </c>
      <c r="K307" s="465" t="s">
        <v>34</v>
      </c>
      <c r="L307" s="466" t="s">
        <v>34</v>
      </c>
      <c r="M307" s="466" t="s">
        <v>34</v>
      </c>
      <c r="N307" s="467" t="s">
        <v>34</v>
      </c>
      <c r="O307" s="765" t="e">
        <f>H307-#REF!</f>
        <v>#REF!</v>
      </c>
      <c r="P307" s="658" t="e">
        <f>H307-#REF!</f>
        <v>#REF!</v>
      </c>
      <c r="Q307" s="658" t="e">
        <f>H307-#REF!</f>
        <v>#REF!</v>
      </c>
      <c r="R307" s="801" t="e">
        <f>H307-#REF!</f>
        <v>#REF!</v>
      </c>
      <c r="S307" s="802">
        <f>IF(H307&gt;0,ROUND((#REF!/H307),3),0)</f>
        <v>0</v>
      </c>
      <c r="T307" s="803">
        <f>IF(H307&gt;0,ROUND((#REF!/H307),3),0)</f>
        <v>0</v>
      </c>
      <c r="U307" s="803">
        <f>IF(H307&gt;0,ROUND((#REF!/H307),3),0)</f>
        <v>0</v>
      </c>
      <c r="V307" s="804">
        <f>IF(H307&gt;0,ROUND((#REF!/H307),3),0)</f>
        <v>0</v>
      </c>
    </row>
    <row r="308" spans="1:22" s="122" customFormat="1" ht="12.75" outlineLevel="1" x14ac:dyDescent="0.25">
      <c r="A308" s="113"/>
      <c r="B308" s="554"/>
      <c r="C308" s="218"/>
      <c r="D308" s="219"/>
      <c r="E308" s="1343" t="s">
        <v>225</v>
      </c>
      <c r="F308" s="104" t="s">
        <v>35</v>
      </c>
      <c r="G308" s="1732" t="s">
        <v>703</v>
      </c>
      <c r="H308" s="1537">
        <f>I308+J308</f>
        <v>0</v>
      </c>
      <c r="I308" s="642">
        <f>ЗвітІнд.Кошторис!H308</f>
        <v>0</v>
      </c>
      <c r="J308" s="643">
        <f>ЗвітІнд.Кошторис!I308</f>
        <v>0</v>
      </c>
      <c r="K308" s="447" t="s">
        <v>34</v>
      </c>
      <c r="L308" s="448" t="s">
        <v>34</v>
      </c>
      <c r="M308" s="448" t="s">
        <v>34</v>
      </c>
      <c r="N308" s="449" t="s">
        <v>34</v>
      </c>
      <c r="O308" s="781" t="s">
        <v>34</v>
      </c>
      <c r="P308" s="782" t="s">
        <v>34</v>
      </c>
      <c r="Q308" s="782" t="s">
        <v>34</v>
      </c>
      <c r="R308" s="783" t="s">
        <v>34</v>
      </c>
      <c r="S308" s="781" t="s">
        <v>34</v>
      </c>
      <c r="T308" s="782" t="s">
        <v>34</v>
      </c>
      <c r="U308" s="782" t="s">
        <v>34</v>
      </c>
      <c r="V308" s="783" t="s">
        <v>34</v>
      </c>
    </row>
    <row r="309" spans="1:22" s="122" customFormat="1" ht="12.75" outlineLevel="1" x14ac:dyDescent="0.25">
      <c r="A309" s="113"/>
      <c r="B309" s="554"/>
      <c r="C309" s="218"/>
      <c r="D309" s="219"/>
      <c r="E309" s="1343" t="s">
        <v>231</v>
      </c>
      <c r="F309" s="104" t="s">
        <v>62</v>
      </c>
      <c r="G309" s="1732" t="s">
        <v>703</v>
      </c>
      <c r="H309" s="1544">
        <f>IF(J309+I309&gt;0,AVERAGE(I309:J309),0)</f>
        <v>0</v>
      </c>
      <c r="I309" s="661">
        <f>ЗвітІнд.Кошторис!H309</f>
        <v>0</v>
      </c>
      <c r="J309" s="662">
        <f>ЗвітІнд.Кошторис!I309</f>
        <v>0</v>
      </c>
      <c r="K309" s="462" t="s">
        <v>34</v>
      </c>
      <c r="L309" s="463" t="s">
        <v>34</v>
      </c>
      <c r="M309" s="463" t="s">
        <v>34</v>
      </c>
      <c r="N309" s="464" t="s">
        <v>34</v>
      </c>
      <c r="O309" s="798" t="s">
        <v>34</v>
      </c>
      <c r="P309" s="799" t="s">
        <v>34</v>
      </c>
      <c r="Q309" s="799" t="s">
        <v>34</v>
      </c>
      <c r="R309" s="800" t="s">
        <v>34</v>
      </c>
      <c r="S309" s="798" t="s">
        <v>34</v>
      </c>
      <c r="T309" s="799" t="s">
        <v>34</v>
      </c>
      <c r="U309" s="799" t="s">
        <v>34</v>
      </c>
      <c r="V309" s="800" t="s">
        <v>34</v>
      </c>
    </row>
    <row r="310" spans="1:22" s="122" customFormat="1" ht="12.75" outlineLevel="1" x14ac:dyDescent="0.25">
      <c r="A310" s="113"/>
      <c r="B310" s="554"/>
      <c r="C310" s="218"/>
      <c r="D310" s="219"/>
      <c r="E310" s="1343" t="s">
        <v>232</v>
      </c>
      <c r="F310" s="104" t="s">
        <v>233</v>
      </c>
      <c r="G310" s="1732" t="s">
        <v>703</v>
      </c>
      <c r="H310" s="1537">
        <f>I310+J310</f>
        <v>0</v>
      </c>
      <c r="I310" s="642">
        <f>ЗвітІнд.Кошторис!H310</f>
        <v>0</v>
      </c>
      <c r="J310" s="643">
        <f>ЗвітІнд.Кошторис!I310</f>
        <v>0</v>
      </c>
      <c r="K310" s="447" t="s">
        <v>34</v>
      </c>
      <c r="L310" s="448" t="s">
        <v>34</v>
      </c>
      <c r="M310" s="448" t="s">
        <v>34</v>
      </c>
      <c r="N310" s="449" t="s">
        <v>34</v>
      </c>
      <c r="O310" s="781" t="s">
        <v>34</v>
      </c>
      <c r="P310" s="782" t="s">
        <v>34</v>
      </c>
      <c r="Q310" s="782" t="s">
        <v>34</v>
      </c>
      <c r="R310" s="783" t="s">
        <v>34</v>
      </c>
      <c r="S310" s="781" t="s">
        <v>34</v>
      </c>
      <c r="T310" s="782" t="s">
        <v>34</v>
      </c>
      <c r="U310" s="782" t="s">
        <v>34</v>
      </c>
      <c r="V310" s="783" t="s">
        <v>34</v>
      </c>
    </row>
    <row r="311" spans="1:22" s="122" customFormat="1" ht="12.75" outlineLevel="1" x14ac:dyDescent="0.25">
      <c r="A311" s="113"/>
      <c r="B311" s="554"/>
      <c r="C311" s="218"/>
      <c r="D311" s="219"/>
      <c r="E311" s="1343" t="s">
        <v>234</v>
      </c>
      <c r="F311" s="104" t="s">
        <v>62</v>
      </c>
      <c r="G311" s="1732" t="s">
        <v>703</v>
      </c>
      <c r="H311" s="1544">
        <f>IF(J311+I311&gt;0,AVERAGE(I311:J311),0)</f>
        <v>0</v>
      </c>
      <c r="I311" s="661">
        <f>ЗвітІнд.Кошторис!H311</f>
        <v>0</v>
      </c>
      <c r="J311" s="662">
        <f>ЗвітІнд.Кошторис!I311</f>
        <v>0</v>
      </c>
      <c r="K311" s="447" t="s">
        <v>34</v>
      </c>
      <c r="L311" s="448" t="s">
        <v>34</v>
      </c>
      <c r="M311" s="448" t="s">
        <v>34</v>
      </c>
      <c r="N311" s="449" t="s">
        <v>34</v>
      </c>
      <c r="O311" s="781" t="s">
        <v>34</v>
      </c>
      <c r="P311" s="782" t="s">
        <v>34</v>
      </c>
      <c r="Q311" s="782" t="s">
        <v>34</v>
      </c>
      <c r="R311" s="783" t="s">
        <v>34</v>
      </c>
      <c r="S311" s="781" t="s">
        <v>34</v>
      </c>
      <c r="T311" s="782" t="s">
        <v>34</v>
      </c>
      <c r="U311" s="782" t="s">
        <v>34</v>
      </c>
      <c r="V311" s="783" t="s">
        <v>34</v>
      </c>
    </row>
    <row r="312" spans="1:22" s="122" customFormat="1" ht="12.75" outlineLevel="1" x14ac:dyDescent="0.25">
      <c r="A312" s="113"/>
      <c r="B312" s="554"/>
      <c r="C312" s="218"/>
      <c r="D312" s="219"/>
      <c r="E312" s="1343" t="s">
        <v>235</v>
      </c>
      <c r="F312" s="104" t="s">
        <v>233</v>
      </c>
      <c r="G312" s="1732" t="s">
        <v>703</v>
      </c>
      <c r="H312" s="1537">
        <f>I312+J312</f>
        <v>0</v>
      </c>
      <c r="I312" s="642">
        <f>ЗвітІнд.Кошторис!H312</f>
        <v>0</v>
      </c>
      <c r="J312" s="643">
        <f>ЗвітІнд.Кошторис!I312</f>
        <v>0</v>
      </c>
      <c r="K312" s="447" t="s">
        <v>34</v>
      </c>
      <c r="L312" s="448" t="s">
        <v>34</v>
      </c>
      <c r="M312" s="448" t="s">
        <v>34</v>
      </c>
      <c r="N312" s="449" t="s">
        <v>34</v>
      </c>
      <c r="O312" s="781" t="s">
        <v>34</v>
      </c>
      <c r="P312" s="782" t="s">
        <v>34</v>
      </c>
      <c r="Q312" s="782" t="s">
        <v>34</v>
      </c>
      <c r="R312" s="783" t="s">
        <v>34</v>
      </c>
      <c r="S312" s="781" t="s">
        <v>34</v>
      </c>
      <c r="T312" s="782" t="s">
        <v>34</v>
      </c>
      <c r="U312" s="782" t="s">
        <v>34</v>
      </c>
      <c r="V312" s="783" t="s">
        <v>34</v>
      </c>
    </row>
    <row r="313" spans="1:22" s="122" customFormat="1" ht="12.75" outlineLevel="1" x14ac:dyDescent="0.25">
      <c r="A313" s="113"/>
      <c r="B313" s="188"/>
      <c r="C313" s="171"/>
      <c r="D313" s="172"/>
      <c r="E313" s="1343" t="s">
        <v>236</v>
      </c>
      <c r="F313" s="104" t="s">
        <v>62</v>
      </c>
      <c r="G313" s="1732" t="s">
        <v>703</v>
      </c>
      <c r="H313" s="1544">
        <f>IF(J313+I313&gt;0,AVERAGE(I313:J313),0)</f>
        <v>0</v>
      </c>
      <c r="I313" s="661">
        <f>ЗвітІнд.Кошторис!H313</f>
        <v>0</v>
      </c>
      <c r="J313" s="662">
        <f>ЗвітІнд.Кошторис!I313</f>
        <v>0</v>
      </c>
      <c r="K313" s="447" t="s">
        <v>34</v>
      </c>
      <c r="L313" s="448" t="s">
        <v>34</v>
      </c>
      <c r="M313" s="448" t="s">
        <v>34</v>
      </c>
      <c r="N313" s="449" t="s">
        <v>34</v>
      </c>
      <c r="O313" s="781" t="s">
        <v>34</v>
      </c>
      <c r="P313" s="782" t="s">
        <v>34</v>
      </c>
      <c r="Q313" s="782" t="s">
        <v>34</v>
      </c>
      <c r="R313" s="783" t="s">
        <v>34</v>
      </c>
      <c r="S313" s="781" t="s">
        <v>34</v>
      </c>
      <c r="T313" s="782" t="s">
        <v>34</v>
      </c>
      <c r="U313" s="782" t="s">
        <v>34</v>
      </c>
      <c r="V313" s="783" t="s">
        <v>34</v>
      </c>
    </row>
    <row r="314" spans="1:22" s="122" customFormat="1" outlineLevel="1" x14ac:dyDescent="0.25">
      <c r="A314" s="357"/>
      <c r="B314" s="110" t="s">
        <v>504</v>
      </c>
      <c r="C314" s="179">
        <v>2240</v>
      </c>
      <c r="D314" s="183" t="s">
        <v>222</v>
      </c>
      <c r="E314" s="159" t="s">
        <v>237</v>
      </c>
      <c r="F314" s="99" t="s">
        <v>43</v>
      </c>
      <c r="G314" s="1731" t="s">
        <v>703</v>
      </c>
      <c r="H314" s="1536">
        <f>I314+J314</f>
        <v>0</v>
      </c>
      <c r="I314" s="639">
        <f>ROUND((I315*I316+I317*I318+I319*I320)/1000,1)</f>
        <v>0</v>
      </c>
      <c r="J314" s="640">
        <f>ROUND((J315*J316+J317*J318+J319*J320)/1000,1)</f>
        <v>0</v>
      </c>
      <c r="K314" s="465" t="s">
        <v>34</v>
      </c>
      <c r="L314" s="466" t="s">
        <v>34</v>
      </c>
      <c r="M314" s="466" t="s">
        <v>34</v>
      </c>
      <c r="N314" s="467" t="s">
        <v>34</v>
      </c>
      <c r="O314" s="765" t="e">
        <f>H314-#REF!</f>
        <v>#REF!</v>
      </c>
      <c r="P314" s="658" t="e">
        <f>H314-#REF!</f>
        <v>#REF!</v>
      </c>
      <c r="Q314" s="658" t="e">
        <f>H314-#REF!</f>
        <v>#REF!</v>
      </c>
      <c r="R314" s="801" t="e">
        <f>H314-#REF!</f>
        <v>#REF!</v>
      </c>
      <c r="S314" s="802">
        <f>IF(H314&gt;0,ROUND((#REF!/H314),3),0)</f>
        <v>0</v>
      </c>
      <c r="T314" s="803">
        <f>IF(H314&gt;0,ROUND((#REF!/H314),3),0)</f>
        <v>0</v>
      </c>
      <c r="U314" s="803">
        <f>IF(H314&gt;0,ROUND((#REF!/H314),3),0)</f>
        <v>0</v>
      </c>
      <c r="V314" s="804">
        <f>IF(H314&gt;0,ROUND((#REF!/H314),3),0)</f>
        <v>0</v>
      </c>
    </row>
    <row r="315" spans="1:22" s="122" customFormat="1" ht="12.75" outlineLevel="1" x14ac:dyDescent="0.25">
      <c r="A315" s="113"/>
      <c r="B315" s="554"/>
      <c r="C315" s="218"/>
      <c r="D315" s="219"/>
      <c r="E315" s="1343" t="s">
        <v>238</v>
      </c>
      <c r="F315" s="104" t="s">
        <v>35</v>
      </c>
      <c r="G315" s="1732" t="s">
        <v>703</v>
      </c>
      <c r="H315" s="1537">
        <f>I315+J315</f>
        <v>0</v>
      </c>
      <c r="I315" s="642">
        <f>ЗвітІнд.Кошторис!H315</f>
        <v>0</v>
      </c>
      <c r="J315" s="643">
        <f>ЗвітІнд.Кошторис!I315</f>
        <v>0</v>
      </c>
      <c r="K315" s="447" t="s">
        <v>34</v>
      </c>
      <c r="L315" s="448" t="s">
        <v>34</v>
      </c>
      <c r="M315" s="448" t="s">
        <v>34</v>
      </c>
      <c r="N315" s="449" t="s">
        <v>34</v>
      </c>
      <c r="O315" s="781" t="s">
        <v>34</v>
      </c>
      <c r="P315" s="782" t="s">
        <v>34</v>
      </c>
      <c r="Q315" s="782" t="s">
        <v>34</v>
      </c>
      <c r="R315" s="783" t="s">
        <v>34</v>
      </c>
      <c r="S315" s="781" t="s">
        <v>34</v>
      </c>
      <c r="T315" s="782" t="s">
        <v>34</v>
      </c>
      <c r="U315" s="782" t="s">
        <v>34</v>
      </c>
      <c r="V315" s="783" t="s">
        <v>34</v>
      </c>
    </row>
    <row r="316" spans="1:22" s="122" customFormat="1" ht="12.75" outlineLevel="1" x14ac:dyDescent="0.25">
      <c r="A316" s="113"/>
      <c r="B316" s="554"/>
      <c r="C316" s="218"/>
      <c r="D316" s="219"/>
      <c r="E316" s="1343" t="s">
        <v>239</v>
      </c>
      <c r="F316" s="104" t="s">
        <v>62</v>
      </c>
      <c r="G316" s="1732" t="s">
        <v>703</v>
      </c>
      <c r="H316" s="1544">
        <f>IF(J316+I316&gt;0,AVERAGE(I316:J316),0)</f>
        <v>0</v>
      </c>
      <c r="I316" s="661">
        <f>ЗвітІнд.Кошторис!H316</f>
        <v>0</v>
      </c>
      <c r="J316" s="662">
        <f>ЗвітІнд.Кошторис!I316</f>
        <v>0</v>
      </c>
      <c r="K316" s="462" t="s">
        <v>34</v>
      </c>
      <c r="L316" s="463" t="s">
        <v>34</v>
      </c>
      <c r="M316" s="463" t="s">
        <v>34</v>
      </c>
      <c r="N316" s="464" t="s">
        <v>34</v>
      </c>
      <c r="O316" s="798" t="s">
        <v>34</v>
      </c>
      <c r="P316" s="799" t="s">
        <v>34</v>
      </c>
      <c r="Q316" s="799" t="s">
        <v>34</v>
      </c>
      <c r="R316" s="800" t="s">
        <v>34</v>
      </c>
      <c r="S316" s="798" t="s">
        <v>34</v>
      </c>
      <c r="T316" s="799" t="s">
        <v>34</v>
      </c>
      <c r="U316" s="799" t="s">
        <v>34</v>
      </c>
      <c r="V316" s="800" t="s">
        <v>34</v>
      </c>
    </row>
    <row r="317" spans="1:22" s="122" customFormat="1" ht="12.75" outlineLevel="1" x14ac:dyDescent="0.25">
      <c r="A317" s="113"/>
      <c r="B317" s="554"/>
      <c r="C317" s="218"/>
      <c r="D317" s="219"/>
      <c r="E317" s="1343" t="s">
        <v>240</v>
      </c>
      <c r="F317" s="104" t="s">
        <v>35</v>
      </c>
      <c r="G317" s="1732" t="s">
        <v>703</v>
      </c>
      <c r="H317" s="1537">
        <f>I317+J317</f>
        <v>0</v>
      </c>
      <c r="I317" s="642">
        <f>ЗвітІнд.Кошторис!H317</f>
        <v>0</v>
      </c>
      <c r="J317" s="643">
        <f>ЗвітІнд.Кошторис!I317</f>
        <v>0</v>
      </c>
      <c r="K317" s="447" t="s">
        <v>34</v>
      </c>
      <c r="L317" s="448" t="s">
        <v>34</v>
      </c>
      <c r="M317" s="448" t="s">
        <v>34</v>
      </c>
      <c r="N317" s="449" t="s">
        <v>34</v>
      </c>
      <c r="O317" s="781" t="s">
        <v>34</v>
      </c>
      <c r="P317" s="782" t="s">
        <v>34</v>
      </c>
      <c r="Q317" s="782" t="s">
        <v>34</v>
      </c>
      <c r="R317" s="783" t="s">
        <v>34</v>
      </c>
      <c r="S317" s="781" t="s">
        <v>34</v>
      </c>
      <c r="T317" s="782" t="s">
        <v>34</v>
      </c>
      <c r="U317" s="782" t="s">
        <v>34</v>
      </c>
      <c r="V317" s="783" t="s">
        <v>34</v>
      </c>
    </row>
    <row r="318" spans="1:22" s="122" customFormat="1" ht="12.75" outlineLevel="1" x14ac:dyDescent="0.25">
      <c r="A318" s="113"/>
      <c r="B318" s="554"/>
      <c r="C318" s="218"/>
      <c r="D318" s="219"/>
      <c r="E318" s="1343" t="s">
        <v>241</v>
      </c>
      <c r="F318" s="104" t="s">
        <v>62</v>
      </c>
      <c r="G318" s="1732" t="s">
        <v>703</v>
      </c>
      <c r="H318" s="1544">
        <f>IF(J318+I318&gt;0,AVERAGE(I318:J318),0)</f>
        <v>0</v>
      </c>
      <c r="I318" s="661">
        <f>ЗвітІнд.Кошторис!H318</f>
        <v>0</v>
      </c>
      <c r="J318" s="662">
        <f>ЗвітІнд.Кошторис!I318</f>
        <v>0</v>
      </c>
      <c r="K318" s="447" t="s">
        <v>34</v>
      </c>
      <c r="L318" s="448" t="s">
        <v>34</v>
      </c>
      <c r="M318" s="448" t="s">
        <v>34</v>
      </c>
      <c r="N318" s="449" t="s">
        <v>34</v>
      </c>
      <c r="O318" s="781" t="s">
        <v>34</v>
      </c>
      <c r="P318" s="782" t="s">
        <v>34</v>
      </c>
      <c r="Q318" s="782" t="s">
        <v>34</v>
      </c>
      <c r="R318" s="783" t="s">
        <v>34</v>
      </c>
      <c r="S318" s="781" t="s">
        <v>34</v>
      </c>
      <c r="T318" s="782" t="s">
        <v>34</v>
      </c>
      <c r="U318" s="782" t="s">
        <v>34</v>
      </c>
      <c r="V318" s="783" t="s">
        <v>34</v>
      </c>
    </row>
    <row r="319" spans="1:22" s="122" customFormat="1" ht="12.75" outlineLevel="1" x14ac:dyDescent="0.25">
      <c r="A319" s="113"/>
      <c r="B319" s="554"/>
      <c r="C319" s="218"/>
      <c r="D319" s="219"/>
      <c r="E319" s="1343" t="s">
        <v>242</v>
      </c>
      <c r="F319" s="104" t="s">
        <v>35</v>
      </c>
      <c r="G319" s="1732" t="s">
        <v>702</v>
      </c>
      <c r="H319" s="1537">
        <f>I319+J319</f>
        <v>0</v>
      </c>
      <c r="I319" s="642">
        <f>ЗвітІнд.Кошторис!H319</f>
        <v>0</v>
      </c>
      <c r="J319" s="643">
        <f>ЗвітІнд.Кошторис!I319</f>
        <v>0</v>
      </c>
      <c r="K319" s="447" t="s">
        <v>34</v>
      </c>
      <c r="L319" s="448" t="s">
        <v>34</v>
      </c>
      <c r="M319" s="448" t="s">
        <v>34</v>
      </c>
      <c r="N319" s="449" t="s">
        <v>34</v>
      </c>
      <c r="O319" s="781" t="s">
        <v>34</v>
      </c>
      <c r="P319" s="782" t="s">
        <v>34</v>
      </c>
      <c r="Q319" s="782" t="s">
        <v>34</v>
      </c>
      <c r="R319" s="783" t="s">
        <v>34</v>
      </c>
      <c r="S319" s="781" t="s">
        <v>34</v>
      </c>
      <c r="T319" s="782" t="s">
        <v>34</v>
      </c>
      <c r="U319" s="782" t="s">
        <v>34</v>
      </c>
      <c r="V319" s="783" t="s">
        <v>34</v>
      </c>
    </row>
    <row r="320" spans="1:22" s="122" customFormat="1" ht="12.75" outlineLevel="1" x14ac:dyDescent="0.25">
      <c r="A320" s="113"/>
      <c r="B320" s="188"/>
      <c r="C320" s="171"/>
      <c r="D320" s="172"/>
      <c r="E320" s="1343" t="s">
        <v>243</v>
      </c>
      <c r="F320" s="104" t="s">
        <v>62</v>
      </c>
      <c r="G320" s="1732" t="s">
        <v>703</v>
      </c>
      <c r="H320" s="1544">
        <f>IF(J320+I320&gt;0,AVERAGE(I320:J320),0)</f>
        <v>0</v>
      </c>
      <c r="I320" s="661">
        <f>ЗвітІнд.Кошторис!H320</f>
        <v>0</v>
      </c>
      <c r="J320" s="662">
        <f>ЗвітІнд.Кошторис!I320</f>
        <v>0</v>
      </c>
      <c r="K320" s="462" t="s">
        <v>34</v>
      </c>
      <c r="L320" s="463" t="s">
        <v>34</v>
      </c>
      <c r="M320" s="463" t="s">
        <v>34</v>
      </c>
      <c r="N320" s="464" t="s">
        <v>34</v>
      </c>
      <c r="O320" s="798" t="s">
        <v>34</v>
      </c>
      <c r="P320" s="799" t="s">
        <v>34</v>
      </c>
      <c r="Q320" s="799" t="s">
        <v>34</v>
      </c>
      <c r="R320" s="800" t="s">
        <v>34</v>
      </c>
      <c r="S320" s="798" t="s">
        <v>34</v>
      </c>
      <c r="T320" s="799" t="s">
        <v>34</v>
      </c>
      <c r="U320" s="799" t="s">
        <v>34</v>
      </c>
      <c r="V320" s="800" t="s">
        <v>34</v>
      </c>
    </row>
    <row r="321" spans="1:22" s="122" customFormat="1" ht="50.25" outlineLevel="1" x14ac:dyDescent="0.25">
      <c r="A321" s="113"/>
      <c r="B321" s="110" t="s">
        <v>505</v>
      </c>
      <c r="C321" s="179">
        <v>2240</v>
      </c>
      <c r="D321" s="183" t="s">
        <v>222</v>
      </c>
      <c r="E321" s="159" t="s">
        <v>445</v>
      </c>
      <c r="F321" s="99" t="s">
        <v>43</v>
      </c>
      <c r="G321" s="1731" t="s">
        <v>703</v>
      </c>
      <c r="H321" s="1536">
        <f>I321+J321</f>
        <v>0</v>
      </c>
      <c r="I321" s="658">
        <f>ROUND(I322*I323*50%/1000,1)</f>
        <v>0</v>
      </c>
      <c r="J321" s="640">
        <f>ROUND(J322*J323*50%/1000,1)</f>
        <v>0</v>
      </c>
      <c r="K321" s="468" t="s">
        <v>34</v>
      </c>
      <c r="L321" s="469" t="s">
        <v>34</v>
      </c>
      <c r="M321" s="469" t="s">
        <v>34</v>
      </c>
      <c r="N321" s="470" t="s">
        <v>34</v>
      </c>
      <c r="O321" s="765" t="e">
        <f>H321-#REF!</f>
        <v>#REF!</v>
      </c>
      <c r="P321" s="658" t="e">
        <f>H321-#REF!</f>
        <v>#REF!</v>
      </c>
      <c r="Q321" s="658" t="e">
        <f>H321-#REF!</f>
        <v>#REF!</v>
      </c>
      <c r="R321" s="801" t="e">
        <f>H321-#REF!</f>
        <v>#REF!</v>
      </c>
      <c r="S321" s="802">
        <f>IF(H321&gt;0,ROUND((#REF!/H321),3),0)</f>
        <v>0</v>
      </c>
      <c r="T321" s="803">
        <f>IF(H321&gt;0,ROUND((#REF!/H321),3),0)</f>
        <v>0</v>
      </c>
      <c r="U321" s="803">
        <f>IF(H321&gt;0,ROUND((#REF!/H321),3),0)</f>
        <v>0</v>
      </c>
      <c r="V321" s="804">
        <f>IF(H321&gt;0,ROUND((#REF!/H321),3),0)</f>
        <v>0</v>
      </c>
    </row>
    <row r="322" spans="1:22" s="122" customFormat="1" ht="12.75" outlineLevel="1" x14ac:dyDescent="0.25">
      <c r="A322" s="113"/>
      <c r="B322" s="188"/>
      <c r="C322" s="171"/>
      <c r="D322" s="172"/>
      <c r="E322" s="1343" t="s">
        <v>225</v>
      </c>
      <c r="F322" s="104" t="s">
        <v>35</v>
      </c>
      <c r="G322" s="1732" t="s">
        <v>703</v>
      </c>
      <c r="H322" s="1537">
        <f>I322+J322</f>
        <v>0</v>
      </c>
      <c r="I322" s="642">
        <f>ЗвітІнд.Кошторис!H322</f>
        <v>0</v>
      </c>
      <c r="J322" s="643">
        <f>ЗвітІнд.Кошторис!I322</f>
        <v>0</v>
      </c>
      <c r="K322" s="447" t="s">
        <v>34</v>
      </c>
      <c r="L322" s="448" t="s">
        <v>34</v>
      </c>
      <c r="M322" s="448" t="s">
        <v>34</v>
      </c>
      <c r="N322" s="449" t="s">
        <v>34</v>
      </c>
      <c r="O322" s="781" t="s">
        <v>34</v>
      </c>
      <c r="P322" s="782" t="s">
        <v>34</v>
      </c>
      <c r="Q322" s="782" t="s">
        <v>34</v>
      </c>
      <c r="R322" s="783" t="s">
        <v>34</v>
      </c>
      <c r="S322" s="781" t="s">
        <v>34</v>
      </c>
      <c r="T322" s="782" t="s">
        <v>34</v>
      </c>
      <c r="U322" s="782" t="s">
        <v>34</v>
      </c>
      <c r="V322" s="783" t="s">
        <v>34</v>
      </c>
    </row>
    <row r="323" spans="1:22" s="76" customFormat="1" ht="12.75" outlineLevel="1" thickBot="1" x14ac:dyDescent="0.3">
      <c r="A323" s="973"/>
      <c r="B323" s="191"/>
      <c r="C323" s="192"/>
      <c r="D323" s="193"/>
      <c r="E323" s="1359" t="s">
        <v>168</v>
      </c>
      <c r="F323" s="609" t="s">
        <v>62</v>
      </c>
      <c r="G323" s="1707" t="s">
        <v>703</v>
      </c>
      <c r="H323" s="1554">
        <f>IF(J323+I323&gt;0,AVERAGE(I323:J323),0)</f>
        <v>0</v>
      </c>
      <c r="I323" s="686">
        <f>ЗвітІнд.Кошторис!H323</f>
        <v>0</v>
      </c>
      <c r="J323" s="687">
        <f>ЗвітІнд.Кошторис!I323</f>
        <v>0</v>
      </c>
      <c r="K323" s="450" t="s">
        <v>34</v>
      </c>
      <c r="L323" s="451" t="s">
        <v>34</v>
      </c>
      <c r="M323" s="451" t="s">
        <v>34</v>
      </c>
      <c r="N323" s="452" t="s">
        <v>34</v>
      </c>
      <c r="O323" s="784" t="s">
        <v>34</v>
      </c>
      <c r="P323" s="785" t="s">
        <v>34</v>
      </c>
      <c r="Q323" s="785" t="s">
        <v>34</v>
      </c>
      <c r="R323" s="786" t="s">
        <v>34</v>
      </c>
      <c r="S323" s="784" t="s">
        <v>34</v>
      </c>
      <c r="T323" s="785" t="s">
        <v>34</v>
      </c>
      <c r="U323" s="785" t="s">
        <v>34</v>
      </c>
      <c r="V323" s="786" t="s">
        <v>34</v>
      </c>
    </row>
    <row r="324" spans="1:22" s="19" customFormat="1" ht="16.5" outlineLevel="1" thickTop="1" x14ac:dyDescent="0.25">
      <c r="A324" s="109"/>
      <c r="B324" s="203" t="s">
        <v>506</v>
      </c>
      <c r="C324" s="204">
        <v>2240</v>
      </c>
      <c r="D324" s="205" t="s">
        <v>244</v>
      </c>
      <c r="E324" s="278" t="s">
        <v>245</v>
      </c>
      <c r="F324" s="52" t="s">
        <v>43</v>
      </c>
      <c r="G324" s="1632" t="s">
        <v>702</v>
      </c>
      <c r="H324" s="1536">
        <f>I324+J324</f>
        <v>8.3000000000000007</v>
      </c>
      <c r="I324" s="639">
        <f>ROUND(I325*I326/1000,1)</f>
        <v>0</v>
      </c>
      <c r="J324" s="640">
        <f>ROUND(J325*J326/1000,1)</f>
        <v>8.3000000000000007</v>
      </c>
      <c r="K324" s="477" t="s">
        <v>34</v>
      </c>
      <c r="L324" s="478" t="s">
        <v>34</v>
      </c>
      <c r="M324" s="478" t="s">
        <v>34</v>
      </c>
      <c r="N324" s="479" t="s">
        <v>34</v>
      </c>
      <c r="O324" s="818" t="e">
        <f>H324-#REF!</f>
        <v>#REF!</v>
      </c>
      <c r="P324" s="819" t="e">
        <f>H324-#REF!</f>
        <v>#REF!</v>
      </c>
      <c r="Q324" s="819" t="e">
        <f>H324-#REF!</f>
        <v>#REF!</v>
      </c>
      <c r="R324" s="820" t="e">
        <f>H324-#REF!</f>
        <v>#REF!</v>
      </c>
      <c r="S324" s="821" t="e">
        <f>IF(H324&gt;0,ROUND((#REF!/H324),3),0)</f>
        <v>#REF!</v>
      </c>
      <c r="T324" s="822" t="e">
        <f>IF(H324&gt;0,ROUND((#REF!/H324),3),0)</f>
        <v>#REF!</v>
      </c>
      <c r="U324" s="822" t="e">
        <f>IF(H324&gt;0,ROUND((#REF!/H324),3),0)</f>
        <v>#REF!</v>
      </c>
      <c r="V324" s="823" t="e">
        <f>IF(H324&gt;0,ROUND((#REF!/H324),3),0)</f>
        <v>#REF!</v>
      </c>
    </row>
    <row r="325" spans="1:22" s="184" customFormat="1" ht="12" outlineLevel="1" x14ac:dyDescent="0.25">
      <c r="A325" s="973"/>
      <c r="B325" s="258"/>
      <c r="C325" s="222"/>
      <c r="D325" s="223" t="s">
        <v>244</v>
      </c>
      <c r="E325" s="1345" t="s">
        <v>246</v>
      </c>
      <c r="F325" s="224" t="s">
        <v>60</v>
      </c>
      <c r="G325" s="1714" t="s">
        <v>702</v>
      </c>
      <c r="H325" s="1537">
        <f>I325+J325</f>
        <v>3</v>
      </c>
      <c r="I325" s="642">
        <f>ЗвітІнд.Кошторис!H325</f>
        <v>0</v>
      </c>
      <c r="J325" s="643">
        <v>3</v>
      </c>
      <c r="K325" s="447" t="s">
        <v>34</v>
      </c>
      <c r="L325" s="448" t="s">
        <v>34</v>
      </c>
      <c r="M325" s="448" t="s">
        <v>34</v>
      </c>
      <c r="N325" s="449" t="s">
        <v>34</v>
      </c>
      <c r="O325" s="781" t="s">
        <v>34</v>
      </c>
      <c r="P325" s="782" t="s">
        <v>34</v>
      </c>
      <c r="Q325" s="782" t="s">
        <v>34</v>
      </c>
      <c r="R325" s="783" t="s">
        <v>34</v>
      </c>
      <c r="S325" s="781" t="s">
        <v>34</v>
      </c>
      <c r="T325" s="782" t="s">
        <v>34</v>
      </c>
      <c r="U325" s="782" t="s">
        <v>34</v>
      </c>
      <c r="V325" s="783" t="s">
        <v>34</v>
      </c>
    </row>
    <row r="326" spans="1:22" s="184" customFormat="1" ht="12.75" outlineLevel="1" thickBot="1" x14ac:dyDescent="0.3">
      <c r="A326" s="973"/>
      <c r="B326" s="555"/>
      <c r="C326" s="226"/>
      <c r="D326" s="227" t="s">
        <v>244</v>
      </c>
      <c r="E326" s="1344" t="s">
        <v>247</v>
      </c>
      <c r="F326" s="228" t="s">
        <v>62</v>
      </c>
      <c r="G326" s="1707" t="s">
        <v>702</v>
      </c>
      <c r="H326" s="1538">
        <f>IF(H324&gt;0,ROUND((H324/H325*1000),2),0)</f>
        <v>2766.67</v>
      </c>
      <c r="I326" s="645">
        <f>ЗвітІнд.Кошторис!H326</f>
        <v>0</v>
      </c>
      <c r="J326" s="1761">
        <v>2760.18</v>
      </c>
      <c r="K326" s="450" t="s">
        <v>34</v>
      </c>
      <c r="L326" s="451" t="s">
        <v>34</v>
      </c>
      <c r="M326" s="451" t="s">
        <v>34</v>
      </c>
      <c r="N326" s="452" t="s">
        <v>34</v>
      </c>
      <c r="O326" s="784" t="s">
        <v>34</v>
      </c>
      <c r="P326" s="785" t="s">
        <v>34</v>
      </c>
      <c r="Q326" s="785" t="s">
        <v>34</v>
      </c>
      <c r="R326" s="786" t="s">
        <v>34</v>
      </c>
      <c r="S326" s="784" t="s">
        <v>34</v>
      </c>
      <c r="T326" s="785" t="s">
        <v>34</v>
      </c>
      <c r="U326" s="785" t="s">
        <v>34</v>
      </c>
      <c r="V326" s="786" t="s">
        <v>34</v>
      </c>
    </row>
    <row r="327" spans="1:22" s="122" customFormat="1" ht="27" outlineLevel="1" thickTop="1" thickBot="1" x14ac:dyDescent="0.3">
      <c r="A327" s="113"/>
      <c r="B327" s="132" t="s">
        <v>507</v>
      </c>
      <c r="C327" s="173">
        <v>2240</v>
      </c>
      <c r="D327" s="174" t="s">
        <v>248</v>
      </c>
      <c r="E327" s="133" t="s">
        <v>249</v>
      </c>
      <c r="F327" s="126" t="s">
        <v>43</v>
      </c>
      <c r="G327" s="1707" t="s">
        <v>702</v>
      </c>
      <c r="H327" s="1536">
        <f>I327+J327</f>
        <v>25</v>
      </c>
      <c r="I327" s="521">
        <f>ЗвітІнд.Кошторис!H327</f>
        <v>0</v>
      </c>
      <c r="J327" s="522">
        <v>25</v>
      </c>
      <c r="K327" s="477" t="s">
        <v>34</v>
      </c>
      <c r="L327" s="478" t="s">
        <v>34</v>
      </c>
      <c r="M327" s="478" t="s">
        <v>34</v>
      </c>
      <c r="N327" s="479" t="s">
        <v>34</v>
      </c>
      <c r="O327" s="818" t="e">
        <f>H327-#REF!</f>
        <v>#REF!</v>
      </c>
      <c r="P327" s="819" t="e">
        <f>H327-#REF!</f>
        <v>#REF!</v>
      </c>
      <c r="Q327" s="819" t="e">
        <f>H327-#REF!</f>
        <v>#REF!</v>
      </c>
      <c r="R327" s="820" t="e">
        <f>H327-#REF!</f>
        <v>#REF!</v>
      </c>
      <c r="S327" s="821" t="e">
        <f>IF(H327&gt;0,ROUND((#REF!/H327),3),0)</f>
        <v>#REF!</v>
      </c>
      <c r="T327" s="822" t="e">
        <f>IF(H327&gt;0,ROUND((#REF!/H327),3),0)</f>
        <v>#REF!</v>
      </c>
      <c r="U327" s="822" t="e">
        <f>IF(H327&gt;0,ROUND((#REF!/H327),3),0)</f>
        <v>#REF!</v>
      </c>
      <c r="V327" s="823" t="e">
        <f>IF(H327&gt;0,ROUND((#REF!/H327),3),0)</f>
        <v>#REF!</v>
      </c>
    </row>
    <row r="328" spans="1:22" s="122" customFormat="1" ht="17.25" outlineLevel="1" thickTop="1" thickBot="1" x14ac:dyDescent="0.3">
      <c r="A328" s="109"/>
      <c r="B328" s="181" t="s">
        <v>252</v>
      </c>
      <c r="C328" s="165">
        <v>2240</v>
      </c>
      <c r="D328" s="166" t="s">
        <v>250</v>
      </c>
      <c r="E328" s="1010" t="s">
        <v>409</v>
      </c>
      <c r="F328" s="167" t="s">
        <v>43</v>
      </c>
      <c r="G328" s="1707" t="s">
        <v>702</v>
      </c>
      <c r="H328" s="1540">
        <f>I328+J328</f>
        <v>10</v>
      </c>
      <c r="I328" s="650">
        <f>ЗвітІнд.Кошторис!H328</f>
        <v>0</v>
      </c>
      <c r="J328" s="651">
        <v>10</v>
      </c>
      <c r="K328" s="477" t="s">
        <v>34</v>
      </c>
      <c r="L328" s="478" t="s">
        <v>34</v>
      </c>
      <c r="M328" s="478" t="s">
        <v>34</v>
      </c>
      <c r="N328" s="479" t="s">
        <v>34</v>
      </c>
      <c r="O328" s="818" t="e">
        <f>H328-#REF!</f>
        <v>#REF!</v>
      </c>
      <c r="P328" s="819" t="e">
        <f>H328-#REF!</f>
        <v>#REF!</v>
      </c>
      <c r="Q328" s="819" t="e">
        <f>H328-#REF!</f>
        <v>#REF!</v>
      </c>
      <c r="R328" s="820" t="e">
        <f>H328-#REF!</f>
        <v>#REF!</v>
      </c>
      <c r="S328" s="821" t="e">
        <f>IF(H328&gt;0,ROUND((#REF!/H328),3),0)</f>
        <v>#REF!</v>
      </c>
      <c r="T328" s="822" t="e">
        <f>IF(H328&gt;0,ROUND((#REF!/H328),3),0)</f>
        <v>#REF!</v>
      </c>
      <c r="U328" s="822" t="e">
        <f>IF(H328&gt;0,ROUND((#REF!/H328),3),0)</f>
        <v>#REF!</v>
      </c>
      <c r="V328" s="823" t="e">
        <f>IF(H328&gt;0,ROUND((#REF!/H328),3),0)</f>
        <v>#REF!</v>
      </c>
    </row>
    <row r="329" spans="1:22" s="122" customFormat="1" ht="17.25" outlineLevel="1" thickTop="1" thickBot="1" x14ac:dyDescent="0.3">
      <c r="A329" s="109"/>
      <c r="B329" s="181" t="s">
        <v>253</v>
      </c>
      <c r="C329" s="165">
        <v>2240</v>
      </c>
      <c r="D329" s="166" t="s">
        <v>250</v>
      </c>
      <c r="E329" s="1010" t="s">
        <v>410</v>
      </c>
      <c r="F329" s="167" t="s">
        <v>43</v>
      </c>
      <c r="G329" s="1707" t="s">
        <v>702</v>
      </c>
      <c r="H329" s="1540">
        <f>I329+J329</f>
        <v>4</v>
      </c>
      <c r="I329" s="650">
        <f>ЗвітІнд.Кошторис!H329</f>
        <v>0</v>
      </c>
      <c r="J329" s="651">
        <v>4</v>
      </c>
      <c r="K329" s="459" t="s">
        <v>34</v>
      </c>
      <c r="L329" s="460" t="s">
        <v>34</v>
      </c>
      <c r="M329" s="460" t="s">
        <v>34</v>
      </c>
      <c r="N329" s="461" t="s">
        <v>34</v>
      </c>
      <c r="O329" s="1186" t="e">
        <f>H329-#REF!</f>
        <v>#REF!</v>
      </c>
      <c r="P329" s="671" t="e">
        <f>H329-#REF!</f>
        <v>#REF!</v>
      </c>
      <c r="Q329" s="671" t="e">
        <f>H329-#REF!</f>
        <v>#REF!</v>
      </c>
      <c r="R329" s="794" t="e">
        <f>H329-#REF!</f>
        <v>#REF!</v>
      </c>
      <c r="S329" s="795" t="e">
        <f>IF(H329&gt;0,ROUND((#REF!/H329),3),0)</f>
        <v>#REF!</v>
      </c>
      <c r="T329" s="796" t="e">
        <f>IF(H329&gt;0,ROUND((#REF!/H329),3),0)</f>
        <v>#REF!</v>
      </c>
      <c r="U329" s="796" t="e">
        <f>IF(H329&gt;0,ROUND((#REF!/H329),3),0)</f>
        <v>#REF!</v>
      </c>
      <c r="V329" s="797" t="e">
        <f>IF(H329&gt;0,ROUND((#REF!/H329),3),0)</f>
        <v>#REF!</v>
      </c>
    </row>
    <row r="330" spans="1:22" s="122" customFormat="1" ht="17.25" outlineLevel="1" thickTop="1" thickBot="1" x14ac:dyDescent="0.3">
      <c r="A330" s="109"/>
      <c r="B330" s="181" t="s">
        <v>618</v>
      </c>
      <c r="C330" s="173">
        <v>2240</v>
      </c>
      <c r="D330" s="174"/>
      <c r="E330" s="528" t="s">
        <v>490</v>
      </c>
      <c r="F330" s="126" t="s">
        <v>43</v>
      </c>
      <c r="G330" s="1707"/>
      <c r="H330" s="1541">
        <f t="shared" ref="H330:H382" si="16">I330+J330</f>
        <v>0</v>
      </c>
      <c r="I330" s="653">
        <f>SUM(I331:I351)</f>
        <v>0</v>
      </c>
      <c r="J330" s="653">
        <f>SUM(J331:J351)</f>
        <v>0</v>
      </c>
      <c r="K330" s="477" t="s">
        <v>34</v>
      </c>
      <c r="L330" s="478" t="s">
        <v>34</v>
      </c>
      <c r="M330" s="478" t="s">
        <v>34</v>
      </c>
      <c r="N330" s="479" t="s">
        <v>34</v>
      </c>
      <c r="O330" s="818" t="e">
        <f>H330-#REF!</f>
        <v>#REF!</v>
      </c>
      <c r="P330" s="819" t="e">
        <f>H330-#REF!</f>
        <v>#REF!</v>
      </c>
      <c r="Q330" s="819" t="e">
        <f>H330-#REF!</f>
        <v>#REF!</v>
      </c>
      <c r="R330" s="820" t="e">
        <f>H330-#REF!</f>
        <v>#REF!</v>
      </c>
      <c r="S330" s="821">
        <f>IF(H330&gt;0,ROUND((#REF!/H330),3),0)</f>
        <v>0</v>
      </c>
      <c r="T330" s="822">
        <f>IF(H330&gt;0,ROUND((#REF!/H330),3),0)</f>
        <v>0</v>
      </c>
      <c r="U330" s="822">
        <f>IF(H330&gt;0,ROUND((#REF!/H330),3),0)</f>
        <v>0</v>
      </c>
      <c r="V330" s="823">
        <f>IF(H330&gt;0,ROUND((#REF!/H330),3),0)</f>
        <v>0</v>
      </c>
    </row>
    <row r="331" spans="1:22" s="122" customFormat="1" ht="17.25" outlineLevel="1" thickTop="1" thickBot="1" x14ac:dyDescent="0.3">
      <c r="A331" s="109"/>
      <c r="B331" s="181" t="s">
        <v>670</v>
      </c>
      <c r="C331" s="165">
        <v>2240</v>
      </c>
      <c r="D331" s="166"/>
      <c r="E331" s="1010" t="s">
        <v>251</v>
      </c>
      <c r="F331" s="167" t="s">
        <v>43</v>
      </c>
      <c r="G331" s="1707" t="s">
        <v>700</v>
      </c>
      <c r="H331" s="1540">
        <f t="shared" si="16"/>
        <v>0</v>
      </c>
      <c r="I331" s="650">
        <f>ЗвітІнд.Кошторис!H331</f>
        <v>0</v>
      </c>
      <c r="J331" s="651">
        <f>ЗвітІнд.Кошторис!I331</f>
        <v>0</v>
      </c>
      <c r="K331" s="459" t="s">
        <v>34</v>
      </c>
      <c r="L331" s="460" t="s">
        <v>34</v>
      </c>
      <c r="M331" s="460" t="s">
        <v>34</v>
      </c>
      <c r="N331" s="461" t="s">
        <v>34</v>
      </c>
      <c r="O331" s="1186" t="e">
        <f>H331-#REF!</f>
        <v>#REF!</v>
      </c>
      <c r="P331" s="671" t="e">
        <f>H331-#REF!</f>
        <v>#REF!</v>
      </c>
      <c r="Q331" s="671" t="e">
        <f>H331-#REF!</f>
        <v>#REF!</v>
      </c>
      <c r="R331" s="794" t="e">
        <f>H331-#REF!</f>
        <v>#REF!</v>
      </c>
      <c r="S331" s="795">
        <f>IF(H331&gt;0,ROUND((#REF!/H331),3),0)</f>
        <v>0</v>
      </c>
      <c r="T331" s="796">
        <f>IF(H331&gt;0,ROUND((#REF!/H331),3),0)</f>
        <v>0</v>
      </c>
      <c r="U331" s="796">
        <f>IF(H331&gt;0,ROUND((#REF!/H331),3),0)</f>
        <v>0</v>
      </c>
      <c r="V331" s="797">
        <f>IF(H331&gt;0,ROUND((#REF!/H331),3),0)</f>
        <v>0</v>
      </c>
    </row>
    <row r="332" spans="1:22" s="122" customFormat="1" ht="17.25" outlineLevel="1" thickTop="1" thickBot="1" x14ac:dyDescent="0.3">
      <c r="A332" s="109"/>
      <c r="B332" s="181" t="s">
        <v>671</v>
      </c>
      <c r="C332" s="165">
        <v>2240</v>
      </c>
      <c r="D332" s="166"/>
      <c r="E332" s="1010" t="s">
        <v>411</v>
      </c>
      <c r="F332" s="167" t="s">
        <v>43</v>
      </c>
      <c r="G332" s="1707" t="s">
        <v>700</v>
      </c>
      <c r="H332" s="1540">
        <f t="shared" si="16"/>
        <v>0</v>
      </c>
      <c r="I332" s="650">
        <f>ЗвітІнд.Кошторис!H332</f>
        <v>0</v>
      </c>
      <c r="J332" s="651">
        <f>ЗвітІнд.Кошторис!I332</f>
        <v>0</v>
      </c>
      <c r="K332" s="459" t="s">
        <v>34</v>
      </c>
      <c r="L332" s="460" t="s">
        <v>34</v>
      </c>
      <c r="M332" s="460" t="s">
        <v>34</v>
      </c>
      <c r="N332" s="461" t="s">
        <v>34</v>
      </c>
      <c r="O332" s="1186" t="e">
        <f>H332-#REF!</f>
        <v>#REF!</v>
      </c>
      <c r="P332" s="671" t="e">
        <f>H332-#REF!</f>
        <v>#REF!</v>
      </c>
      <c r="Q332" s="671" t="e">
        <f>H332-#REF!</f>
        <v>#REF!</v>
      </c>
      <c r="R332" s="794" t="e">
        <f>H332-#REF!</f>
        <v>#REF!</v>
      </c>
      <c r="S332" s="795">
        <f>IF(H332&gt;0,ROUND((#REF!/H332),3),0)</f>
        <v>0</v>
      </c>
      <c r="T332" s="796">
        <f>IF(H332&gt;0,ROUND((#REF!/H332),3),0)</f>
        <v>0</v>
      </c>
      <c r="U332" s="796">
        <f>IF(H332&gt;0,ROUND((#REF!/H332),3),0)</f>
        <v>0</v>
      </c>
      <c r="V332" s="797">
        <f>IF(H332&gt;0,ROUND((#REF!/H332),3),0)</f>
        <v>0</v>
      </c>
    </row>
    <row r="333" spans="1:22" s="122" customFormat="1" ht="17.25" outlineLevel="1" thickTop="1" thickBot="1" x14ac:dyDescent="0.3">
      <c r="A333" s="109"/>
      <c r="B333" s="181" t="s">
        <v>732</v>
      </c>
      <c r="C333" s="165">
        <v>2240</v>
      </c>
      <c r="D333" s="166"/>
      <c r="E333" s="1010" t="s">
        <v>151</v>
      </c>
      <c r="F333" s="167" t="s">
        <v>43</v>
      </c>
      <c r="G333" s="1707" t="s">
        <v>700</v>
      </c>
      <c r="H333" s="1540">
        <f t="shared" si="16"/>
        <v>0</v>
      </c>
      <c r="I333" s="650">
        <f>ЗвітІнд.Кошторис!H333</f>
        <v>0</v>
      </c>
      <c r="J333" s="651">
        <f>ЗвітІнд.Кошторис!I333</f>
        <v>0</v>
      </c>
      <c r="K333" s="459" t="s">
        <v>34</v>
      </c>
      <c r="L333" s="460" t="s">
        <v>34</v>
      </c>
      <c r="M333" s="460" t="s">
        <v>34</v>
      </c>
      <c r="N333" s="461" t="s">
        <v>34</v>
      </c>
      <c r="O333" s="1186" t="e">
        <f>H333-#REF!</f>
        <v>#REF!</v>
      </c>
      <c r="P333" s="671" t="e">
        <f>H333-#REF!</f>
        <v>#REF!</v>
      </c>
      <c r="Q333" s="671" t="e">
        <f>H333-#REF!</f>
        <v>#REF!</v>
      </c>
      <c r="R333" s="794" t="e">
        <f>H333-#REF!</f>
        <v>#REF!</v>
      </c>
      <c r="S333" s="795">
        <f>IF(H333&gt;0,ROUND((#REF!/H333),3),0)</f>
        <v>0</v>
      </c>
      <c r="T333" s="796">
        <f>IF(H333&gt;0,ROUND((#REF!/H333),3),0)</f>
        <v>0</v>
      </c>
      <c r="U333" s="796">
        <f>IF(H333&gt;0,ROUND((#REF!/H333),3),0)</f>
        <v>0</v>
      </c>
      <c r="V333" s="797">
        <f>IF(H333&gt;0,ROUND((#REF!/H333),3),0)</f>
        <v>0</v>
      </c>
    </row>
    <row r="334" spans="1:22" s="122" customFormat="1" ht="17.25" outlineLevel="1" thickTop="1" thickBot="1" x14ac:dyDescent="0.3">
      <c r="A334" s="109"/>
      <c r="B334" s="181" t="s">
        <v>733</v>
      </c>
      <c r="C334" s="165">
        <v>2240</v>
      </c>
      <c r="D334" s="166"/>
      <c r="E334" s="1010" t="s">
        <v>574</v>
      </c>
      <c r="F334" s="167" t="s">
        <v>43</v>
      </c>
      <c r="G334" s="1707" t="s">
        <v>700</v>
      </c>
      <c r="H334" s="1540">
        <f t="shared" si="16"/>
        <v>0</v>
      </c>
      <c r="I334" s="650">
        <f>ЗвітІнд.Кошторис!H334</f>
        <v>0</v>
      </c>
      <c r="J334" s="651">
        <f>ЗвітІнд.Кошторис!I334</f>
        <v>0</v>
      </c>
      <c r="K334" s="459" t="s">
        <v>34</v>
      </c>
      <c r="L334" s="460" t="s">
        <v>34</v>
      </c>
      <c r="M334" s="460" t="s">
        <v>34</v>
      </c>
      <c r="N334" s="461" t="s">
        <v>34</v>
      </c>
      <c r="O334" s="1186" t="e">
        <f>H334-#REF!</f>
        <v>#REF!</v>
      </c>
      <c r="P334" s="671" t="e">
        <f>H334-#REF!</f>
        <v>#REF!</v>
      </c>
      <c r="Q334" s="671" t="e">
        <f>H334-#REF!</f>
        <v>#REF!</v>
      </c>
      <c r="R334" s="794" t="e">
        <f>H334-#REF!</f>
        <v>#REF!</v>
      </c>
      <c r="S334" s="795">
        <f>IF(H334&gt;0,ROUND((#REF!/H334),3),0)</f>
        <v>0</v>
      </c>
      <c r="T334" s="796">
        <f>IF(H334&gt;0,ROUND((#REF!/H334),3),0)</f>
        <v>0</v>
      </c>
      <c r="U334" s="796">
        <f>IF(H334&gt;0,ROUND((#REF!/H334),3),0)</f>
        <v>0</v>
      </c>
      <c r="V334" s="797">
        <f>IF(H334&gt;0,ROUND((#REF!/H334),3),0)</f>
        <v>0</v>
      </c>
    </row>
    <row r="335" spans="1:22" s="122" customFormat="1" ht="27" outlineLevel="1" thickTop="1" thickBot="1" x14ac:dyDescent="0.3">
      <c r="A335" s="109"/>
      <c r="B335" s="181" t="s">
        <v>734</v>
      </c>
      <c r="C335" s="165">
        <v>2240</v>
      </c>
      <c r="D335" s="166"/>
      <c r="E335" s="1010" t="s">
        <v>573</v>
      </c>
      <c r="F335" s="167" t="s">
        <v>43</v>
      </c>
      <c r="G335" s="1707" t="s">
        <v>700</v>
      </c>
      <c r="H335" s="1540">
        <f t="shared" si="16"/>
        <v>0</v>
      </c>
      <c r="I335" s="650">
        <f>ЗвітІнд.Кошторис!H335</f>
        <v>0</v>
      </c>
      <c r="J335" s="651">
        <f>ЗвітІнд.Кошторис!I335</f>
        <v>0</v>
      </c>
      <c r="K335" s="459" t="s">
        <v>34</v>
      </c>
      <c r="L335" s="460" t="s">
        <v>34</v>
      </c>
      <c r="M335" s="460" t="s">
        <v>34</v>
      </c>
      <c r="N335" s="461" t="s">
        <v>34</v>
      </c>
      <c r="O335" s="1186" t="e">
        <f>H335-#REF!</f>
        <v>#REF!</v>
      </c>
      <c r="P335" s="671" t="e">
        <f>H335-#REF!</f>
        <v>#REF!</v>
      </c>
      <c r="Q335" s="671" t="e">
        <f>H335-#REF!</f>
        <v>#REF!</v>
      </c>
      <c r="R335" s="794" t="e">
        <f>H335-#REF!</f>
        <v>#REF!</v>
      </c>
      <c r="S335" s="795">
        <f>IF(H335&gt;0,ROUND((#REF!/H335),3),0)</f>
        <v>0</v>
      </c>
      <c r="T335" s="796">
        <f>IF(H335&gt;0,ROUND((#REF!/H335),3),0)</f>
        <v>0</v>
      </c>
      <c r="U335" s="796">
        <f>IF(H335&gt;0,ROUND((#REF!/H335),3),0)</f>
        <v>0</v>
      </c>
      <c r="V335" s="797">
        <f>IF(H335&gt;0,ROUND((#REF!/H335),3),0)</f>
        <v>0</v>
      </c>
    </row>
    <row r="336" spans="1:22" s="122" customFormat="1" ht="17.25" outlineLevel="1" thickTop="1" thickBot="1" x14ac:dyDescent="0.3">
      <c r="A336" s="109"/>
      <c r="B336" s="181" t="s">
        <v>735</v>
      </c>
      <c r="C336" s="165">
        <v>2240</v>
      </c>
      <c r="D336" s="166"/>
      <c r="E336" s="1010" t="s">
        <v>644</v>
      </c>
      <c r="F336" s="167" t="s">
        <v>43</v>
      </c>
      <c r="G336" s="1707" t="s">
        <v>700</v>
      </c>
      <c r="H336" s="1540">
        <f t="shared" si="16"/>
        <v>0</v>
      </c>
      <c r="I336" s="650">
        <f>ЗвітІнд.Кошторис!H336</f>
        <v>0</v>
      </c>
      <c r="J336" s="651">
        <f>ЗвітІнд.Кошторис!I336</f>
        <v>0</v>
      </c>
      <c r="K336" s="459" t="s">
        <v>34</v>
      </c>
      <c r="L336" s="460" t="s">
        <v>34</v>
      </c>
      <c r="M336" s="460" t="s">
        <v>34</v>
      </c>
      <c r="N336" s="461" t="s">
        <v>34</v>
      </c>
      <c r="O336" s="1186"/>
      <c r="P336" s="671"/>
      <c r="Q336" s="671"/>
      <c r="R336" s="794"/>
      <c r="S336" s="795"/>
      <c r="T336" s="796"/>
      <c r="U336" s="796"/>
      <c r="V336" s="797"/>
    </row>
    <row r="337" spans="1:22" s="122" customFormat="1" ht="27" outlineLevel="1" thickTop="1" thickBot="1" x14ac:dyDescent="0.3">
      <c r="A337" s="109"/>
      <c r="B337" s="181" t="s">
        <v>736</v>
      </c>
      <c r="C337" s="165">
        <v>2240</v>
      </c>
      <c r="D337" s="166"/>
      <c r="E337" s="1010" t="s">
        <v>645</v>
      </c>
      <c r="F337" s="167" t="s">
        <v>43</v>
      </c>
      <c r="G337" s="1707" t="s">
        <v>700</v>
      </c>
      <c r="H337" s="1540">
        <f t="shared" si="16"/>
        <v>0</v>
      </c>
      <c r="I337" s="650">
        <f>ЗвітІнд.Кошторис!H337</f>
        <v>0</v>
      </c>
      <c r="J337" s="651">
        <f>ЗвітІнд.Кошторис!I337</f>
        <v>0</v>
      </c>
      <c r="K337" s="459" t="s">
        <v>34</v>
      </c>
      <c r="L337" s="460" t="s">
        <v>34</v>
      </c>
      <c r="M337" s="460" t="s">
        <v>34</v>
      </c>
      <c r="N337" s="461" t="s">
        <v>34</v>
      </c>
      <c r="O337" s="1186"/>
      <c r="P337" s="671"/>
      <c r="Q337" s="671"/>
      <c r="R337" s="794"/>
      <c r="S337" s="795"/>
      <c r="T337" s="796"/>
      <c r="U337" s="796"/>
      <c r="V337" s="797"/>
    </row>
    <row r="338" spans="1:22" s="122" customFormat="1" ht="27" outlineLevel="1" thickTop="1" thickBot="1" x14ac:dyDescent="0.3">
      <c r="A338" s="109"/>
      <c r="B338" s="181" t="s">
        <v>737</v>
      </c>
      <c r="C338" s="165">
        <v>2240</v>
      </c>
      <c r="D338" s="166"/>
      <c r="E338" s="1010" t="s">
        <v>646</v>
      </c>
      <c r="F338" s="167" t="s">
        <v>43</v>
      </c>
      <c r="G338" s="1707" t="s">
        <v>700</v>
      </c>
      <c r="H338" s="1540">
        <f t="shared" si="16"/>
        <v>0</v>
      </c>
      <c r="I338" s="650">
        <f>ЗвітІнд.Кошторис!H338</f>
        <v>0</v>
      </c>
      <c r="J338" s="651">
        <f>ЗвітІнд.Кошторис!I338</f>
        <v>0</v>
      </c>
      <c r="K338" s="459" t="s">
        <v>34</v>
      </c>
      <c r="L338" s="460" t="s">
        <v>34</v>
      </c>
      <c r="M338" s="460" t="s">
        <v>34</v>
      </c>
      <c r="N338" s="461" t="s">
        <v>34</v>
      </c>
      <c r="O338" s="1186"/>
      <c r="P338" s="671"/>
      <c r="Q338" s="671"/>
      <c r="R338" s="794"/>
      <c r="S338" s="795"/>
      <c r="T338" s="796"/>
      <c r="U338" s="796"/>
      <c r="V338" s="797"/>
    </row>
    <row r="339" spans="1:22" s="122" customFormat="1" ht="27" outlineLevel="1" thickTop="1" thickBot="1" x14ac:dyDescent="0.3">
      <c r="A339" s="109"/>
      <c r="B339" s="181" t="s">
        <v>738</v>
      </c>
      <c r="C339" s="165">
        <v>2240</v>
      </c>
      <c r="D339" s="166"/>
      <c r="E339" s="1010" t="s">
        <v>647</v>
      </c>
      <c r="F339" s="167" t="s">
        <v>43</v>
      </c>
      <c r="G339" s="1707" t="s">
        <v>700</v>
      </c>
      <c r="H339" s="1540">
        <f t="shared" si="16"/>
        <v>0</v>
      </c>
      <c r="I339" s="650">
        <f>ЗвітІнд.Кошторис!H339</f>
        <v>0</v>
      </c>
      <c r="J339" s="651">
        <f>ЗвітІнд.Кошторис!I339</f>
        <v>0</v>
      </c>
      <c r="K339" s="459" t="s">
        <v>34</v>
      </c>
      <c r="L339" s="460" t="s">
        <v>34</v>
      </c>
      <c r="M339" s="460" t="s">
        <v>34</v>
      </c>
      <c r="N339" s="461" t="s">
        <v>34</v>
      </c>
      <c r="O339" s="1186"/>
      <c r="P339" s="671"/>
      <c r="Q339" s="671"/>
      <c r="R339" s="794"/>
      <c r="S339" s="795"/>
      <c r="T339" s="796"/>
      <c r="U339" s="796"/>
      <c r="V339" s="797"/>
    </row>
    <row r="340" spans="1:22" s="122" customFormat="1" ht="17.25" outlineLevel="1" thickTop="1" thickBot="1" x14ac:dyDescent="0.3">
      <c r="A340" s="109"/>
      <c r="B340" s="181" t="s">
        <v>739</v>
      </c>
      <c r="C340" s="165">
        <v>2240</v>
      </c>
      <c r="D340" s="166"/>
      <c r="E340" s="1010" t="s">
        <v>648</v>
      </c>
      <c r="F340" s="167" t="s">
        <v>43</v>
      </c>
      <c r="G340" s="1707" t="s">
        <v>700</v>
      </c>
      <c r="H340" s="1540">
        <f t="shared" si="16"/>
        <v>0</v>
      </c>
      <c r="I340" s="650">
        <f>ЗвітІнд.Кошторис!H340</f>
        <v>0</v>
      </c>
      <c r="J340" s="651">
        <f>ЗвітІнд.Кошторис!I340</f>
        <v>0</v>
      </c>
      <c r="K340" s="459" t="s">
        <v>34</v>
      </c>
      <c r="L340" s="460" t="s">
        <v>34</v>
      </c>
      <c r="M340" s="460" t="s">
        <v>34</v>
      </c>
      <c r="N340" s="461" t="s">
        <v>34</v>
      </c>
      <c r="O340" s="1186"/>
      <c r="P340" s="671"/>
      <c r="Q340" s="671"/>
      <c r="R340" s="794"/>
      <c r="S340" s="795"/>
      <c r="T340" s="796"/>
      <c r="U340" s="796"/>
      <c r="V340" s="797"/>
    </row>
    <row r="341" spans="1:22" s="122" customFormat="1" ht="17.25" outlineLevel="1" thickTop="1" thickBot="1" x14ac:dyDescent="0.3">
      <c r="A341" s="109"/>
      <c r="B341" s="181" t="s">
        <v>740</v>
      </c>
      <c r="C341" s="165">
        <v>2240</v>
      </c>
      <c r="D341" s="166"/>
      <c r="E341" s="1010" t="s">
        <v>649</v>
      </c>
      <c r="F341" s="167" t="s">
        <v>43</v>
      </c>
      <c r="G341" s="1707" t="s">
        <v>700</v>
      </c>
      <c r="H341" s="1540">
        <f t="shared" si="16"/>
        <v>0</v>
      </c>
      <c r="I341" s="650">
        <f>ЗвітІнд.Кошторис!H341</f>
        <v>0</v>
      </c>
      <c r="J341" s="651">
        <f>ЗвітІнд.Кошторис!I341</f>
        <v>0</v>
      </c>
      <c r="K341" s="459" t="s">
        <v>34</v>
      </c>
      <c r="L341" s="460" t="s">
        <v>34</v>
      </c>
      <c r="M341" s="460" t="s">
        <v>34</v>
      </c>
      <c r="N341" s="461" t="s">
        <v>34</v>
      </c>
      <c r="O341" s="1186"/>
      <c r="P341" s="671"/>
      <c r="Q341" s="671"/>
      <c r="R341" s="794"/>
      <c r="S341" s="795"/>
      <c r="T341" s="796"/>
      <c r="U341" s="796"/>
      <c r="V341" s="797"/>
    </row>
    <row r="342" spans="1:22" s="122" customFormat="1" ht="27" outlineLevel="1" thickTop="1" thickBot="1" x14ac:dyDescent="0.3">
      <c r="A342" s="109"/>
      <c r="B342" s="181" t="s">
        <v>741</v>
      </c>
      <c r="C342" s="165">
        <v>2240</v>
      </c>
      <c r="D342" s="166"/>
      <c r="E342" s="1010" t="s">
        <v>650</v>
      </c>
      <c r="F342" s="167" t="s">
        <v>43</v>
      </c>
      <c r="G342" s="1707" t="s">
        <v>700</v>
      </c>
      <c r="H342" s="1540">
        <f t="shared" si="16"/>
        <v>0</v>
      </c>
      <c r="I342" s="650">
        <f>ЗвітІнд.Кошторис!H342</f>
        <v>0</v>
      </c>
      <c r="J342" s="651">
        <f>ЗвітІнд.Кошторис!I342</f>
        <v>0</v>
      </c>
      <c r="K342" s="459" t="s">
        <v>34</v>
      </c>
      <c r="L342" s="460" t="s">
        <v>34</v>
      </c>
      <c r="M342" s="460" t="s">
        <v>34</v>
      </c>
      <c r="N342" s="461" t="s">
        <v>34</v>
      </c>
      <c r="O342" s="1186"/>
      <c r="P342" s="671"/>
      <c r="Q342" s="671"/>
      <c r="R342" s="794"/>
      <c r="S342" s="795"/>
      <c r="T342" s="796"/>
      <c r="U342" s="796"/>
      <c r="V342" s="797"/>
    </row>
    <row r="343" spans="1:22" s="122" customFormat="1" ht="17.25" outlineLevel="1" thickTop="1" thickBot="1" x14ac:dyDescent="0.3">
      <c r="A343" s="109"/>
      <c r="B343" s="181" t="s">
        <v>742</v>
      </c>
      <c r="C343" s="165">
        <v>2240</v>
      </c>
      <c r="D343" s="166"/>
      <c r="E343" s="1010" t="s">
        <v>651</v>
      </c>
      <c r="F343" s="167" t="s">
        <v>43</v>
      </c>
      <c r="G343" s="1707" t="s">
        <v>700</v>
      </c>
      <c r="H343" s="1540">
        <f t="shared" si="16"/>
        <v>0</v>
      </c>
      <c r="I343" s="650">
        <f>ЗвітІнд.Кошторис!H343</f>
        <v>0</v>
      </c>
      <c r="J343" s="651">
        <f>ЗвітІнд.Кошторис!I343</f>
        <v>0</v>
      </c>
      <c r="K343" s="459" t="s">
        <v>34</v>
      </c>
      <c r="L343" s="460" t="s">
        <v>34</v>
      </c>
      <c r="M343" s="460" t="s">
        <v>34</v>
      </c>
      <c r="N343" s="461" t="s">
        <v>34</v>
      </c>
      <c r="O343" s="1186"/>
      <c r="P343" s="671"/>
      <c r="Q343" s="671"/>
      <c r="R343" s="794"/>
      <c r="S343" s="795"/>
      <c r="T343" s="796"/>
      <c r="U343" s="796"/>
      <c r="V343" s="797"/>
    </row>
    <row r="344" spans="1:22" s="122" customFormat="1" ht="17.25" outlineLevel="1" thickTop="1" thickBot="1" x14ac:dyDescent="0.3">
      <c r="A344" s="109"/>
      <c r="B344" s="181" t="s">
        <v>743</v>
      </c>
      <c r="C344" s="165">
        <v>2240</v>
      </c>
      <c r="D344" s="166"/>
      <c r="E344" s="1010" t="s">
        <v>652</v>
      </c>
      <c r="F344" s="167" t="s">
        <v>43</v>
      </c>
      <c r="G344" s="1707" t="s">
        <v>700</v>
      </c>
      <c r="H344" s="1540">
        <f t="shared" si="16"/>
        <v>0</v>
      </c>
      <c r="I344" s="650">
        <f>ЗвітІнд.Кошторис!H344</f>
        <v>0</v>
      </c>
      <c r="J344" s="651">
        <f>ЗвітІнд.Кошторис!I344</f>
        <v>0</v>
      </c>
      <c r="K344" s="459" t="s">
        <v>34</v>
      </c>
      <c r="L344" s="460" t="s">
        <v>34</v>
      </c>
      <c r="M344" s="460" t="s">
        <v>34</v>
      </c>
      <c r="N344" s="461" t="s">
        <v>34</v>
      </c>
      <c r="O344" s="1186"/>
      <c r="P344" s="671"/>
      <c r="Q344" s="671"/>
      <c r="R344" s="794"/>
      <c r="S344" s="795"/>
      <c r="T344" s="796"/>
      <c r="U344" s="796"/>
      <c r="V344" s="797"/>
    </row>
    <row r="345" spans="1:22" s="122" customFormat="1" ht="27" outlineLevel="1" thickTop="1" thickBot="1" x14ac:dyDescent="0.3">
      <c r="A345" s="109"/>
      <c r="B345" s="181" t="s">
        <v>744</v>
      </c>
      <c r="C345" s="165">
        <v>2240</v>
      </c>
      <c r="D345" s="166"/>
      <c r="E345" s="1010" t="s">
        <v>653</v>
      </c>
      <c r="F345" s="167" t="s">
        <v>43</v>
      </c>
      <c r="G345" s="1707" t="s">
        <v>700</v>
      </c>
      <c r="H345" s="1540">
        <f t="shared" si="16"/>
        <v>0</v>
      </c>
      <c r="I345" s="650">
        <f>ЗвітІнд.Кошторис!H345</f>
        <v>0</v>
      </c>
      <c r="J345" s="651">
        <f>ЗвітІнд.Кошторис!I345</f>
        <v>0</v>
      </c>
      <c r="K345" s="459" t="s">
        <v>34</v>
      </c>
      <c r="L345" s="460" t="s">
        <v>34</v>
      </c>
      <c r="M345" s="460" t="s">
        <v>34</v>
      </c>
      <c r="N345" s="461" t="s">
        <v>34</v>
      </c>
      <c r="O345" s="1186"/>
      <c r="P345" s="671"/>
      <c r="Q345" s="671"/>
      <c r="R345" s="794"/>
      <c r="S345" s="795"/>
      <c r="T345" s="796"/>
      <c r="U345" s="796"/>
      <c r="V345" s="797"/>
    </row>
    <row r="346" spans="1:22" s="122" customFormat="1" ht="27" outlineLevel="1" thickTop="1" thickBot="1" x14ac:dyDescent="0.3">
      <c r="A346" s="109"/>
      <c r="B346" s="181" t="s">
        <v>745</v>
      </c>
      <c r="C346" s="165">
        <v>2240</v>
      </c>
      <c r="D346" s="166"/>
      <c r="E346" s="1010" t="s">
        <v>654</v>
      </c>
      <c r="F346" s="167" t="s">
        <v>43</v>
      </c>
      <c r="G346" s="1707" t="s">
        <v>700</v>
      </c>
      <c r="H346" s="1540">
        <f t="shared" si="16"/>
        <v>0</v>
      </c>
      <c r="I346" s="650">
        <f>ЗвітІнд.Кошторис!H346</f>
        <v>0</v>
      </c>
      <c r="J346" s="651">
        <f>ЗвітІнд.Кошторис!I346</f>
        <v>0</v>
      </c>
      <c r="K346" s="459" t="s">
        <v>34</v>
      </c>
      <c r="L346" s="460" t="s">
        <v>34</v>
      </c>
      <c r="M346" s="460" t="s">
        <v>34</v>
      </c>
      <c r="N346" s="461" t="s">
        <v>34</v>
      </c>
      <c r="O346" s="1186"/>
      <c r="P346" s="671"/>
      <c r="Q346" s="671"/>
      <c r="R346" s="794"/>
      <c r="S346" s="795"/>
      <c r="T346" s="796"/>
      <c r="U346" s="796"/>
      <c r="V346" s="797"/>
    </row>
    <row r="347" spans="1:22" s="122" customFormat="1" ht="27" outlineLevel="1" thickTop="1" thickBot="1" x14ac:dyDescent="0.3">
      <c r="A347" s="109"/>
      <c r="B347" s="181" t="s">
        <v>746</v>
      </c>
      <c r="C347" s="165">
        <v>2240</v>
      </c>
      <c r="D347" s="166"/>
      <c r="E347" s="1010" t="s">
        <v>655</v>
      </c>
      <c r="F347" s="167" t="s">
        <v>43</v>
      </c>
      <c r="G347" s="1707" t="s">
        <v>700</v>
      </c>
      <c r="H347" s="1540">
        <f t="shared" si="16"/>
        <v>0</v>
      </c>
      <c r="I347" s="650">
        <f>ЗвітІнд.Кошторис!H347</f>
        <v>0</v>
      </c>
      <c r="J347" s="651">
        <f>ЗвітІнд.Кошторис!I347</f>
        <v>0</v>
      </c>
      <c r="K347" s="459" t="s">
        <v>34</v>
      </c>
      <c r="L347" s="460" t="s">
        <v>34</v>
      </c>
      <c r="M347" s="460" t="s">
        <v>34</v>
      </c>
      <c r="N347" s="461" t="s">
        <v>34</v>
      </c>
      <c r="O347" s="1186"/>
      <c r="P347" s="671"/>
      <c r="Q347" s="671"/>
      <c r="R347" s="794"/>
      <c r="S347" s="795"/>
      <c r="T347" s="796"/>
      <c r="U347" s="796"/>
      <c r="V347" s="797"/>
    </row>
    <row r="348" spans="1:22" s="122" customFormat="1" ht="17.25" outlineLevel="1" thickTop="1" thickBot="1" x14ac:dyDescent="0.3">
      <c r="A348" s="109"/>
      <c r="B348" s="181" t="s">
        <v>747</v>
      </c>
      <c r="C348" s="165">
        <v>2240</v>
      </c>
      <c r="D348" s="166"/>
      <c r="E348" s="1010" t="s">
        <v>656</v>
      </c>
      <c r="F348" s="167" t="s">
        <v>43</v>
      </c>
      <c r="G348" s="1707" t="s">
        <v>700</v>
      </c>
      <c r="H348" s="1540">
        <f t="shared" si="16"/>
        <v>0</v>
      </c>
      <c r="I348" s="650">
        <f>ЗвітІнд.Кошторис!H348</f>
        <v>0</v>
      </c>
      <c r="J348" s="651">
        <f>ЗвітІнд.Кошторис!I348</f>
        <v>0</v>
      </c>
      <c r="K348" s="459" t="s">
        <v>34</v>
      </c>
      <c r="L348" s="460" t="s">
        <v>34</v>
      </c>
      <c r="M348" s="460" t="s">
        <v>34</v>
      </c>
      <c r="N348" s="461" t="s">
        <v>34</v>
      </c>
      <c r="O348" s="1186"/>
      <c r="P348" s="671"/>
      <c r="Q348" s="671"/>
      <c r="R348" s="794"/>
      <c r="S348" s="795"/>
      <c r="T348" s="796"/>
      <c r="U348" s="796"/>
      <c r="V348" s="797"/>
    </row>
    <row r="349" spans="1:22" s="122" customFormat="1" ht="27" outlineLevel="1" thickTop="1" thickBot="1" x14ac:dyDescent="0.3">
      <c r="A349" s="109"/>
      <c r="B349" s="181" t="s">
        <v>748</v>
      </c>
      <c r="C349" s="165">
        <v>2240</v>
      </c>
      <c r="D349" s="166"/>
      <c r="E349" s="1010" t="s">
        <v>657</v>
      </c>
      <c r="F349" s="167" t="s">
        <v>43</v>
      </c>
      <c r="G349" s="1707" t="s">
        <v>700</v>
      </c>
      <c r="H349" s="1540">
        <f t="shared" si="16"/>
        <v>0</v>
      </c>
      <c r="I349" s="650">
        <f>ЗвітІнд.Кошторис!H349</f>
        <v>0</v>
      </c>
      <c r="J349" s="651">
        <f>ЗвітІнд.Кошторис!I349</f>
        <v>0</v>
      </c>
      <c r="K349" s="459" t="s">
        <v>34</v>
      </c>
      <c r="L349" s="460" t="s">
        <v>34</v>
      </c>
      <c r="M349" s="460" t="s">
        <v>34</v>
      </c>
      <c r="N349" s="461" t="s">
        <v>34</v>
      </c>
      <c r="O349" s="1186"/>
      <c r="P349" s="671"/>
      <c r="Q349" s="671"/>
      <c r="R349" s="794"/>
      <c r="S349" s="795"/>
      <c r="T349" s="796"/>
      <c r="U349" s="796"/>
      <c r="V349" s="797"/>
    </row>
    <row r="350" spans="1:22" s="122" customFormat="1" ht="27" outlineLevel="1" thickTop="1" thickBot="1" x14ac:dyDescent="0.3">
      <c r="A350" s="109"/>
      <c r="B350" s="181" t="s">
        <v>749</v>
      </c>
      <c r="C350" s="165">
        <v>2240</v>
      </c>
      <c r="D350" s="166"/>
      <c r="E350" s="1010" t="s">
        <v>658</v>
      </c>
      <c r="F350" s="167" t="s">
        <v>43</v>
      </c>
      <c r="G350" s="1707" t="s">
        <v>700</v>
      </c>
      <c r="H350" s="1540">
        <f t="shared" si="16"/>
        <v>0</v>
      </c>
      <c r="I350" s="650">
        <f>ЗвітІнд.Кошторис!H350</f>
        <v>0</v>
      </c>
      <c r="J350" s="651">
        <f>ЗвітІнд.Кошторис!I350</f>
        <v>0</v>
      </c>
      <c r="K350" s="459" t="s">
        <v>34</v>
      </c>
      <c r="L350" s="460" t="s">
        <v>34</v>
      </c>
      <c r="M350" s="460" t="s">
        <v>34</v>
      </c>
      <c r="N350" s="461" t="s">
        <v>34</v>
      </c>
      <c r="O350" s="1186"/>
      <c r="P350" s="671"/>
      <c r="Q350" s="671"/>
      <c r="R350" s="794"/>
      <c r="S350" s="795"/>
      <c r="T350" s="796"/>
      <c r="U350" s="796"/>
      <c r="V350" s="797"/>
    </row>
    <row r="351" spans="1:22" s="122" customFormat="1" ht="17.25" outlineLevel="1" thickTop="1" thickBot="1" x14ac:dyDescent="0.3">
      <c r="A351" s="109"/>
      <c r="B351" s="181" t="s">
        <v>750</v>
      </c>
      <c r="C351" s="165">
        <v>2240</v>
      </c>
      <c r="D351" s="166"/>
      <c r="E351" s="1010" t="s">
        <v>479</v>
      </c>
      <c r="F351" s="167" t="s">
        <v>43</v>
      </c>
      <c r="G351" s="1707"/>
      <c r="H351" s="1540">
        <f t="shared" si="16"/>
        <v>0</v>
      </c>
      <c r="I351" s="650">
        <f>ЗвітІнд.Кошторис!H351</f>
        <v>0</v>
      </c>
      <c r="J351" s="651">
        <f>ЗвітІнд.Кошторис!I351</f>
        <v>0</v>
      </c>
      <c r="K351" s="459" t="s">
        <v>34</v>
      </c>
      <c r="L351" s="460" t="s">
        <v>34</v>
      </c>
      <c r="M351" s="460" t="s">
        <v>34</v>
      </c>
      <c r="N351" s="461" t="s">
        <v>34</v>
      </c>
      <c r="O351" s="1186" t="e">
        <f>H351-#REF!</f>
        <v>#REF!</v>
      </c>
      <c r="P351" s="671" t="e">
        <f>H351-#REF!</f>
        <v>#REF!</v>
      </c>
      <c r="Q351" s="671" t="e">
        <f>H351-#REF!</f>
        <v>#REF!</v>
      </c>
      <c r="R351" s="794" t="e">
        <f>H351-#REF!</f>
        <v>#REF!</v>
      </c>
      <c r="S351" s="795">
        <f>IF(H351&gt;0,ROUND((#REF!/H351),3),0)</f>
        <v>0</v>
      </c>
      <c r="T351" s="796">
        <f>IF(H351&gt;0,ROUND((#REF!/H351),3),0)</f>
        <v>0</v>
      </c>
      <c r="U351" s="796">
        <f>IF(H351&gt;0,ROUND((#REF!/H351),3),0)</f>
        <v>0</v>
      </c>
      <c r="V351" s="797">
        <f>IF(H351&gt;0,ROUND((#REF!/H351),3),0)</f>
        <v>0</v>
      </c>
    </row>
    <row r="352" spans="1:22" s="122" customFormat="1" ht="17.25" outlineLevel="1" thickTop="1" thickBot="1" x14ac:dyDescent="0.3">
      <c r="A352" s="109"/>
      <c r="B352" s="556" t="s">
        <v>619</v>
      </c>
      <c r="C352" s="229">
        <v>2240</v>
      </c>
      <c r="D352" s="230"/>
      <c r="E352" s="528" t="s">
        <v>629</v>
      </c>
      <c r="F352" s="167" t="s">
        <v>43</v>
      </c>
      <c r="G352" s="1707" t="s">
        <v>711</v>
      </c>
      <c r="H352" s="1546">
        <f t="shared" si="16"/>
        <v>0</v>
      </c>
      <c r="I352" s="669">
        <f>ЗвітІнд.Кошторис!H352</f>
        <v>0</v>
      </c>
      <c r="J352" s="670">
        <f>ЗвітІнд.Кошторис!I352</f>
        <v>0</v>
      </c>
      <c r="K352" s="477" t="s">
        <v>34</v>
      </c>
      <c r="L352" s="478" t="s">
        <v>34</v>
      </c>
      <c r="M352" s="478" t="s">
        <v>34</v>
      </c>
      <c r="N352" s="479" t="s">
        <v>34</v>
      </c>
      <c r="O352" s="818"/>
      <c r="P352" s="819"/>
      <c r="Q352" s="819"/>
      <c r="R352" s="820"/>
      <c r="S352" s="821"/>
      <c r="T352" s="822"/>
      <c r="U352" s="822"/>
      <c r="V352" s="823"/>
    </row>
    <row r="353" spans="1:22" s="122" customFormat="1" ht="17.25" outlineLevel="1" thickTop="1" thickBot="1" x14ac:dyDescent="0.3">
      <c r="A353" s="109"/>
      <c r="B353" s="556" t="s">
        <v>636</v>
      </c>
      <c r="C353" s="229">
        <v>2240</v>
      </c>
      <c r="D353" s="230"/>
      <c r="E353" s="528" t="s">
        <v>412</v>
      </c>
      <c r="F353" s="167" t="s">
        <v>43</v>
      </c>
      <c r="G353" s="1707"/>
      <c r="H353" s="1546">
        <f t="shared" si="16"/>
        <v>107.5</v>
      </c>
      <c r="I353" s="669">
        <f>ЗвітІнд.Кошторис!H353</f>
        <v>0</v>
      </c>
      <c r="J353" s="670">
        <v>107.5</v>
      </c>
      <c r="K353" s="477" t="s">
        <v>34</v>
      </c>
      <c r="L353" s="478" t="s">
        <v>34</v>
      </c>
      <c r="M353" s="478" t="s">
        <v>34</v>
      </c>
      <c r="N353" s="479" t="s">
        <v>34</v>
      </c>
      <c r="O353" s="818" t="e">
        <f>H353-#REF!</f>
        <v>#REF!</v>
      </c>
      <c r="P353" s="819" t="e">
        <f>H353-#REF!</f>
        <v>#REF!</v>
      </c>
      <c r="Q353" s="819" t="e">
        <f>H353-#REF!</f>
        <v>#REF!</v>
      </c>
      <c r="R353" s="820" t="e">
        <f>H353-#REF!</f>
        <v>#REF!</v>
      </c>
      <c r="S353" s="821" t="e">
        <f>IF(H353&gt;0,ROUND((#REF!/H353),3),0)</f>
        <v>#REF!</v>
      </c>
      <c r="T353" s="822" t="e">
        <f>IF(H353&gt;0,ROUND((#REF!/H353),3),0)</f>
        <v>#REF!</v>
      </c>
      <c r="U353" s="822" t="e">
        <f>IF(H353&gt;0,ROUND((#REF!/H353),3),0)</f>
        <v>#REF!</v>
      </c>
      <c r="V353" s="823" t="e">
        <f>IF(H353&gt;0,ROUND((#REF!/H353),3),0)</f>
        <v>#REF!</v>
      </c>
    </row>
    <row r="354" spans="1:22" s="122" customFormat="1" ht="27" outlineLevel="1" thickTop="1" thickBot="1" x14ac:dyDescent="0.3">
      <c r="A354" s="113"/>
      <c r="B354" s="1649" t="s">
        <v>637</v>
      </c>
      <c r="C354" s="231">
        <v>2240</v>
      </c>
      <c r="D354" s="232"/>
      <c r="E354" s="1348" t="s">
        <v>152</v>
      </c>
      <c r="F354" s="176" t="s">
        <v>43</v>
      </c>
      <c r="G354" s="1730" t="s">
        <v>712</v>
      </c>
      <c r="H354" s="1548">
        <f t="shared" si="16"/>
        <v>0</v>
      </c>
      <c r="I354" s="664">
        <f>ЗвітІнд.Кошторис!H354</f>
        <v>0</v>
      </c>
      <c r="J354" s="665">
        <f>ЗвітІнд.Кошторис!I354</f>
        <v>0</v>
      </c>
      <c r="K354" s="477" t="s">
        <v>34</v>
      </c>
      <c r="L354" s="478" t="s">
        <v>34</v>
      </c>
      <c r="M354" s="478" t="s">
        <v>34</v>
      </c>
      <c r="N354" s="479" t="s">
        <v>34</v>
      </c>
      <c r="O354" s="818" t="e">
        <f>H354-#REF!</f>
        <v>#REF!</v>
      </c>
      <c r="P354" s="819" t="e">
        <f>H354-#REF!</f>
        <v>#REF!</v>
      </c>
      <c r="Q354" s="819" t="e">
        <f>H354-#REF!</f>
        <v>#REF!</v>
      </c>
      <c r="R354" s="820" t="e">
        <f>H354-#REF!</f>
        <v>#REF!</v>
      </c>
      <c r="S354" s="821">
        <f>IF(H354&gt;0,ROUND((#REF!/H354),3),0)</f>
        <v>0</v>
      </c>
      <c r="T354" s="822">
        <f>IF(H354&gt;0,ROUND((#REF!/H354),3),0)</f>
        <v>0</v>
      </c>
      <c r="U354" s="822">
        <f>IF(H354&gt;0,ROUND((#REF!/H354),3),0)</f>
        <v>0</v>
      </c>
      <c r="V354" s="823">
        <f>IF(H354&gt;0,ROUND((#REF!/H354),3),0)</f>
        <v>0</v>
      </c>
    </row>
    <row r="355" spans="1:22" s="19" customFormat="1" ht="19.5" thickBot="1" x14ac:dyDescent="0.3">
      <c r="A355" s="972"/>
      <c r="B355" s="90" t="s">
        <v>254</v>
      </c>
      <c r="C355" s="233" t="s">
        <v>255</v>
      </c>
      <c r="D355" s="234"/>
      <c r="E355" s="1349" t="s">
        <v>256</v>
      </c>
      <c r="F355" s="97" t="s">
        <v>43</v>
      </c>
      <c r="G355" s="1583"/>
      <c r="H355" s="1555">
        <f t="shared" si="16"/>
        <v>71.400000000000006</v>
      </c>
      <c r="I355" s="637">
        <f>I356+I359+I362+I363+I365+I364</f>
        <v>0</v>
      </c>
      <c r="J355" s="689">
        <f>J356+J359+J362+J363+J365+J364</f>
        <v>71.400000000000006</v>
      </c>
      <c r="K355" s="442" t="s">
        <v>34</v>
      </c>
      <c r="L355" s="432" t="s">
        <v>34</v>
      </c>
      <c r="M355" s="432" t="s">
        <v>34</v>
      </c>
      <c r="N355" s="443" t="s">
        <v>34</v>
      </c>
      <c r="O355" s="754" t="e">
        <f>H355-#REF!</f>
        <v>#REF!</v>
      </c>
      <c r="P355" s="755" t="e">
        <f>H355-#REF!</f>
        <v>#REF!</v>
      </c>
      <c r="Q355" s="755" t="e">
        <f>H355-#REF!</f>
        <v>#REF!</v>
      </c>
      <c r="R355" s="756" t="e">
        <f>H355-#REF!</f>
        <v>#REF!</v>
      </c>
      <c r="S355" s="757" t="e">
        <f>IF(H355&gt;0,ROUND((#REF!/H355),3),0)</f>
        <v>#REF!</v>
      </c>
      <c r="T355" s="758" t="e">
        <f>IF(H355&gt;0,ROUND((#REF!/H355),3),0)</f>
        <v>#REF!</v>
      </c>
      <c r="U355" s="758" t="e">
        <f>IF(H355&gt;0,ROUND((#REF!/H355),3),0)</f>
        <v>#REF!</v>
      </c>
      <c r="V355" s="759" t="e">
        <f>IF(H355&gt;0,ROUND((#REF!/H355),3),0)</f>
        <v>#REF!</v>
      </c>
    </row>
    <row r="356" spans="1:22" s="19" customFormat="1" ht="15.75" outlineLevel="1" x14ac:dyDescent="0.25">
      <c r="A356" s="109"/>
      <c r="B356" s="127" t="s">
        <v>257</v>
      </c>
      <c r="C356" s="99">
        <v>2250</v>
      </c>
      <c r="D356" s="100" t="s">
        <v>57</v>
      </c>
      <c r="E356" s="1347" t="s">
        <v>258</v>
      </c>
      <c r="F356" s="52" t="s">
        <v>43</v>
      </c>
      <c r="G356" s="1633" t="s">
        <v>707</v>
      </c>
      <c r="H356" s="1536">
        <f>I356+J356</f>
        <v>71.400000000000006</v>
      </c>
      <c r="I356" s="639">
        <f>ROUND(I357*I358/1000,1)</f>
        <v>0</v>
      </c>
      <c r="J356" s="640">
        <f>ROUND(J357*J358/1000,1)</f>
        <v>71.400000000000006</v>
      </c>
      <c r="K356" s="453" t="s">
        <v>34</v>
      </c>
      <c r="L356" s="454" t="s">
        <v>34</v>
      </c>
      <c r="M356" s="454" t="s">
        <v>34</v>
      </c>
      <c r="N356" s="455" t="s">
        <v>34</v>
      </c>
      <c r="O356" s="760" t="e">
        <f>H356-#REF!</f>
        <v>#REF!</v>
      </c>
      <c r="P356" s="639" t="e">
        <f>H356-#REF!</f>
        <v>#REF!</v>
      </c>
      <c r="Q356" s="639" t="e">
        <f>H356-#REF!</f>
        <v>#REF!</v>
      </c>
      <c r="R356" s="761" t="e">
        <f>H356-#REF!</f>
        <v>#REF!</v>
      </c>
      <c r="S356" s="762" t="e">
        <f>IF(H356&gt;0,ROUND((#REF!/H356),3),0)</f>
        <v>#REF!</v>
      </c>
      <c r="T356" s="763" t="e">
        <f>IF(H356&gt;0,ROUND((#REF!/H356),3),0)</f>
        <v>#REF!</v>
      </c>
      <c r="U356" s="763" t="e">
        <f>IF(H356&gt;0,ROUND((#REF!/H356),3),0)</f>
        <v>#REF!</v>
      </c>
      <c r="V356" s="764" t="e">
        <f>IF(H356&gt;0,ROUND((#REF!/H356),3),0)</f>
        <v>#REF!</v>
      </c>
    </row>
    <row r="357" spans="1:22" s="184" customFormat="1" ht="12" outlineLevel="1" x14ac:dyDescent="0.25">
      <c r="A357" s="973"/>
      <c r="B357" s="221"/>
      <c r="C357" s="235"/>
      <c r="D357" s="236" t="s">
        <v>57</v>
      </c>
      <c r="E357" s="1360" t="s">
        <v>259</v>
      </c>
      <c r="F357" s="224" t="s">
        <v>60</v>
      </c>
      <c r="G357" s="1714" t="s">
        <v>707</v>
      </c>
      <c r="H357" s="1537">
        <f>I357+J357</f>
        <v>95</v>
      </c>
      <c r="I357" s="642">
        <f>ЗвітІнд.Кошторис!H357</f>
        <v>0</v>
      </c>
      <c r="J357" s="643">
        <v>95</v>
      </c>
      <c r="K357" s="447" t="s">
        <v>34</v>
      </c>
      <c r="L357" s="448" t="s">
        <v>34</v>
      </c>
      <c r="M357" s="448" t="s">
        <v>34</v>
      </c>
      <c r="N357" s="449" t="s">
        <v>34</v>
      </c>
      <c r="O357" s="781" t="s">
        <v>34</v>
      </c>
      <c r="P357" s="782" t="s">
        <v>34</v>
      </c>
      <c r="Q357" s="782" t="s">
        <v>34</v>
      </c>
      <c r="R357" s="783" t="s">
        <v>34</v>
      </c>
      <c r="S357" s="781" t="s">
        <v>34</v>
      </c>
      <c r="T357" s="782" t="s">
        <v>34</v>
      </c>
      <c r="U357" s="782" t="s">
        <v>34</v>
      </c>
      <c r="V357" s="783" t="s">
        <v>34</v>
      </c>
    </row>
    <row r="358" spans="1:22" s="184" customFormat="1" ht="12.75" outlineLevel="1" thickBot="1" x14ac:dyDescent="0.3">
      <c r="A358" s="973"/>
      <c r="B358" s="225"/>
      <c r="C358" s="237"/>
      <c r="D358" s="238" t="s">
        <v>57</v>
      </c>
      <c r="E358" s="1361" t="s">
        <v>260</v>
      </c>
      <c r="F358" s="228" t="s">
        <v>62</v>
      </c>
      <c r="G358" s="1707" t="s">
        <v>707</v>
      </c>
      <c r="H358" s="1538">
        <f>IF(H356&gt;0,ROUND((H356/H357*1000),2),0)</f>
        <v>751.58</v>
      </c>
      <c r="I358" s="645">
        <f>ЗвітІнд.Кошторис!H358</f>
        <v>0</v>
      </c>
      <c r="J358" s="1761">
        <v>751.57889999999998</v>
      </c>
      <c r="K358" s="450" t="s">
        <v>34</v>
      </c>
      <c r="L358" s="451" t="s">
        <v>34</v>
      </c>
      <c r="M358" s="451" t="s">
        <v>34</v>
      </c>
      <c r="N358" s="452" t="s">
        <v>34</v>
      </c>
      <c r="O358" s="784" t="s">
        <v>34</v>
      </c>
      <c r="P358" s="785" t="s">
        <v>34</v>
      </c>
      <c r="Q358" s="785" t="s">
        <v>34</v>
      </c>
      <c r="R358" s="786" t="s">
        <v>34</v>
      </c>
      <c r="S358" s="784" t="s">
        <v>34</v>
      </c>
      <c r="T358" s="785" t="s">
        <v>34</v>
      </c>
      <c r="U358" s="785" t="s">
        <v>34</v>
      </c>
      <c r="V358" s="786" t="s">
        <v>34</v>
      </c>
    </row>
    <row r="359" spans="1:22" s="19" customFormat="1" ht="16.5" outlineLevel="1" thickTop="1" x14ac:dyDescent="0.25">
      <c r="A359" s="109"/>
      <c r="B359" s="127" t="s">
        <v>261</v>
      </c>
      <c r="C359" s="99">
        <v>2250</v>
      </c>
      <c r="D359" s="100" t="s">
        <v>57</v>
      </c>
      <c r="E359" s="1347" t="s">
        <v>262</v>
      </c>
      <c r="F359" s="52" t="s">
        <v>43</v>
      </c>
      <c r="G359" s="1632" t="s">
        <v>707</v>
      </c>
      <c r="H359" s="1536">
        <f>I359+J359</f>
        <v>0</v>
      </c>
      <c r="I359" s="639">
        <f>ROUND(I360*I361/1000,1)</f>
        <v>0</v>
      </c>
      <c r="J359" s="640">
        <f>ROUND(J360*J361/1000,1)</f>
        <v>0</v>
      </c>
      <c r="K359" s="477" t="s">
        <v>34</v>
      </c>
      <c r="L359" s="478" t="s">
        <v>34</v>
      </c>
      <c r="M359" s="478" t="s">
        <v>34</v>
      </c>
      <c r="N359" s="479" t="s">
        <v>34</v>
      </c>
      <c r="O359" s="818" t="e">
        <f>H359-#REF!</f>
        <v>#REF!</v>
      </c>
      <c r="P359" s="819" t="e">
        <f>H359-#REF!</f>
        <v>#REF!</v>
      </c>
      <c r="Q359" s="819" t="e">
        <f>H359-#REF!</f>
        <v>#REF!</v>
      </c>
      <c r="R359" s="820" t="e">
        <f>H359-#REF!</f>
        <v>#REF!</v>
      </c>
      <c r="S359" s="821">
        <f>IF(H359&gt;0,ROUND((#REF!/H359),3),0)</f>
        <v>0</v>
      </c>
      <c r="T359" s="822">
        <f>IF(H359&gt;0,ROUND((#REF!/H359),3),0)</f>
        <v>0</v>
      </c>
      <c r="U359" s="822">
        <f>IF(H359&gt;0,ROUND((#REF!/H359),3),0)</f>
        <v>0</v>
      </c>
      <c r="V359" s="823">
        <f>IF(H359&gt;0,ROUND((#REF!/H359),3),0)</f>
        <v>0</v>
      </c>
    </row>
    <row r="360" spans="1:22" s="184" customFormat="1" ht="12" outlineLevel="1" x14ac:dyDescent="0.25">
      <c r="A360" s="973"/>
      <c r="B360" s="221"/>
      <c r="C360" s="235"/>
      <c r="D360" s="236" t="s">
        <v>57</v>
      </c>
      <c r="E360" s="1360" t="s">
        <v>259</v>
      </c>
      <c r="F360" s="224" t="s">
        <v>60</v>
      </c>
      <c r="G360" s="1714" t="s">
        <v>707</v>
      </c>
      <c r="H360" s="1537">
        <f>I360+J360</f>
        <v>0</v>
      </c>
      <c r="I360" s="642">
        <f>ЗвітІнд.Кошторис!H360</f>
        <v>0</v>
      </c>
      <c r="J360" s="643">
        <f>ЗвітІнд.Кошторис!I360</f>
        <v>0</v>
      </c>
      <c r="K360" s="447" t="s">
        <v>34</v>
      </c>
      <c r="L360" s="448" t="s">
        <v>34</v>
      </c>
      <c r="M360" s="448" t="s">
        <v>34</v>
      </c>
      <c r="N360" s="449" t="s">
        <v>34</v>
      </c>
      <c r="O360" s="781" t="s">
        <v>34</v>
      </c>
      <c r="P360" s="782" t="s">
        <v>34</v>
      </c>
      <c r="Q360" s="782" t="s">
        <v>34</v>
      </c>
      <c r="R360" s="783" t="s">
        <v>34</v>
      </c>
      <c r="S360" s="781" t="s">
        <v>34</v>
      </c>
      <c r="T360" s="782" t="s">
        <v>34</v>
      </c>
      <c r="U360" s="782" t="s">
        <v>34</v>
      </c>
      <c r="V360" s="783" t="s">
        <v>34</v>
      </c>
    </row>
    <row r="361" spans="1:22" s="184" customFormat="1" ht="12.75" outlineLevel="1" thickBot="1" x14ac:dyDescent="0.3">
      <c r="A361" s="973"/>
      <c r="B361" s="225"/>
      <c r="C361" s="228"/>
      <c r="D361" s="239" t="s">
        <v>57</v>
      </c>
      <c r="E361" s="1361" t="s">
        <v>260</v>
      </c>
      <c r="F361" s="228" t="s">
        <v>62</v>
      </c>
      <c r="G361" s="1707" t="s">
        <v>707</v>
      </c>
      <c r="H361" s="1538">
        <f>IF(H359&gt;0,ROUND((H359/H360*1000),2),0)</f>
        <v>0</v>
      </c>
      <c r="I361" s="645">
        <f>ЗвітІнд.Кошторис!H361</f>
        <v>0</v>
      </c>
      <c r="J361" s="646">
        <f>ЗвітІнд.Кошторис!I361</f>
        <v>0</v>
      </c>
      <c r="K361" s="450" t="s">
        <v>34</v>
      </c>
      <c r="L361" s="451" t="s">
        <v>34</v>
      </c>
      <c r="M361" s="451" t="s">
        <v>34</v>
      </c>
      <c r="N361" s="452" t="s">
        <v>34</v>
      </c>
      <c r="O361" s="784" t="s">
        <v>34</v>
      </c>
      <c r="P361" s="785" t="s">
        <v>34</v>
      </c>
      <c r="Q361" s="785" t="s">
        <v>34</v>
      </c>
      <c r="R361" s="786" t="s">
        <v>34</v>
      </c>
      <c r="S361" s="784" t="s">
        <v>34</v>
      </c>
      <c r="T361" s="785" t="s">
        <v>34</v>
      </c>
      <c r="U361" s="785" t="s">
        <v>34</v>
      </c>
      <c r="V361" s="786" t="s">
        <v>34</v>
      </c>
    </row>
    <row r="362" spans="1:22" s="19" customFormat="1" ht="17.25" outlineLevel="1" thickTop="1" thickBot="1" x14ac:dyDescent="0.3">
      <c r="A362" s="109"/>
      <c r="B362" s="240" t="s">
        <v>263</v>
      </c>
      <c r="C362" s="161">
        <v>2250</v>
      </c>
      <c r="D362" s="162" t="s">
        <v>79</v>
      </c>
      <c r="E362" s="1362" t="s">
        <v>264</v>
      </c>
      <c r="F362" s="182" t="s">
        <v>43</v>
      </c>
      <c r="G362" s="1707" t="s">
        <v>707</v>
      </c>
      <c r="H362" s="1540">
        <f>I362+J362</f>
        <v>0</v>
      </c>
      <c r="I362" s="650">
        <f>ЗвітІнд.Кошторис!H362</f>
        <v>0</v>
      </c>
      <c r="J362" s="651">
        <f>ЗвітІнд.Кошторис!I362</f>
        <v>0</v>
      </c>
      <c r="K362" s="459" t="s">
        <v>34</v>
      </c>
      <c r="L362" s="460" t="s">
        <v>34</v>
      </c>
      <c r="M362" s="460" t="s">
        <v>34</v>
      </c>
      <c r="N362" s="461" t="s">
        <v>34</v>
      </c>
      <c r="O362" s="1186" t="e">
        <f>H362-#REF!</f>
        <v>#REF!</v>
      </c>
      <c r="P362" s="671" t="e">
        <f>H362-#REF!</f>
        <v>#REF!</v>
      </c>
      <c r="Q362" s="671" t="e">
        <f>H362-#REF!</f>
        <v>#REF!</v>
      </c>
      <c r="R362" s="794" t="e">
        <f>H362-#REF!</f>
        <v>#REF!</v>
      </c>
      <c r="S362" s="795">
        <f>IF(H362&gt;0,ROUND((#REF!/H362),3),0)</f>
        <v>0</v>
      </c>
      <c r="T362" s="796">
        <f>IF(H362&gt;0,ROUND((#REF!/H362),3),0)</f>
        <v>0</v>
      </c>
      <c r="U362" s="796">
        <f>IF(H362&gt;0,ROUND((#REF!/H362),3),0)</f>
        <v>0</v>
      </c>
      <c r="V362" s="797">
        <f>IF(H362&gt;0,ROUND((#REF!/H362),3),0)</f>
        <v>0</v>
      </c>
    </row>
    <row r="363" spans="1:22" s="122" customFormat="1" ht="17.25" outlineLevel="1" thickTop="1" thickBot="1" x14ac:dyDescent="0.3">
      <c r="A363" s="109"/>
      <c r="B363" s="160" t="s">
        <v>620</v>
      </c>
      <c r="C363" s="229">
        <v>2250</v>
      </c>
      <c r="D363" s="230"/>
      <c r="E363" s="528" t="s">
        <v>413</v>
      </c>
      <c r="F363" s="167" t="s">
        <v>43</v>
      </c>
      <c r="G363" s="1707" t="s">
        <v>707</v>
      </c>
      <c r="H363" s="1546">
        <f t="shared" si="16"/>
        <v>0</v>
      </c>
      <c r="I363" s="669">
        <f>ЗвітІнд.Кошторис!H363</f>
        <v>0</v>
      </c>
      <c r="J363" s="670">
        <f>ЗвітІнд.Кошторис!I363</f>
        <v>0</v>
      </c>
      <c r="K363" s="477" t="s">
        <v>34</v>
      </c>
      <c r="L363" s="478" t="s">
        <v>34</v>
      </c>
      <c r="M363" s="478" t="s">
        <v>34</v>
      </c>
      <c r="N363" s="479" t="s">
        <v>34</v>
      </c>
      <c r="O363" s="818" t="e">
        <f>H363-#REF!</f>
        <v>#REF!</v>
      </c>
      <c r="P363" s="819" t="e">
        <f>H363-#REF!</f>
        <v>#REF!</v>
      </c>
      <c r="Q363" s="819" t="e">
        <f>H363-#REF!</f>
        <v>#REF!</v>
      </c>
      <c r="R363" s="820" t="e">
        <f>H363-#REF!</f>
        <v>#REF!</v>
      </c>
      <c r="S363" s="821">
        <f>IF(H363&gt;0,ROUND((#REF!/H363),3),0)</f>
        <v>0</v>
      </c>
      <c r="T363" s="822">
        <f>IF(H363&gt;0,ROUND((#REF!/H363),3),0)</f>
        <v>0</v>
      </c>
      <c r="U363" s="822">
        <f>IF(H363&gt;0,ROUND((#REF!/H363),3),0)</f>
        <v>0</v>
      </c>
      <c r="V363" s="823">
        <f>IF(H363&gt;0,ROUND((#REF!/H363),3),0)</f>
        <v>0</v>
      </c>
    </row>
    <row r="364" spans="1:22" s="122" customFormat="1" ht="17.25" outlineLevel="1" thickTop="1" thickBot="1" x14ac:dyDescent="0.3">
      <c r="A364" s="109"/>
      <c r="B364" s="273" t="s">
        <v>693</v>
      </c>
      <c r="C364" s="229">
        <v>2250</v>
      </c>
      <c r="D364" s="162"/>
      <c r="E364" s="528" t="s">
        <v>631</v>
      </c>
      <c r="F364" s="167" t="s">
        <v>43</v>
      </c>
      <c r="G364" s="1707" t="s">
        <v>711</v>
      </c>
      <c r="H364" s="1546">
        <f t="shared" si="16"/>
        <v>0</v>
      </c>
      <c r="I364" s="669">
        <f>ЗвітІнд.Кошторис!H364</f>
        <v>0</v>
      </c>
      <c r="J364" s="670">
        <f>ЗвітІнд.Кошторис!I364</f>
        <v>0</v>
      </c>
      <c r="K364" s="477" t="s">
        <v>34</v>
      </c>
      <c r="L364" s="478" t="s">
        <v>34</v>
      </c>
      <c r="M364" s="478" t="s">
        <v>34</v>
      </c>
      <c r="N364" s="479" t="s">
        <v>34</v>
      </c>
      <c r="O364" s="818"/>
      <c r="P364" s="819"/>
      <c r="Q364" s="819"/>
      <c r="R364" s="820"/>
      <c r="S364" s="821"/>
      <c r="T364" s="822"/>
      <c r="U364" s="822"/>
      <c r="V364" s="823"/>
    </row>
    <row r="365" spans="1:22" s="19" customFormat="1" ht="27" outlineLevel="1" thickTop="1" thickBot="1" x14ac:dyDescent="0.3">
      <c r="A365" s="113"/>
      <c r="B365" s="1672" t="s">
        <v>630</v>
      </c>
      <c r="C365" s="241">
        <v>2250</v>
      </c>
      <c r="D365" s="242"/>
      <c r="E365" s="1316" t="s">
        <v>152</v>
      </c>
      <c r="F365" s="241" t="s">
        <v>43</v>
      </c>
      <c r="G365" s="1715" t="s">
        <v>712</v>
      </c>
      <c r="H365" s="1548">
        <f t="shared" si="16"/>
        <v>0</v>
      </c>
      <c r="I365" s="664">
        <f>ЗвітІнд.Кошторис!H365</f>
        <v>0</v>
      </c>
      <c r="J365" s="665">
        <f>ЗвітІнд.Кошторис!I365</f>
        <v>0</v>
      </c>
      <c r="K365" s="477" t="s">
        <v>34</v>
      </c>
      <c r="L365" s="478" t="s">
        <v>34</v>
      </c>
      <c r="M365" s="478" t="s">
        <v>34</v>
      </c>
      <c r="N365" s="479" t="s">
        <v>34</v>
      </c>
      <c r="O365" s="818" t="e">
        <f>H365-#REF!</f>
        <v>#REF!</v>
      </c>
      <c r="P365" s="819" t="e">
        <f>H365-#REF!</f>
        <v>#REF!</v>
      </c>
      <c r="Q365" s="819" t="e">
        <f>H365-#REF!</f>
        <v>#REF!</v>
      </c>
      <c r="R365" s="820" t="e">
        <f>H365-#REF!</f>
        <v>#REF!</v>
      </c>
      <c r="S365" s="821">
        <f>IF(H365&gt;0,ROUND((#REF!/H365),3),0)</f>
        <v>0</v>
      </c>
      <c r="T365" s="822">
        <f>IF(H365&gt;0,ROUND((#REF!/H365),3),0)</f>
        <v>0</v>
      </c>
      <c r="U365" s="822">
        <f>IF(H365&gt;0,ROUND((#REF!/H365),3),0)</f>
        <v>0</v>
      </c>
      <c r="V365" s="823">
        <f>IF(H365&gt;0,ROUND((#REF!/H365),3),0)</f>
        <v>0</v>
      </c>
    </row>
    <row r="366" spans="1:22" s="69" customFormat="1" ht="19.5" thickBot="1" x14ac:dyDescent="0.3">
      <c r="A366" s="972"/>
      <c r="B366" s="90" t="s">
        <v>265</v>
      </c>
      <c r="C366" s="233">
        <v>2260</v>
      </c>
      <c r="D366" s="91"/>
      <c r="E366" s="1349" t="s">
        <v>514</v>
      </c>
      <c r="F366" s="97" t="s">
        <v>43</v>
      </c>
      <c r="G366" s="1583"/>
      <c r="H366" s="1556">
        <f t="shared" si="16"/>
        <v>0</v>
      </c>
      <c r="I366" s="697">
        <f t="shared" ref="I366:J366" si="17">ROUND(I367,1)</f>
        <v>0</v>
      </c>
      <c r="J366" s="698">
        <f t="shared" si="17"/>
        <v>0</v>
      </c>
      <c r="K366" s="442" t="s">
        <v>34</v>
      </c>
      <c r="L366" s="432" t="s">
        <v>34</v>
      </c>
      <c r="M366" s="432" t="s">
        <v>34</v>
      </c>
      <c r="N366" s="443" t="s">
        <v>34</v>
      </c>
      <c r="O366" s="754" t="e">
        <f>H366-#REF!</f>
        <v>#REF!</v>
      </c>
      <c r="P366" s="755" t="e">
        <f>H366-#REF!</f>
        <v>#REF!</v>
      </c>
      <c r="Q366" s="755" t="e">
        <f>H366-#REF!</f>
        <v>#REF!</v>
      </c>
      <c r="R366" s="756" t="e">
        <f>H366-#REF!</f>
        <v>#REF!</v>
      </c>
      <c r="S366" s="757">
        <f>IF(H366&gt;0,ROUND((#REF!/H366),3),0)</f>
        <v>0</v>
      </c>
      <c r="T366" s="758">
        <f>IF(H366&gt;0,ROUND((#REF!/H366),3),0)</f>
        <v>0</v>
      </c>
      <c r="U366" s="758">
        <f>IF(H366&gt;0,ROUND((#REF!/H366),3),0)</f>
        <v>0</v>
      </c>
      <c r="V366" s="759">
        <f>IF(H366&gt;0,ROUND((#REF!/H366),3),0)</f>
        <v>0</v>
      </c>
    </row>
    <row r="367" spans="1:22" s="88" customFormat="1" ht="19.5" outlineLevel="1" thickBot="1" x14ac:dyDescent="0.3">
      <c r="A367" s="972"/>
      <c r="B367" s="1673" t="s">
        <v>268</v>
      </c>
      <c r="C367" s="1674">
        <v>2260</v>
      </c>
      <c r="D367" s="1675"/>
      <c r="E367" s="1676" t="s">
        <v>514</v>
      </c>
      <c r="F367" s="1677" t="s">
        <v>43</v>
      </c>
      <c r="G367" s="1737"/>
      <c r="H367" s="1678">
        <f t="shared" si="16"/>
        <v>0</v>
      </c>
      <c r="I367" s="691">
        <f>ЗвітІнд.Кошторис!H367</f>
        <v>0</v>
      </c>
      <c r="J367" s="692">
        <f>ЗвітІнд.Кошторис!I367</f>
        <v>0</v>
      </c>
      <c r="K367" s="1679" t="s">
        <v>34</v>
      </c>
      <c r="L367" s="1680" t="s">
        <v>34</v>
      </c>
      <c r="M367" s="1680" t="s">
        <v>34</v>
      </c>
      <c r="N367" s="1681" t="s">
        <v>34</v>
      </c>
      <c r="O367" s="836" t="e">
        <f>H367-#REF!</f>
        <v>#REF!</v>
      </c>
      <c r="P367" s="837" t="e">
        <f>H367-#REF!</f>
        <v>#REF!</v>
      </c>
      <c r="Q367" s="837" t="e">
        <f>H367-#REF!</f>
        <v>#REF!</v>
      </c>
      <c r="R367" s="838" t="e">
        <f>H367-#REF!</f>
        <v>#REF!</v>
      </c>
      <c r="S367" s="839">
        <f>IF(H367&gt;0,ROUND((#REF!/H367),3),0)</f>
        <v>0</v>
      </c>
      <c r="T367" s="840">
        <f>IF(H367&gt;0,ROUND((#REF!/H367),3),0)</f>
        <v>0</v>
      </c>
      <c r="U367" s="840">
        <f>IF(H367&gt;0,ROUND((#REF!/H367),3),0)</f>
        <v>0</v>
      </c>
      <c r="V367" s="841">
        <f>IF(H367&gt;0,ROUND((#REF!/H367),3),0)</f>
        <v>0</v>
      </c>
    </row>
    <row r="368" spans="1:22" s="19" customFormat="1" ht="19.5" thickBot="1" x14ac:dyDescent="0.3">
      <c r="A368" s="972"/>
      <c r="B368" s="90" t="s">
        <v>287</v>
      </c>
      <c r="C368" s="233" t="s">
        <v>266</v>
      </c>
      <c r="D368" s="234"/>
      <c r="E368" s="1349" t="s">
        <v>267</v>
      </c>
      <c r="F368" s="97" t="s">
        <v>43</v>
      </c>
      <c r="G368" s="1583"/>
      <c r="H368" s="1555">
        <f t="shared" si="16"/>
        <v>616.1</v>
      </c>
      <c r="I368" s="637">
        <f>I369+I382+I392+I399+I406+I419</f>
        <v>608.5</v>
      </c>
      <c r="J368" s="689">
        <f t="shared" ref="J368" si="18">J369+J382+J392+J399+J406+J419</f>
        <v>7.6</v>
      </c>
      <c r="K368" s="442" t="s">
        <v>34</v>
      </c>
      <c r="L368" s="432" t="s">
        <v>34</v>
      </c>
      <c r="M368" s="432" t="s">
        <v>34</v>
      </c>
      <c r="N368" s="443" t="s">
        <v>34</v>
      </c>
      <c r="O368" s="830" t="e">
        <f>H368-#REF!</f>
        <v>#REF!</v>
      </c>
      <c r="P368" s="831" t="e">
        <f>H368-#REF!</f>
        <v>#REF!</v>
      </c>
      <c r="Q368" s="831" t="e">
        <f>H368-#REF!</f>
        <v>#REF!</v>
      </c>
      <c r="R368" s="832" t="e">
        <f>H368-#REF!</f>
        <v>#REF!</v>
      </c>
      <c r="S368" s="833" t="e">
        <f>IF(H368&gt;0,ROUND((#REF!/H368),3),0)</f>
        <v>#REF!</v>
      </c>
      <c r="T368" s="834" t="e">
        <f>IF(H368&gt;0,ROUND((#REF!/H368),3),0)</f>
        <v>#REF!</v>
      </c>
      <c r="U368" s="834" t="e">
        <f>IF(H368&gt;0,ROUND((#REF!/H368),3),0)</f>
        <v>#REF!</v>
      </c>
      <c r="V368" s="835" t="e">
        <f>IF(H368&gt;0,ROUND((#REF!/H368),3),0)</f>
        <v>#REF!</v>
      </c>
    </row>
    <row r="369" spans="1:22" s="87" customFormat="1" ht="19.5" outlineLevel="1" thickBot="1" x14ac:dyDescent="0.3">
      <c r="A369" s="972"/>
      <c r="B369" s="510" t="s">
        <v>290</v>
      </c>
      <c r="C369" s="596" t="s">
        <v>269</v>
      </c>
      <c r="D369" s="597"/>
      <c r="E369" s="1318" t="s">
        <v>270</v>
      </c>
      <c r="F369" s="596" t="s">
        <v>43</v>
      </c>
      <c r="G369" s="1717"/>
      <c r="H369" s="1558">
        <f t="shared" si="16"/>
        <v>287</v>
      </c>
      <c r="I369" s="1151">
        <f>ROUND(I370+I373+I376+I380+I381+I379,1)</f>
        <v>287</v>
      </c>
      <c r="J369" s="1152">
        <f>ROUND(J370+J373+J376+J380+J381+J379,1)</f>
        <v>0</v>
      </c>
      <c r="K369" s="545" t="s">
        <v>34</v>
      </c>
      <c r="L369" s="546" t="s">
        <v>34</v>
      </c>
      <c r="M369" s="546" t="s">
        <v>34</v>
      </c>
      <c r="N369" s="547" t="s">
        <v>34</v>
      </c>
      <c r="O369" s="836" t="e">
        <f>H369-#REF!</f>
        <v>#REF!</v>
      </c>
      <c r="P369" s="837" t="e">
        <f>H369-#REF!</f>
        <v>#REF!</v>
      </c>
      <c r="Q369" s="837" t="e">
        <f>H369-#REF!</f>
        <v>#REF!</v>
      </c>
      <c r="R369" s="838" t="e">
        <f>H369-#REF!</f>
        <v>#REF!</v>
      </c>
      <c r="S369" s="839" t="e">
        <f>IF(H369&gt;0,ROUND((#REF!/H369),3),0)</f>
        <v>#REF!</v>
      </c>
      <c r="T369" s="840" t="e">
        <f>IF(H369&gt;0,ROUND((#REF!/H369),3),0)</f>
        <v>#REF!</v>
      </c>
      <c r="U369" s="840" t="e">
        <f>IF(H369&gt;0,ROUND((#REF!/H369),3),0)</f>
        <v>#REF!</v>
      </c>
      <c r="V369" s="841" t="e">
        <f>IF(H369&gt;0,ROUND((#REF!/H369),3),0)</f>
        <v>#REF!</v>
      </c>
    </row>
    <row r="370" spans="1:22" s="114" customFormat="1" outlineLevel="1" x14ac:dyDescent="0.25">
      <c r="A370" s="357"/>
      <c r="B370" s="564" t="s">
        <v>515</v>
      </c>
      <c r="C370" s="204">
        <v>2271</v>
      </c>
      <c r="D370" s="205"/>
      <c r="E370" s="1356" t="s">
        <v>414</v>
      </c>
      <c r="F370" s="179" t="s">
        <v>43</v>
      </c>
      <c r="G370" s="1738" t="s">
        <v>707</v>
      </c>
      <c r="H370" s="1536">
        <f>I370+J370</f>
        <v>287</v>
      </c>
      <c r="I370" s="639">
        <f>ROUND(I371*I372/1000,1)</f>
        <v>287</v>
      </c>
      <c r="J370" s="640">
        <f>ROUND(J371*J372/1000,1)</f>
        <v>0</v>
      </c>
      <c r="K370" s="453" t="s">
        <v>34</v>
      </c>
      <c r="L370" s="454" t="s">
        <v>34</v>
      </c>
      <c r="M370" s="454" t="s">
        <v>34</v>
      </c>
      <c r="N370" s="455" t="s">
        <v>34</v>
      </c>
      <c r="O370" s="760" t="e">
        <f>H370-#REF!</f>
        <v>#REF!</v>
      </c>
      <c r="P370" s="639" t="e">
        <f>H370-#REF!</f>
        <v>#REF!</v>
      </c>
      <c r="Q370" s="639" t="e">
        <f>H370-#REF!</f>
        <v>#REF!</v>
      </c>
      <c r="R370" s="761" t="e">
        <f>H370-#REF!</f>
        <v>#REF!</v>
      </c>
      <c r="S370" s="762" t="e">
        <f>IF(H370&gt;0,ROUND((#REF!/H370),3),0)</f>
        <v>#REF!</v>
      </c>
      <c r="T370" s="763" t="e">
        <f>IF(H370&gt;0,ROUND((#REF!/H370),3),0)</f>
        <v>#REF!</v>
      </c>
      <c r="U370" s="763" t="e">
        <f>IF(H370&gt;0,ROUND((#REF!/H370),3),0)</f>
        <v>#REF!</v>
      </c>
      <c r="V370" s="764" t="e">
        <f>IF(H370&gt;0,ROUND((#REF!/H370),3),0)</f>
        <v>#REF!</v>
      </c>
    </row>
    <row r="371" spans="1:22" s="114" customFormat="1" ht="12" outlineLevel="1" x14ac:dyDescent="0.25">
      <c r="A371" s="973"/>
      <c r="B371" s="103"/>
      <c r="C371" s="185"/>
      <c r="D371" s="186"/>
      <c r="E371" s="1343" t="s">
        <v>415</v>
      </c>
      <c r="F371" s="185" t="s">
        <v>271</v>
      </c>
      <c r="G371" s="1739" t="s">
        <v>707</v>
      </c>
      <c r="H371" s="1537">
        <f>I371+J371</f>
        <v>142.07919999999999</v>
      </c>
      <c r="I371" s="642">
        <v>142.07919999999999</v>
      </c>
      <c r="J371" s="643">
        <f>ЗвітІнд.Кошторис!I371</f>
        <v>0</v>
      </c>
      <c r="K371" s="447" t="s">
        <v>34</v>
      </c>
      <c r="L371" s="448" t="s">
        <v>34</v>
      </c>
      <c r="M371" s="448" t="s">
        <v>34</v>
      </c>
      <c r="N371" s="449" t="s">
        <v>34</v>
      </c>
      <c r="O371" s="781" t="s">
        <v>34</v>
      </c>
      <c r="P371" s="782" t="s">
        <v>34</v>
      </c>
      <c r="Q371" s="782" t="s">
        <v>34</v>
      </c>
      <c r="R371" s="783" t="s">
        <v>34</v>
      </c>
      <c r="S371" s="781" t="s">
        <v>34</v>
      </c>
      <c r="T371" s="782" t="s">
        <v>34</v>
      </c>
      <c r="U371" s="782" t="s">
        <v>34</v>
      </c>
      <c r="V371" s="783" t="s">
        <v>34</v>
      </c>
    </row>
    <row r="372" spans="1:22" s="114" customFormat="1" ht="12.75" outlineLevel="1" thickBot="1" x14ac:dyDescent="0.3">
      <c r="A372" s="973"/>
      <c r="B372" s="106"/>
      <c r="C372" s="208"/>
      <c r="D372" s="581"/>
      <c r="E372" s="1344" t="s">
        <v>272</v>
      </c>
      <c r="F372" s="208" t="s">
        <v>62</v>
      </c>
      <c r="G372" s="1707" t="s">
        <v>707</v>
      </c>
      <c r="H372" s="1538">
        <f>IF(H370&gt;0,ROUND((H370/H371*1000),2),0)</f>
        <v>2020</v>
      </c>
      <c r="I372" s="645">
        <v>2020</v>
      </c>
      <c r="J372" s="646">
        <f>ЗвітІнд.Кошторис!I372</f>
        <v>0</v>
      </c>
      <c r="K372" s="450" t="s">
        <v>34</v>
      </c>
      <c r="L372" s="451" t="s">
        <v>34</v>
      </c>
      <c r="M372" s="451" t="s">
        <v>34</v>
      </c>
      <c r="N372" s="452" t="s">
        <v>34</v>
      </c>
      <c r="O372" s="784" t="s">
        <v>34</v>
      </c>
      <c r="P372" s="785" t="s">
        <v>34</v>
      </c>
      <c r="Q372" s="785" t="s">
        <v>34</v>
      </c>
      <c r="R372" s="786" t="s">
        <v>34</v>
      </c>
      <c r="S372" s="784" t="s">
        <v>34</v>
      </c>
      <c r="T372" s="785" t="s">
        <v>34</v>
      </c>
      <c r="U372" s="785" t="s">
        <v>34</v>
      </c>
      <c r="V372" s="786" t="s">
        <v>34</v>
      </c>
    </row>
    <row r="373" spans="1:22" s="114" customFormat="1" ht="26.25" outlineLevel="1" thickTop="1" x14ac:dyDescent="0.25">
      <c r="A373" s="357"/>
      <c r="B373" s="564" t="s">
        <v>516</v>
      </c>
      <c r="C373" s="204">
        <v>2271</v>
      </c>
      <c r="D373" s="205"/>
      <c r="E373" s="1364" t="s">
        <v>416</v>
      </c>
      <c r="F373" s="179" t="s">
        <v>43</v>
      </c>
      <c r="G373" s="1740" t="s">
        <v>707</v>
      </c>
      <c r="H373" s="1536">
        <f>I373+J373</f>
        <v>0</v>
      </c>
      <c r="I373" s="639">
        <f>ROUND(I374*I375/1000,1)</f>
        <v>0</v>
      </c>
      <c r="J373" s="640">
        <f>ROUND(J374*J375/1000,1)</f>
        <v>0</v>
      </c>
      <c r="K373" s="453" t="s">
        <v>34</v>
      </c>
      <c r="L373" s="454" t="s">
        <v>34</v>
      </c>
      <c r="M373" s="454" t="s">
        <v>34</v>
      </c>
      <c r="N373" s="455" t="s">
        <v>34</v>
      </c>
      <c r="O373" s="760" t="e">
        <f>H373-#REF!</f>
        <v>#REF!</v>
      </c>
      <c r="P373" s="639" t="e">
        <f>H373-#REF!</f>
        <v>#REF!</v>
      </c>
      <c r="Q373" s="639" t="e">
        <f>H373-#REF!</f>
        <v>#REF!</v>
      </c>
      <c r="R373" s="761" t="e">
        <f>H373-#REF!</f>
        <v>#REF!</v>
      </c>
      <c r="S373" s="762">
        <f>IF(H373&gt;0,ROUND((#REF!/H373),3),0)</f>
        <v>0</v>
      </c>
      <c r="T373" s="763">
        <f>IF(H373&gt;0,ROUND((#REF!/H373),3),0)</f>
        <v>0</v>
      </c>
      <c r="U373" s="763">
        <f>IF(H373&gt;0,ROUND((#REF!/H373),3),0)</f>
        <v>0</v>
      </c>
      <c r="V373" s="764">
        <f>IF(H373&gt;0,ROUND((#REF!/H373),3),0)</f>
        <v>0</v>
      </c>
    </row>
    <row r="374" spans="1:22" s="114" customFormat="1" ht="12" outlineLevel="1" x14ac:dyDescent="0.25">
      <c r="A374" s="973"/>
      <c r="B374" s="103"/>
      <c r="C374" s="185"/>
      <c r="D374" s="186"/>
      <c r="E374" s="1343" t="s">
        <v>417</v>
      </c>
      <c r="F374" s="565" t="s">
        <v>37</v>
      </c>
      <c r="G374" s="1739" t="s">
        <v>707</v>
      </c>
      <c r="H374" s="1537">
        <f>I374+J374</f>
        <v>0</v>
      </c>
      <c r="I374" s="642">
        <f>ЗвітІнд.Кошторис!H374</f>
        <v>0</v>
      </c>
      <c r="J374" s="643">
        <f>ЗвітІнд.Кошторис!I374</f>
        <v>0</v>
      </c>
      <c r="K374" s="447" t="s">
        <v>34</v>
      </c>
      <c r="L374" s="448" t="s">
        <v>34</v>
      </c>
      <c r="M374" s="448" t="s">
        <v>34</v>
      </c>
      <c r="N374" s="449" t="s">
        <v>34</v>
      </c>
      <c r="O374" s="781" t="s">
        <v>34</v>
      </c>
      <c r="P374" s="782" t="s">
        <v>34</v>
      </c>
      <c r="Q374" s="782" t="s">
        <v>34</v>
      </c>
      <c r="R374" s="783" t="s">
        <v>34</v>
      </c>
      <c r="S374" s="781" t="s">
        <v>34</v>
      </c>
      <c r="T374" s="782" t="s">
        <v>34</v>
      </c>
      <c r="U374" s="782" t="s">
        <v>34</v>
      </c>
      <c r="V374" s="783" t="s">
        <v>34</v>
      </c>
    </row>
    <row r="375" spans="1:22" s="114" customFormat="1" ht="12.75" outlineLevel="1" thickBot="1" x14ac:dyDescent="0.3">
      <c r="A375" s="973"/>
      <c r="B375" s="106"/>
      <c r="C375" s="208"/>
      <c r="D375" s="581"/>
      <c r="E375" s="1344" t="s">
        <v>272</v>
      </c>
      <c r="F375" s="208" t="s">
        <v>62</v>
      </c>
      <c r="G375" s="1707" t="s">
        <v>707</v>
      </c>
      <c r="H375" s="1538">
        <f>IF(H373&gt;0,ROUND((H373/H374*1000),2),0)</f>
        <v>0</v>
      </c>
      <c r="I375" s="645">
        <f>ЗвітІнд.Кошторис!H375</f>
        <v>0</v>
      </c>
      <c r="J375" s="646">
        <f>ЗвітІнд.Кошторис!I375</f>
        <v>0</v>
      </c>
      <c r="K375" s="450" t="s">
        <v>34</v>
      </c>
      <c r="L375" s="451" t="s">
        <v>34</v>
      </c>
      <c r="M375" s="451" t="s">
        <v>34</v>
      </c>
      <c r="N375" s="452" t="s">
        <v>34</v>
      </c>
      <c r="O375" s="784" t="s">
        <v>34</v>
      </c>
      <c r="P375" s="785" t="s">
        <v>34</v>
      </c>
      <c r="Q375" s="785" t="s">
        <v>34</v>
      </c>
      <c r="R375" s="786" t="s">
        <v>34</v>
      </c>
      <c r="S375" s="784" t="s">
        <v>34</v>
      </c>
      <c r="T375" s="785" t="s">
        <v>34</v>
      </c>
      <c r="U375" s="785" t="s">
        <v>34</v>
      </c>
      <c r="V375" s="786" t="s">
        <v>34</v>
      </c>
    </row>
    <row r="376" spans="1:22" s="114" customFormat="1" ht="26.25" outlineLevel="1" thickTop="1" x14ac:dyDescent="0.25">
      <c r="A376" s="357"/>
      <c r="B376" s="570" t="s">
        <v>517</v>
      </c>
      <c r="C376" s="551">
        <v>2271</v>
      </c>
      <c r="D376" s="583"/>
      <c r="E376" s="1365" t="s">
        <v>418</v>
      </c>
      <c r="F376" s="566" t="s">
        <v>43</v>
      </c>
      <c r="G376" s="1740" t="s">
        <v>707</v>
      </c>
      <c r="H376" s="1536">
        <f>I376+J376</f>
        <v>0</v>
      </c>
      <c r="I376" s="639">
        <f>ROUND(I377*I378/1000,1)</f>
        <v>0</v>
      </c>
      <c r="J376" s="640">
        <f>ROUND(J377*J378/1000,1)</f>
        <v>0</v>
      </c>
      <c r="K376" s="477" t="s">
        <v>34</v>
      </c>
      <c r="L376" s="478" t="s">
        <v>34</v>
      </c>
      <c r="M376" s="478" t="s">
        <v>34</v>
      </c>
      <c r="N376" s="479" t="s">
        <v>34</v>
      </c>
      <c r="O376" s="818" t="e">
        <f>H376-#REF!</f>
        <v>#REF!</v>
      </c>
      <c r="P376" s="819" t="e">
        <f>H376-#REF!</f>
        <v>#REF!</v>
      </c>
      <c r="Q376" s="819" t="e">
        <f>H376-#REF!</f>
        <v>#REF!</v>
      </c>
      <c r="R376" s="820" t="e">
        <f>H376-#REF!</f>
        <v>#REF!</v>
      </c>
      <c r="S376" s="821">
        <f>IF(H376&gt;0,ROUND((#REF!/H376),3),0)</f>
        <v>0</v>
      </c>
      <c r="T376" s="822">
        <f>IF(H376&gt;0,ROUND((#REF!/H376),3),0)</f>
        <v>0</v>
      </c>
      <c r="U376" s="822">
        <f>IF(H376&gt;0,ROUND((#REF!/H376),3),0)</f>
        <v>0</v>
      </c>
      <c r="V376" s="823">
        <f>IF(H376&gt;0,ROUND((#REF!/H376),3),0)</f>
        <v>0</v>
      </c>
    </row>
    <row r="377" spans="1:22" s="114" customFormat="1" ht="12" outlineLevel="1" x14ac:dyDescent="0.25">
      <c r="A377" s="973"/>
      <c r="B377" s="103"/>
      <c r="C377" s="185"/>
      <c r="D377" s="186"/>
      <c r="E377" s="1343" t="s">
        <v>415</v>
      </c>
      <c r="F377" s="565" t="s">
        <v>271</v>
      </c>
      <c r="G377" s="1739" t="s">
        <v>707</v>
      </c>
      <c r="H377" s="1537">
        <f>I377+J377</f>
        <v>0</v>
      </c>
      <c r="I377" s="642">
        <f>ЗвітІнд.Кошторис!H377</f>
        <v>0</v>
      </c>
      <c r="J377" s="643">
        <f>ЗвітІнд.Кошторис!I377</f>
        <v>0</v>
      </c>
      <c r="K377" s="447" t="s">
        <v>34</v>
      </c>
      <c r="L377" s="448" t="s">
        <v>34</v>
      </c>
      <c r="M377" s="448" t="s">
        <v>34</v>
      </c>
      <c r="N377" s="449" t="s">
        <v>34</v>
      </c>
      <c r="O377" s="781" t="s">
        <v>34</v>
      </c>
      <c r="P377" s="782" t="s">
        <v>34</v>
      </c>
      <c r="Q377" s="782" t="s">
        <v>34</v>
      </c>
      <c r="R377" s="783" t="s">
        <v>34</v>
      </c>
      <c r="S377" s="781" t="s">
        <v>34</v>
      </c>
      <c r="T377" s="782" t="s">
        <v>34</v>
      </c>
      <c r="U377" s="782" t="s">
        <v>34</v>
      </c>
      <c r="V377" s="783" t="s">
        <v>34</v>
      </c>
    </row>
    <row r="378" spans="1:22" s="114" customFormat="1" ht="12.75" outlineLevel="1" thickBot="1" x14ac:dyDescent="0.3">
      <c r="A378" s="973"/>
      <c r="B378" s="106"/>
      <c r="C378" s="208"/>
      <c r="D378" s="581"/>
      <c r="E378" s="1344" t="s">
        <v>272</v>
      </c>
      <c r="F378" s="208" t="s">
        <v>62</v>
      </c>
      <c r="G378" s="1707" t="s">
        <v>707</v>
      </c>
      <c r="H378" s="1538">
        <f>IF(H376&gt;0,ROUND((H376/H377*1000),2),0)</f>
        <v>0</v>
      </c>
      <c r="I378" s="645">
        <f>ЗвітІнд.Кошторис!H378</f>
        <v>0</v>
      </c>
      <c r="J378" s="646">
        <f>ЗвітІнд.Кошторис!I378</f>
        <v>0</v>
      </c>
      <c r="K378" s="450" t="s">
        <v>34</v>
      </c>
      <c r="L378" s="451" t="s">
        <v>34</v>
      </c>
      <c r="M378" s="451" t="s">
        <v>34</v>
      </c>
      <c r="N378" s="452" t="s">
        <v>34</v>
      </c>
      <c r="O378" s="784" t="s">
        <v>34</v>
      </c>
      <c r="P378" s="785" t="s">
        <v>34</v>
      </c>
      <c r="Q378" s="785" t="s">
        <v>34</v>
      </c>
      <c r="R378" s="786" t="s">
        <v>34</v>
      </c>
      <c r="S378" s="784" t="s">
        <v>34</v>
      </c>
      <c r="T378" s="785" t="s">
        <v>34</v>
      </c>
      <c r="U378" s="785" t="s">
        <v>34</v>
      </c>
      <c r="V378" s="786" t="s">
        <v>34</v>
      </c>
    </row>
    <row r="379" spans="1:22" s="114" customFormat="1" ht="16.5" outlineLevel="1" thickTop="1" thickBot="1" x14ac:dyDescent="0.3">
      <c r="A379" s="357"/>
      <c r="B379" s="1142" t="s">
        <v>518</v>
      </c>
      <c r="C379" s="277">
        <v>2271</v>
      </c>
      <c r="D379" s="174"/>
      <c r="E379" s="1366" t="s">
        <v>633</v>
      </c>
      <c r="F379" s="173" t="s">
        <v>43</v>
      </c>
      <c r="G379" s="1707" t="s">
        <v>707</v>
      </c>
      <c r="H379" s="1539">
        <f t="shared" si="16"/>
        <v>0</v>
      </c>
      <c r="I379" s="1075">
        <f>ЗвітІнд.Кошторис!H379</f>
        <v>0</v>
      </c>
      <c r="J379" s="1076">
        <f>ЗвітІнд.Кошторис!I379</f>
        <v>0</v>
      </c>
      <c r="K379" s="450" t="s">
        <v>34</v>
      </c>
      <c r="L379" s="451" t="s">
        <v>34</v>
      </c>
      <c r="M379" s="451" t="s">
        <v>34</v>
      </c>
      <c r="N379" s="452" t="s">
        <v>34</v>
      </c>
      <c r="O379" s="760"/>
      <c r="P379" s="639"/>
      <c r="Q379" s="639"/>
      <c r="R379" s="761"/>
      <c r="S379" s="762"/>
      <c r="T379" s="763"/>
      <c r="U379" s="763"/>
      <c r="V379" s="764"/>
    </row>
    <row r="380" spans="1:22" s="114" customFormat="1" ht="16.5" outlineLevel="1" thickTop="1" thickBot="1" x14ac:dyDescent="0.3">
      <c r="A380" s="357"/>
      <c r="B380" s="1142" t="s">
        <v>621</v>
      </c>
      <c r="C380" s="277">
        <v>2271</v>
      </c>
      <c r="D380" s="174"/>
      <c r="E380" s="1366" t="s">
        <v>471</v>
      </c>
      <c r="F380" s="173" t="s">
        <v>43</v>
      </c>
      <c r="G380" s="1707" t="s">
        <v>707</v>
      </c>
      <c r="H380" s="1539">
        <f t="shared" si="16"/>
        <v>0</v>
      </c>
      <c r="I380" s="1075">
        <f>ЗвітІнд.Кошторис!H380</f>
        <v>0</v>
      </c>
      <c r="J380" s="1076">
        <f>ЗвітІнд.Кошторис!I380</f>
        <v>0</v>
      </c>
      <c r="K380" s="453" t="s">
        <v>34</v>
      </c>
      <c r="L380" s="454" t="s">
        <v>34</v>
      </c>
      <c r="M380" s="454" t="s">
        <v>34</v>
      </c>
      <c r="N380" s="455" t="s">
        <v>34</v>
      </c>
      <c r="O380" s="760" t="e">
        <f>H380-#REF!</f>
        <v>#REF!</v>
      </c>
      <c r="P380" s="639" t="e">
        <f>H380-#REF!</f>
        <v>#REF!</v>
      </c>
      <c r="Q380" s="639" t="e">
        <f>H380-#REF!</f>
        <v>#REF!</v>
      </c>
      <c r="R380" s="761" t="e">
        <f>H380-#REF!</f>
        <v>#REF!</v>
      </c>
      <c r="S380" s="762">
        <f>IF(H380&gt;0,ROUND((#REF!/H380),3),0)</f>
        <v>0</v>
      </c>
      <c r="T380" s="763">
        <f>IF(H380&gt;0,ROUND((#REF!/H380),3),0)</f>
        <v>0</v>
      </c>
      <c r="U380" s="763">
        <f>IF(H380&gt;0,ROUND((#REF!/H380),3),0)</f>
        <v>0</v>
      </c>
      <c r="V380" s="764">
        <f>IF(H380&gt;0,ROUND((#REF!/H380),3),0)</f>
        <v>0</v>
      </c>
    </row>
    <row r="381" spans="1:22" s="114" customFormat="1" ht="27" outlineLevel="1" thickTop="1" thickBot="1" x14ac:dyDescent="0.3">
      <c r="A381" s="357"/>
      <c r="B381" s="1682" t="s">
        <v>632</v>
      </c>
      <c r="C381" s="1683">
        <v>2271</v>
      </c>
      <c r="D381" s="567"/>
      <c r="E381" s="1369" t="s">
        <v>152</v>
      </c>
      <c r="F381" s="430" t="s">
        <v>43</v>
      </c>
      <c r="G381" s="1741" t="s">
        <v>712</v>
      </c>
      <c r="H381" s="1548">
        <f t="shared" si="16"/>
        <v>0</v>
      </c>
      <c r="I381" s="1684">
        <f>ЗвітІнд.Кошторис!H381</f>
        <v>0</v>
      </c>
      <c r="J381" s="1685">
        <f>ЗвітІнд.Кошторис!I381</f>
        <v>0</v>
      </c>
      <c r="K381" s="477" t="s">
        <v>34</v>
      </c>
      <c r="L381" s="478" t="s">
        <v>34</v>
      </c>
      <c r="M381" s="478" t="s">
        <v>34</v>
      </c>
      <c r="N381" s="479" t="s">
        <v>34</v>
      </c>
      <c r="O381" s="842" t="e">
        <f>H381-#REF!</f>
        <v>#REF!</v>
      </c>
      <c r="P381" s="843" t="e">
        <f>H381-#REF!</f>
        <v>#REF!</v>
      </c>
      <c r="Q381" s="843" t="e">
        <f>H381-#REF!</f>
        <v>#REF!</v>
      </c>
      <c r="R381" s="844" t="e">
        <f>H381-#REF!</f>
        <v>#REF!</v>
      </c>
      <c r="S381" s="845">
        <f>IF(H381&gt;0,ROUND((#REF!/H381),3),0)</f>
        <v>0</v>
      </c>
      <c r="T381" s="846">
        <f>IF(H381&gt;0,ROUND((#REF!/H381),3),0)</f>
        <v>0</v>
      </c>
      <c r="U381" s="846">
        <f>IF(H381&gt;0,ROUND((#REF!/H381),3),0)</f>
        <v>0</v>
      </c>
      <c r="V381" s="847">
        <f>IF(H381&gt;0,ROUND((#REF!/H381),3),0)</f>
        <v>0</v>
      </c>
    </row>
    <row r="382" spans="1:22" s="87" customFormat="1" ht="19.5" outlineLevel="1" thickBot="1" x14ac:dyDescent="0.3">
      <c r="A382" s="972"/>
      <c r="B382" s="599" t="s">
        <v>519</v>
      </c>
      <c r="C382" s="598" t="s">
        <v>273</v>
      </c>
      <c r="D382" s="600"/>
      <c r="E382" s="1370" t="s">
        <v>274</v>
      </c>
      <c r="F382" s="598" t="s">
        <v>43</v>
      </c>
      <c r="G382" s="1742"/>
      <c r="H382" s="1559">
        <f t="shared" si="16"/>
        <v>21.5</v>
      </c>
      <c r="I382" s="1154">
        <f>ROUND(I383+I386+I390+I391+I389,1)</f>
        <v>21.5</v>
      </c>
      <c r="J382" s="1154">
        <f>ROUND(J383+J386+J390+J391+J389,1)</f>
        <v>0</v>
      </c>
      <c r="K382" s="545" t="s">
        <v>34</v>
      </c>
      <c r="L382" s="546" t="s">
        <v>34</v>
      </c>
      <c r="M382" s="546" t="s">
        <v>34</v>
      </c>
      <c r="N382" s="547" t="s">
        <v>34</v>
      </c>
      <c r="O382" s="848" t="e">
        <f>H382-#REF!</f>
        <v>#REF!</v>
      </c>
      <c r="P382" s="849" t="e">
        <f>H382-#REF!</f>
        <v>#REF!</v>
      </c>
      <c r="Q382" s="849" t="e">
        <f>H382-#REF!</f>
        <v>#REF!</v>
      </c>
      <c r="R382" s="850" t="e">
        <f>H382-#REF!</f>
        <v>#REF!</v>
      </c>
      <c r="S382" s="851" t="e">
        <f>IF(H382&gt;0,ROUND((#REF!/H382),3),0)</f>
        <v>#REF!</v>
      </c>
      <c r="T382" s="852" t="e">
        <f>IF(H382&gt;0,ROUND((#REF!/H382),3),0)</f>
        <v>#REF!</v>
      </c>
      <c r="U382" s="852" t="e">
        <f>IF(H382&gt;0,ROUND((#REF!/H382),3),0)</f>
        <v>#REF!</v>
      </c>
      <c r="V382" s="853" t="e">
        <f>IF(H382&gt;0,ROUND((#REF!/H382),3),0)</f>
        <v>#REF!</v>
      </c>
    </row>
    <row r="383" spans="1:22" s="102" customFormat="1" outlineLevel="1" x14ac:dyDescent="0.25">
      <c r="A383" s="357"/>
      <c r="B383" s="564" t="s">
        <v>520</v>
      </c>
      <c r="C383" s="204">
        <v>2272</v>
      </c>
      <c r="D383" s="1686"/>
      <c r="E383" s="1356" t="s">
        <v>419</v>
      </c>
      <c r="F383" s="179" t="s">
        <v>43</v>
      </c>
      <c r="G383" s="1738" t="s">
        <v>707</v>
      </c>
      <c r="H383" s="1536">
        <f>I383+J383</f>
        <v>11</v>
      </c>
      <c r="I383" s="639">
        <f>ROUND(I384*I385/1000,1)</f>
        <v>11</v>
      </c>
      <c r="J383" s="640">
        <f>ROUND(J384*J385/1000,1)</f>
        <v>0</v>
      </c>
      <c r="K383" s="453" t="s">
        <v>34</v>
      </c>
      <c r="L383" s="454" t="s">
        <v>34</v>
      </c>
      <c r="M383" s="454" t="s">
        <v>34</v>
      </c>
      <c r="N383" s="455" t="s">
        <v>34</v>
      </c>
      <c r="O383" s="760" t="e">
        <f>H383-#REF!</f>
        <v>#REF!</v>
      </c>
      <c r="P383" s="639" t="e">
        <f>H383-#REF!</f>
        <v>#REF!</v>
      </c>
      <c r="Q383" s="639" t="e">
        <f>H383-#REF!</f>
        <v>#REF!</v>
      </c>
      <c r="R383" s="761" t="e">
        <f>H383-#REF!</f>
        <v>#REF!</v>
      </c>
      <c r="S383" s="762" t="e">
        <f>IF(H383&gt;0,ROUND((#REF!/H383),3),0)</f>
        <v>#REF!</v>
      </c>
      <c r="T383" s="763" t="e">
        <f>IF(H383&gt;0,ROUND((#REF!/H383),3),0)</f>
        <v>#REF!</v>
      </c>
      <c r="U383" s="763" t="e">
        <f>IF(H383&gt;0,ROUND((#REF!/H383),3),0)</f>
        <v>#REF!</v>
      </c>
      <c r="V383" s="764" t="e">
        <f>IF(H383&gt;0,ROUND((#REF!/H383),3),0)</f>
        <v>#REF!</v>
      </c>
    </row>
    <row r="384" spans="1:22" s="102" customFormat="1" ht="12" outlineLevel="1" x14ac:dyDescent="0.25">
      <c r="A384" s="973"/>
      <c r="B384" s="552"/>
      <c r="C384" s="565"/>
      <c r="D384" s="116"/>
      <c r="E384" s="1367" t="s">
        <v>415</v>
      </c>
      <c r="F384" s="565" t="s">
        <v>275</v>
      </c>
      <c r="G384" s="1739" t="s">
        <v>707</v>
      </c>
      <c r="H384" s="1537">
        <f>I384+J384</f>
        <v>1000</v>
      </c>
      <c r="I384" s="642">
        <v>1000</v>
      </c>
      <c r="J384" s="643">
        <f>ЗвітІнд.Кошторис!I384</f>
        <v>0</v>
      </c>
      <c r="K384" s="447" t="s">
        <v>34</v>
      </c>
      <c r="L384" s="448" t="s">
        <v>34</v>
      </c>
      <c r="M384" s="448" t="s">
        <v>34</v>
      </c>
      <c r="N384" s="449" t="s">
        <v>34</v>
      </c>
      <c r="O384" s="781" t="s">
        <v>34</v>
      </c>
      <c r="P384" s="782" t="s">
        <v>34</v>
      </c>
      <c r="Q384" s="782" t="s">
        <v>34</v>
      </c>
      <c r="R384" s="783" t="s">
        <v>34</v>
      </c>
      <c r="S384" s="781" t="s">
        <v>34</v>
      </c>
      <c r="T384" s="782" t="s">
        <v>34</v>
      </c>
      <c r="U384" s="782" t="s">
        <v>34</v>
      </c>
      <c r="V384" s="783" t="s">
        <v>34</v>
      </c>
    </row>
    <row r="385" spans="1:22" s="102" customFormat="1" ht="12.75" outlineLevel="1" thickBot="1" x14ac:dyDescent="0.3">
      <c r="A385" s="973"/>
      <c r="B385" s="552"/>
      <c r="C385" s="565"/>
      <c r="D385" s="245"/>
      <c r="E385" s="1368" t="s">
        <v>272</v>
      </c>
      <c r="F385" s="208" t="s">
        <v>62</v>
      </c>
      <c r="G385" s="1707" t="s">
        <v>707</v>
      </c>
      <c r="H385" s="1538">
        <f>IF(H383&gt;0,ROUND((H383/H384*1000),2),0)</f>
        <v>11</v>
      </c>
      <c r="I385" s="645">
        <v>11</v>
      </c>
      <c r="J385" s="646">
        <f>ЗвітІнд.Кошторис!I385</f>
        <v>0</v>
      </c>
      <c r="K385" s="450" t="s">
        <v>34</v>
      </c>
      <c r="L385" s="451" t="s">
        <v>34</v>
      </c>
      <c r="M385" s="451" t="s">
        <v>34</v>
      </c>
      <c r="N385" s="452" t="s">
        <v>34</v>
      </c>
      <c r="O385" s="784" t="s">
        <v>34</v>
      </c>
      <c r="P385" s="785" t="s">
        <v>34</v>
      </c>
      <c r="Q385" s="785" t="s">
        <v>34</v>
      </c>
      <c r="R385" s="786" t="s">
        <v>34</v>
      </c>
      <c r="S385" s="784" t="s">
        <v>34</v>
      </c>
      <c r="T385" s="785" t="s">
        <v>34</v>
      </c>
      <c r="U385" s="785" t="s">
        <v>34</v>
      </c>
      <c r="V385" s="786" t="s">
        <v>34</v>
      </c>
    </row>
    <row r="386" spans="1:22" s="102" customFormat="1" ht="15.75" outlineLevel="1" thickTop="1" x14ac:dyDescent="0.25">
      <c r="A386" s="357"/>
      <c r="B386" s="570" t="s">
        <v>521</v>
      </c>
      <c r="C386" s="566">
        <v>2272</v>
      </c>
      <c r="D386" s="571"/>
      <c r="E386" s="1356" t="s">
        <v>420</v>
      </c>
      <c r="F386" s="179" t="s">
        <v>43</v>
      </c>
      <c r="G386" s="1740" t="s">
        <v>707</v>
      </c>
      <c r="H386" s="1536">
        <f>I386+J386</f>
        <v>9</v>
      </c>
      <c r="I386" s="639">
        <f>ROUND(I387*I388/1000,1)</f>
        <v>9</v>
      </c>
      <c r="J386" s="640">
        <f>ROUND(J387*J388/1000,1)</f>
        <v>0</v>
      </c>
      <c r="K386" s="477" t="s">
        <v>34</v>
      </c>
      <c r="L386" s="478" t="s">
        <v>34</v>
      </c>
      <c r="M386" s="478" t="s">
        <v>34</v>
      </c>
      <c r="N386" s="479" t="s">
        <v>34</v>
      </c>
      <c r="O386" s="818" t="e">
        <f>H386-#REF!</f>
        <v>#REF!</v>
      </c>
      <c r="P386" s="819" t="e">
        <f>H386-#REF!</f>
        <v>#REF!</v>
      </c>
      <c r="Q386" s="819" t="e">
        <f>H386-#REF!</f>
        <v>#REF!</v>
      </c>
      <c r="R386" s="820" t="e">
        <f>H386-#REF!</f>
        <v>#REF!</v>
      </c>
      <c r="S386" s="821" t="e">
        <f>IF(H386&gt;0,ROUND((#REF!/H386),3),0)</f>
        <v>#REF!</v>
      </c>
      <c r="T386" s="822" t="e">
        <f>IF(H386&gt;0,ROUND((#REF!/H386),3),0)</f>
        <v>#REF!</v>
      </c>
      <c r="U386" s="822" t="e">
        <f>IF(H386&gt;0,ROUND((#REF!/H386),3),0)</f>
        <v>#REF!</v>
      </c>
      <c r="V386" s="823" t="e">
        <f>IF(H386&gt;0,ROUND((#REF!/H386),3),0)</f>
        <v>#REF!</v>
      </c>
    </row>
    <row r="387" spans="1:22" s="102" customFormat="1" ht="12" outlineLevel="1" x14ac:dyDescent="0.25">
      <c r="A387" s="973"/>
      <c r="B387" s="552"/>
      <c r="C387" s="565"/>
      <c r="D387" s="502"/>
      <c r="E387" s="1367" t="s">
        <v>415</v>
      </c>
      <c r="F387" s="565" t="s">
        <v>275</v>
      </c>
      <c r="G387" s="1739" t="s">
        <v>707</v>
      </c>
      <c r="H387" s="1537">
        <f>I387+J387</f>
        <v>824.17582400000003</v>
      </c>
      <c r="I387" s="642">
        <v>824.17582400000003</v>
      </c>
      <c r="J387" s="643">
        <f>ЗвітІнд.Кошторис!I387</f>
        <v>0</v>
      </c>
      <c r="K387" s="447" t="s">
        <v>34</v>
      </c>
      <c r="L387" s="448" t="s">
        <v>34</v>
      </c>
      <c r="M387" s="448" t="s">
        <v>34</v>
      </c>
      <c r="N387" s="449" t="s">
        <v>34</v>
      </c>
      <c r="O387" s="781" t="s">
        <v>34</v>
      </c>
      <c r="P387" s="782" t="s">
        <v>34</v>
      </c>
      <c r="Q387" s="782" t="s">
        <v>34</v>
      </c>
      <c r="R387" s="783" t="s">
        <v>34</v>
      </c>
      <c r="S387" s="781" t="s">
        <v>34</v>
      </c>
      <c r="T387" s="782" t="s">
        <v>34</v>
      </c>
      <c r="U387" s="782" t="s">
        <v>34</v>
      </c>
      <c r="V387" s="783" t="s">
        <v>34</v>
      </c>
    </row>
    <row r="388" spans="1:22" s="102" customFormat="1" ht="12.75" outlineLevel="1" thickBot="1" x14ac:dyDescent="0.3">
      <c r="A388" s="973"/>
      <c r="B388" s="106"/>
      <c r="C388" s="208"/>
      <c r="D388" s="209"/>
      <c r="E388" s="1344" t="s">
        <v>272</v>
      </c>
      <c r="F388" s="208" t="s">
        <v>62</v>
      </c>
      <c r="G388" s="1707" t="s">
        <v>707</v>
      </c>
      <c r="H388" s="1538">
        <f>IF(H386&gt;0,ROUND((H386/H387*1000),2),0)</f>
        <v>10.92</v>
      </c>
      <c r="I388" s="645">
        <v>10.92</v>
      </c>
      <c r="J388" s="646">
        <f>ЗвітІнд.Кошторис!I388</f>
        <v>0</v>
      </c>
      <c r="K388" s="450" t="s">
        <v>34</v>
      </c>
      <c r="L388" s="451" t="s">
        <v>34</v>
      </c>
      <c r="M388" s="451" t="s">
        <v>34</v>
      </c>
      <c r="N388" s="452" t="s">
        <v>34</v>
      </c>
      <c r="O388" s="784" t="s">
        <v>34</v>
      </c>
      <c r="P388" s="785" t="s">
        <v>34</v>
      </c>
      <c r="Q388" s="785" t="s">
        <v>34</v>
      </c>
      <c r="R388" s="786" t="s">
        <v>34</v>
      </c>
      <c r="S388" s="784" t="s">
        <v>34</v>
      </c>
      <c r="T388" s="785" t="s">
        <v>34</v>
      </c>
      <c r="U388" s="785" t="s">
        <v>34</v>
      </c>
      <c r="V388" s="786" t="s">
        <v>34</v>
      </c>
    </row>
    <row r="389" spans="1:22" s="102" customFormat="1" ht="16.5" outlineLevel="1" thickTop="1" thickBot="1" x14ac:dyDescent="0.3">
      <c r="A389" s="357"/>
      <c r="B389" s="570" t="s">
        <v>634</v>
      </c>
      <c r="C389" s="173">
        <v>2271</v>
      </c>
      <c r="D389" s="193"/>
      <c r="E389" s="1366" t="s">
        <v>633</v>
      </c>
      <c r="F389" s="173" t="s">
        <v>43</v>
      </c>
      <c r="G389" s="1707" t="s">
        <v>707</v>
      </c>
      <c r="H389" s="1539">
        <f t="shared" ref="H389:H452" si="19">I389+J389</f>
        <v>0</v>
      </c>
      <c r="I389" s="1075">
        <f>ЗвітІнд.Кошторис!H389</f>
        <v>0</v>
      </c>
      <c r="J389" s="1076">
        <f>ЗвітІнд.Кошторис!I389</f>
        <v>0</v>
      </c>
      <c r="K389" s="453" t="s">
        <v>34</v>
      </c>
      <c r="L389" s="454" t="s">
        <v>34</v>
      </c>
      <c r="M389" s="454" t="s">
        <v>34</v>
      </c>
      <c r="N389" s="455" t="s">
        <v>34</v>
      </c>
      <c r="O389" s="760"/>
      <c r="P389" s="639"/>
      <c r="Q389" s="639"/>
      <c r="R389" s="761"/>
      <c r="S389" s="762"/>
      <c r="T389" s="763"/>
      <c r="U389" s="763"/>
      <c r="V389" s="764"/>
    </row>
    <row r="390" spans="1:22" s="102" customFormat="1" ht="16.5" outlineLevel="1" thickTop="1" thickBot="1" x14ac:dyDescent="0.3">
      <c r="A390" s="357"/>
      <c r="B390" s="570" t="s">
        <v>622</v>
      </c>
      <c r="C390" s="173">
        <v>2272</v>
      </c>
      <c r="D390" s="193"/>
      <c r="E390" s="1366" t="s">
        <v>470</v>
      </c>
      <c r="F390" s="173" t="s">
        <v>43</v>
      </c>
      <c r="G390" s="1707" t="s">
        <v>707</v>
      </c>
      <c r="H390" s="1539">
        <f t="shared" si="19"/>
        <v>1.5</v>
      </c>
      <c r="I390" s="1075">
        <v>1.5</v>
      </c>
      <c r="J390" s="1076"/>
      <c r="K390" s="453" t="s">
        <v>34</v>
      </c>
      <c r="L390" s="454" t="s">
        <v>34</v>
      </c>
      <c r="M390" s="454" t="s">
        <v>34</v>
      </c>
      <c r="N390" s="455" t="s">
        <v>34</v>
      </c>
      <c r="O390" s="760" t="e">
        <f>H390-#REF!</f>
        <v>#REF!</v>
      </c>
      <c r="P390" s="639" t="e">
        <f>H390-#REF!</f>
        <v>#REF!</v>
      </c>
      <c r="Q390" s="639" t="e">
        <f>H390-#REF!</f>
        <v>#REF!</v>
      </c>
      <c r="R390" s="761" t="e">
        <f>H390-#REF!</f>
        <v>#REF!</v>
      </c>
      <c r="S390" s="762" t="e">
        <f>IF(H390&gt;0,ROUND((#REF!/H390),3),0)</f>
        <v>#REF!</v>
      </c>
      <c r="T390" s="763" t="e">
        <f>IF(H390&gt;0,ROUND((#REF!/H390),3),0)</f>
        <v>#REF!</v>
      </c>
      <c r="U390" s="763" t="e">
        <f>IF(H390&gt;0,ROUND((#REF!/H390),3),0)</f>
        <v>#REF!</v>
      </c>
      <c r="V390" s="764" t="e">
        <f>IF(H390&gt;0,ROUND((#REF!/H390),3),0)</f>
        <v>#REF!</v>
      </c>
    </row>
    <row r="391" spans="1:22" s="102" customFormat="1" ht="27" outlineLevel="1" thickTop="1" thickBot="1" x14ac:dyDescent="0.3">
      <c r="A391" s="357"/>
      <c r="B391" s="1682" t="s">
        <v>635</v>
      </c>
      <c r="C391" s="1683">
        <v>2272</v>
      </c>
      <c r="D391" s="567"/>
      <c r="E391" s="1369" t="s">
        <v>152</v>
      </c>
      <c r="F391" s="430" t="s">
        <v>43</v>
      </c>
      <c r="G391" s="1741" t="s">
        <v>712</v>
      </c>
      <c r="H391" s="1561">
        <f t="shared" si="19"/>
        <v>0</v>
      </c>
      <c r="I391" s="1079">
        <f>ЗвітІнд.Кошторис!H391</f>
        <v>0</v>
      </c>
      <c r="J391" s="1080">
        <f>ЗвітІнд.Кошторис!I391</f>
        <v>0</v>
      </c>
      <c r="K391" s="477" t="s">
        <v>34</v>
      </c>
      <c r="L391" s="478" t="s">
        <v>34</v>
      </c>
      <c r="M391" s="478" t="s">
        <v>34</v>
      </c>
      <c r="N391" s="479" t="s">
        <v>34</v>
      </c>
      <c r="O391" s="842" t="e">
        <f>H391-#REF!</f>
        <v>#REF!</v>
      </c>
      <c r="P391" s="843" t="e">
        <f>H391-#REF!</f>
        <v>#REF!</v>
      </c>
      <c r="Q391" s="843" t="e">
        <f>H391-#REF!</f>
        <v>#REF!</v>
      </c>
      <c r="R391" s="844" t="e">
        <f>H391-#REF!</f>
        <v>#REF!</v>
      </c>
      <c r="S391" s="845">
        <f>IF(H391&gt;0,ROUND((#REF!/H391),3),0)</f>
        <v>0</v>
      </c>
      <c r="T391" s="846">
        <f>IF(H391&gt;0,ROUND((#REF!/H391),3),0)</f>
        <v>0</v>
      </c>
      <c r="U391" s="846">
        <f>IF(H391&gt;0,ROUND((#REF!/H391),3),0)</f>
        <v>0</v>
      </c>
      <c r="V391" s="847">
        <f>IF(H391&gt;0,ROUND((#REF!/H391),3),0)</f>
        <v>0</v>
      </c>
    </row>
    <row r="392" spans="1:22" s="87" customFormat="1" ht="19.5" outlineLevel="1" thickBot="1" x14ac:dyDescent="0.3">
      <c r="A392" s="972"/>
      <c r="B392" s="510" t="s">
        <v>522</v>
      </c>
      <c r="C392" s="596" t="s">
        <v>276</v>
      </c>
      <c r="D392" s="597"/>
      <c r="E392" s="1318" t="s">
        <v>277</v>
      </c>
      <c r="F392" s="598" t="s">
        <v>43</v>
      </c>
      <c r="G392" s="1742"/>
      <c r="H392" s="1009">
        <f t="shared" si="19"/>
        <v>300</v>
      </c>
      <c r="I392" s="526">
        <f>ROUND((I393+I397+I398+I396),1)</f>
        <v>300</v>
      </c>
      <c r="J392" s="526">
        <f>ROUND((J393+J397+J398+J396),1)</f>
        <v>0</v>
      </c>
      <c r="K392" s="545" t="s">
        <v>34</v>
      </c>
      <c r="L392" s="546" t="s">
        <v>34</v>
      </c>
      <c r="M392" s="546" t="s">
        <v>34</v>
      </c>
      <c r="N392" s="547" t="s">
        <v>34</v>
      </c>
      <c r="O392" s="836" t="e">
        <f>H392-#REF!</f>
        <v>#REF!</v>
      </c>
      <c r="P392" s="837" t="e">
        <f>H392-#REF!</f>
        <v>#REF!</v>
      </c>
      <c r="Q392" s="837" t="e">
        <f>H392-#REF!</f>
        <v>#REF!</v>
      </c>
      <c r="R392" s="838" t="e">
        <f>H392-#REF!</f>
        <v>#REF!</v>
      </c>
      <c r="S392" s="839" t="e">
        <f>IF(H392&gt;0,ROUND((#REF!/H392),3),0)</f>
        <v>#REF!</v>
      </c>
      <c r="T392" s="840" t="e">
        <f>IF(H392&gt;0,ROUND((#REF!/H392),3),0)</f>
        <v>#REF!</v>
      </c>
      <c r="U392" s="840" t="e">
        <f>IF(H392&gt;0,ROUND((#REF!/H392),3),0)</f>
        <v>#REF!</v>
      </c>
      <c r="V392" s="841" t="e">
        <f>IF(H392&gt;0,ROUND((#REF!/H392),3),0)</f>
        <v>#REF!</v>
      </c>
    </row>
    <row r="393" spans="1:22" s="114" customFormat="1" outlineLevel="1" x14ac:dyDescent="0.25">
      <c r="A393" s="357"/>
      <c r="B393" s="564" t="s">
        <v>523</v>
      </c>
      <c r="C393" s="204">
        <v>2273</v>
      </c>
      <c r="D393" s="601"/>
      <c r="E393" s="1356" t="s">
        <v>421</v>
      </c>
      <c r="F393" s="179" t="s">
        <v>43</v>
      </c>
      <c r="G393" s="1738" t="s">
        <v>707</v>
      </c>
      <c r="H393" s="1536">
        <f>I393+J393</f>
        <v>300</v>
      </c>
      <c r="I393" s="639">
        <f>ROUND(I394*I395/1000,1)</f>
        <v>300</v>
      </c>
      <c r="J393" s="640">
        <f>ROUND(J394*J395/1000,1)</f>
        <v>0</v>
      </c>
      <c r="K393" s="453" t="s">
        <v>34</v>
      </c>
      <c r="L393" s="454" t="s">
        <v>34</v>
      </c>
      <c r="M393" s="454" t="s">
        <v>34</v>
      </c>
      <c r="N393" s="455" t="s">
        <v>34</v>
      </c>
      <c r="O393" s="760" t="e">
        <f>H393-#REF!</f>
        <v>#REF!</v>
      </c>
      <c r="P393" s="639" t="e">
        <f>H393-#REF!</f>
        <v>#REF!</v>
      </c>
      <c r="Q393" s="639" t="e">
        <f>H393-#REF!</f>
        <v>#REF!</v>
      </c>
      <c r="R393" s="761" t="e">
        <f>H393-#REF!</f>
        <v>#REF!</v>
      </c>
      <c r="S393" s="762" t="e">
        <f>IF(H393&gt;0,ROUND((#REF!/H393),3),0)</f>
        <v>#REF!</v>
      </c>
      <c r="T393" s="763" t="e">
        <f>IF(H393&gt;0,ROUND((#REF!/H393),3),0)</f>
        <v>#REF!</v>
      </c>
      <c r="U393" s="763" t="e">
        <f>IF(H393&gt;0,ROUND((#REF!/H393),3),0)</f>
        <v>#REF!</v>
      </c>
      <c r="V393" s="764" t="e">
        <f>IF(H393&gt;0,ROUND((#REF!/H393),3),0)</f>
        <v>#REF!</v>
      </c>
    </row>
    <row r="394" spans="1:22" s="114" customFormat="1" ht="12" outlineLevel="1" x14ac:dyDescent="0.25">
      <c r="A394" s="973"/>
      <c r="B394" s="552"/>
      <c r="C394" s="565"/>
      <c r="D394" s="502"/>
      <c r="E394" s="1367" t="s">
        <v>415</v>
      </c>
      <c r="F394" s="565" t="s">
        <v>278</v>
      </c>
      <c r="G394" s="1739" t="s">
        <v>707</v>
      </c>
      <c r="H394" s="1537">
        <f>I394+J394</f>
        <v>85714.285000000003</v>
      </c>
      <c r="I394" s="642">
        <v>85714.285000000003</v>
      </c>
      <c r="J394" s="643">
        <f>ЗвітІнд.Кошторис!I394</f>
        <v>0</v>
      </c>
      <c r="K394" s="447" t="s">
        <v>34</v>
      </c>
      <c r="L394" s="448" t="s">
        <v>34</v>
      </c>
      <c r="M394" s="448" t="s">
        <v>34</v>
      </c>
      <c r="N394" s="449" t="s">
        <v>34</v>
      </c>
      <c r="O394" s="781" t="s">
        <v>34</v>
      </c>
      <c r="P394" s="782" t="s">
        <v>34</v>
      </c>
      <c r="Q394" s="782" t="s">
        <v>34</v>
      </c>
      <c r="R394" s="783" t="s">
        <v>34</v>
      </c>
      <c r="S394" s="781" t="s">
        <v>34</v>
      </c>
      <c r="T394" s="782" t="s">
        <v>34</v>
      </c>
      <c r="U394" s="782" t="s">
        <v>34</v>
      </c>
      <c r="V394" s="783" t="s">
        <v>34</v>
      </c>
    </row>
    <row r="395" spans="1:22" s="114" customFormat="1" ht="12.75" outlineLevel="1" thickBot="1" x14ac:dyDescent="0.3">
      <c r="A395" s="973"/>
      <c r="B395" s="563"/>
      <c r="C395" s="550"/>
      <c r="D395" s="193"/>
      <c r="E395" s="1344" t="s">
        <v>272</v>
      </c>
      <c r="F395" s="208" t="s">
        <v>62</v>
      </c>
      <c r="G395" s="1707" t="s">
        <v>707</v>
      </c>
      <c r="H395" s="1538">
        <f>IF(H393&gt;0,ROUND((H393/H394*1000),2),0)</f>
        <v>3.5</v>
      </c>
      <c r="I395" s="645">
        <v>3.5</v>
      </c>
      <c r="J395" s="646">
        <f>ЗвітІнд.Кошторис!I395</f>
        <v>0</v>
      </c>
      <c r="K395" s="450" t="s">
        <v>34</v>
      </c>
      <c r="L395" s="451" t="s">
        <v>34</v>
      </c>
      <c r="M395" s="451" t="s">
        <v>34</v>
      </c>
      <c r="N395" s="452" t="s">
        <v>34</v>
      </c>
      <c r="O395" s="784" t="s">
        <v>34</v>
      </c>
      <c r="P395" s="785" t="s">
        <v>34</v>
      </c>
      <c r="Q395" s="785" t="s">
        <v>34</v>
      </c>
      <c r="R395" s="786" t="s">
        <v>34</v>
      </c>
      <c r="S395" s="784" t="s">
        <v>34</v>
      </c>
      <c r="T395" s="785" t="s">
        <v>34</v>
      </c>
      <c r="U395" s="785" t="s">
        <v>34</v>
      </c>
      <c r="V395" s="786" t="s">
        <v>34</v>
      </c>
    </row>
    <row r="396" spans="1:22" s="102" customFormat="1" ht="16.5" outlineLevel="1" thickTop="1" thickBot="1" x14ac:dyDescent="0.3">
      <c r="A396" s="357"/>
      <c r="B396" s="570" t="s">
        <v>694</v>
      </c>
      <c r="C396" s="173">
        <v>2271</v>
      </c>
      <c r="D396" s="193"/>
      <c r="E396" s="1366" t="s">
        <v>633</v>
      </c>
      <c r="F396" s="173" t="s">
        <v>43</v>
      </c>
      <c r="G396" s="1707" t="s">
        <v>707</v>
      </c>
      <c r="H396" s="1539">
        <f t="shared" si="19"/>
        <v>0</v>
      </c>
      <c r="I396" s="1075">
        <f>ЗвітІнд.Кошторис!H396</f>
        <v>0</v>
      </c>
      <c r="J396" s="1076">
        <f>ЗвітІнд.Кошторис!I396</f>
        <v>0</v>
      </c>
      <c r="K396" s="453" t="s">
        <v>34</v>
      </c>
      <c r="L396" s="454" t="s">
        <v>34</v>
      </c>
      <c r="M396" s="454" t="s">
        <v>34</v>
      </c>
      <c r="N396" s="455" t="s">
        <v>34</v>
      </c>
      <c r="O396" s="760"/>
      <c r="P396" s="639"/>
      <c r="Q396" s="639"/>
      <c r="R396" s="761"/>
      <c r="S396" s="762"/>
      <c r="T396" s="763"/>
      <c r="U396" s="763"/>
      <c r="V396" s="764"/>
    </row>
    <row r="397" spans="1:22" s="114" customFormat="1" ht="16.5" outlineLevel="1" thickTop="1" thickBot="1" x14ac:dyDescent="0.3">
      <c r="A397" s="357"/>
      <c r="B397" s="570" t="s">
        <v>668</v>
      </c>
      <c r="C397" s="173">
        <v>2273</v>
      </c>
      <c r="D397" s="193"/>
      <c r="E397" s="1366" t="s">
        <v>471</v>
      </c>
      <c r="F397" s="173" t="s">
        <v>43</v>
      </c>
      <c r="G397" s="1707" t="s">
        <v>707</v>
      </c>
      <c r="H397" s="1539">
        <f t="shared" si="19"/>
        <v>0</v>
      </c>
      <c r="I397" s="1075">
        <f>ЗвітІнд.Кошторис!H397</f>
        <v>0</v>
      </c>
      <c r="J397" s="1076">
        <f>ЗвітІнд.Кошторис!I397</f>
        <v>0</v>
      </c>
      <c r="K397" s="453" t="s">
        <v>34</v>
      </c>
      <c r="L397" s="454" t="s">
        <v>34</v>
      </c>
      <c r="M397" s="454" t="s">
        <v>34</v>
      </c>
      <c r="N397" s="455" t="s">
        <v>34</v>
      </c>
      <c r="O397" s="760" t="e">
        <f>H397-#REF!</f>
        <v>#REF!</v>
      </c>
      <c r="P397" s="639" t="e">
        <f>H397-#REF!</f>
        <v>#REF!</v>
      </c>
      <c r="Q397" s="639" t="e">
        <f>H397-#REF!</f>
        <v>#REF!</v>
      </c>
      <c r="R397" s="761" t="e">
        <f>H397-#REF!</f>
        <v>#REF!</v>
      </c>
      <c r="S397" s="762">
        <f>IF(H397&gt;0,ROUND((#REF!/H397),3),0)</f>
        <v>0</v>
      </c>
      <c r="T397" s="763">
        <f>IF(H397&gt;0,ROUND((#REF!/H397),3),0)</f>
        <v>0</v>
      </c>
      <c r="U397" s="763">
        <f>IF(H397&gt;0,ROUND((#REF!/H397),3),0)</f>
        <v>0</v>
      </c>
      <c r="V397" s="764">
        <f>IF(H397&gt;0,ROUND((#REF!/H397),3),0)</f>
        <v>0</v>
      </c>
    </row>
    <row r="398" spans="1:22" s="114" customFormat="1" ht="27" outlineLevel="1" thickTop="1" thickBot="1" x14ac:dyDescent="0.3">
      <c r="A398" s="973"/>
      <c r="B398" s="1682" t="s">
        <v>695</v>
      </c>
      <c r="C398" s="1683">
        <v>2273</v>
      </c>
      <c r="D398" s="567"/>
      <c r="E398" s="1369" t="s">
        <v>152</v>
      </c>
      <c r="F398" s="430" t="s">
        <v>43</v>
      </c>
      <c r="G398" s="1741" t="s">
        <v>712</v>
      </c>
      <c r="H398" s="1561">
        <f t="shared" si="19"/>
        <v>0</v>
      </c>
      <c r="I398" s="1079">
        <f>ЗвітІнд.Кошторис!H398</f>
        <v>0</v>
      </c>
      <c r="J398" s="1080">
        <f>ЗвітІнд.Кошторис!I398</f>
        <v>0</v>
      </c>
      <c r="K398" s="477" t="s">
        <v>34</v>
      </c>
      <c r="L398" s="478" t="s">
        <v>34</v>
      </c>
      <c r="M398" s="478" t="s">
        <v>34</v>
      </c>
      <c r="N398" s="479" t="s">
        <v>34</v>
      </c>
      <c r="O398" s="842" t="e">
        <f>H398-#REF!</f>
        <v>#REF!</v>
      </c>
      <c r="P398" s="843" t="e">
        <f>H398-#REF!</f>
        <v>#REF!</v>
      </c>
      <c r="Q398" s="843" t="e">
        <f>H398-#REF!</f>
        <v>#REF!</v>
      </c>
      <c r="R398" s="844" t="e">
        <f>H398-#REF!</f>
        <v>#REF!</v>
      </c>
      <c r="S398" s="845">
        <f>IF(H398&gt;0,ROUND((#REF!/H398),3),0)</f>
        <v>0</v>
      </c>
      <c r="T398" s="846">
        <f>IF(H398&gt;0,ROUND((#REF!/H398),3),0)</f>
        <v>0</v>
      </c>
      <c r="U398" s="846">
        <f>IF(H398&gt;0,ROUND((#REF!/H398),3),0)</f>
        <v>0</v>
      </c>
      <c r="V398" s="847">
        <f>IF(H398&gt;0,ROUND((#REF!/H398),3),0)</f>
        <v>0</v>
      </c>
    </row>
    <row r="399" spans="1:22" s="87" customFormat="1" ht="19.5" outlineLevel="1" thickBot="1" x14ac:dyDescent="0.3">
      <c r="A399" s="972"/>
      <c r="B399" s="510" t="s">
        <v>524</v>
      </c>
      <c r="C399" s="596" t="s">
        <v>279</v>
      </c>
      <c r="D399" s="597"/>
      <c r="E399" s="1318" t="s">
        <v>280</v>
      </c>
      <c r="F399" s="598" t="s">
        <v>43</v>
      </c>
      <c r="G399" s="1742"/>
      <c r="H399" s="1009">
        <f>I399+J399</f>
        <v>0</v>
      </c>
      <c r="I399" s="526">
        <f>ROUND((I400+I404+I405+I403),1)</f>
        <v>0</v>
      </c>
      <c r="J399" s="526">
        <f>ROUND((J400+J404+J405+J403),1)</f>
        <v>0</v>
      </c>
      <c r="K399" s="545" t="s">
        <v>34</v>
      </c>
      <c r="L399" s="546" t="s">
        <v>34</v>
      </c>
      <c r="M399" s="546" t="s">
        <v>34</v>
      </c>
      <c r="N399" s="547" t="s">
        <v>34</v>
      </c>
      <c r="O399" s="836" t="e">
        <f>H399-#REF!</f>
        <v>#REF!</v>
      </c>
      <c r="P399" s="837" t="e">
        <f>H399-#REF!</f>
        <v>#REF!</v>
      </c>
      <c r="Q399" s="837" t="e">
        <f>H399-#REF!</f>
        <v>#REF!</v>
      </c>
      <c r="R399" s="838" t="e">
        <f>H399-#REF!</f>
        <v>#REF!</v>
      </c>
      <c r="S399" s="839">
        <f>IF(H399&gt;0,ROUND((#REF!/H399),3),0)</f>
        <v>0</v>
      </c>
      <c r="T399" s="840">
        <f>IF(H399&gt;0,ROUND((#REF!/H399),3),0)</f>
        <v>0</v>
      </c>
      <c r="U399" s="840">
        <f>IF(H399&gt;0,ROUND((#REF!/H399),3),0)</f>
        <v>0</v>
      </c>
      <c r="V399" s="841">
        <f>IF(H399&gt;0,ROUND((#REF!/H399),3),0)</f>
        <v>0</v>
      </c>
    </row>
    <row r="400" spans="1:22" s="114" customFormat="1" outlineLevel="1" x14ac:dyDescent="0.25">
      <c r="A400" s="357"/>
      <c r="B400" s="564" t="s">
        <v>525</v>
      </c>
      <c r="C400" s="204">
        <v>2274</v>
      </c>
      <c r="D400" s="601"/>
      <c r="E400" s="1356" t="s">
        <v>423</v>
      </c>
      <c r="F400" s="179" t="s">
        <v>43</v>
      </c>
      <c r="G400" s="1738" t="s">
        <v>707</v>
      </c>
      <c r="H400" s="1536">
        <f>I400+J400</f>
        <v>0</v>
      </c>
      <c r="I400" s="639">
        <f>ROUND(I401*I402/1000,1)</f>
        <v>0</v>
      </c>
      <c r="J400" s="640">
        <f>ROUND(J401*J402/1000,1)</f>
        <v>0</v>
      </c>
      <c r="K400" s="453" t="s">
        <v>34</v>
      </c>
      <c r="L400" s="454" t="s">
        <v>34</v>
      </c>
      <c r="M400" s="454" t="s">
        <v>34</v>
      </c>
      <c r="N400" s="455" t="s">
        <v>34</v>
      </c>
      <c r="O400" s="760" t="e">
        <f>H400-#REF!</f>
        <v>#REF!</v>
      </c>
      <c r="P400" s="639" t="e">
        <f>H400-#REF!</f>
        <v>#REF!</v>
      </c>
      <c r="Q400" s="639" t="e">
        <f>H400-#REF!</f>
        <v>#REF!</v>
      </c>
      <c r="R400" s="761" t="e">
        <f>H400-#REF!</f>
        <v>#REF!</v>
      </c>
      <c r="S400" s="762">
        <f>IF(H400&gt;0,ROUND((#REF!/H400),3),0)</f>
        <v>0</v>
      </c>
      <c r="T400" s="763">
        <f>IF(H400&gt;0,ROUND((#REF!/H400),3),0)</f>
        <v>0</v>
      </c>
      <c r="U400" s="763">
        <f>IF(H400&gt;0,ROUND((#REF!/H400),3),0)</f>
        <v>0</v>
      </c>
      <c r="V400" s="764">
        <f>IF(H400&gt;0,ROUND((#REF!/H400),3),0)</f>
        <v>0</v>
      </c>
    </row>
    <row r="401" spans="1:22" s="114" customFormat="1" ht="12" outlineLevel="1" x14ac:dyDescent="0.25">
      <c r="A401" s="973"/>
      <c r="B401" s="552"/>
      <c r="C401" s="565"/>
      <c r="D401" s="502"/>
      <c r="E401" s="1367" t="s">
        <v>415</v>
      </c>
      <c r="F401" s="565" t="s">
        <v>275</v>
      </c>
      <c r="G401" s="1739" t="s">
        <v>707</v>
      </c>
      <c r="H401" s="1537">
        <f>I401+J401</f>
        <v>0</v>
      </c>
      <c r="I401" s="642">
        <f>ЗвітІнд.Кошторис!H401</f>
        <v>0</v>
      </c>
      <c r="J401" s="643">
        <f>ЗвітІнд.Кошторис!I401</f>
        <v>0</v>
      </c>
      <c r="K401" s="447" t="s">
        <v>34</v>
      </c>
      <c r="L401" s="448" t="s">
        <v>34</v>
      </c>
      <c r="M401" s="448" t="s">
        <v>34</v>
      </c>
      <c r="N401" s="449" t="s">
        <v>34</v>
      </c>
      <c r="O401" s="781" t="s">
        <v>34</v>
      </c>
      <c r="P401" s="782" t="s">
        <v>34</v>
      </c>
      <c r="Q401" s="782" t="s">
        <v>34</v>
      </c>
      <c r="R401" s="783" t="s">
        <v>34</v>
      </c>
      <c r="S401" s="781" t="s">
        <v>34</v>
      </c>
      <c r="T401" s="782" t="s">
        <v>34</v>
      </c>
      <c r="U401" s="782" t="s">
        <v>34</v>
      </c>
      <c r="V401" s="783" t="s">
        <v>34</v>
      </c>
    </row>
    <row r="402" spans="1:22" s="114" customFormat="1" ht="12.75" outlineLevel="1" thickBot="1" x14ac:dyDescent="0.3">
      <c r="A402" s="973"/>
      <c r="B402" s="106"/>
      <c r="C402" s="208"/>
      <c r="D402" s="209"/>
      <c r="E402" s="1344" t="s">
        <v>272</v>
      </c>
      <c r="F402" s="208" t="s">
        <v>62</v>
      </c>
      <c r="G402" s="1707" t="s">
        <v>707</v>
      </c>
      <c r="H402" s="1538">
        <f>IF(H400&gt;0,ROUND((H400/H401*1000),2),0)</f>
        <v>0</v>
      </c>
      <c r="I402" s="645">
        <f>ЗвітІнд.Кошторис!H402</f>
        <v>0</v>
      </c>
      <c r="J402" s="646">
        <f>ЗвітІнд.Кошторис!I402</f>
        <v>0</v>
      </c>
      <c r="K402" s="450" t="s">
        <v>34</v>
      </c>
      <c r="L402" s="451" t="s">
        <v>34</v>
      </c>
      <c r="M402" s="451" t="s">
        <v>34</v>
      </c>
      <c r="N402" s="452" t="s">
        <v>34</v>
      </c>
      <c r="O402" s="784" t="s">
        <v>34</v>
      </c>
      <c r="P402" s="785" t="s">
        <v>34</v>
      </c>
      <c r="Q402" s="785" t="s">
        <v>34</v>
      </c>
      <c r="R402" s="786" t="s">
        <v>34</v>
      </c>
      <c r="S402" s="784" t="s">
        <v>34</v>
      </c>
      <c r="T402" s="785" t="s">
        <v>34</v>
      </c>
      <c r="U402" s="785" t="s">
        <v>34</v>
      </c>
      <c r="V402" s="786" t="s">
        <v>34</v>
      </c>
    </row>
    <row r="403" spans="1:22" s="102" customFormat="1" ht="16.5" outlineLevel="1" thickTop="1" thickBot="1" x14ac:dyDescent="0.3">
      <c r="A403" s="357"/>
      <c r="B403" s="570" t="s">
        <v>638</v>
      </c>
      <c r="C403" s="173">
        <v>2271</v>
      </c>
      <c r="D403" s="193"/>
      <c r="E403" s="1366" t="s">
        <v>633</v>
      </c>
      <c r="F403" s="173" t="s">
        <v>43</v>
      </c>
      <c r="G403" s="1707" t="s">
        <v>707</v>
      </c>
      <c r="H403" s="1539">
        <f t="shared" si="19"/>
        <v>0</v>
      </c>
      <c r="I403" s="1075">
        <f>ЗвітІнд.Кошторис!H403</f>
        <v>0</v>
      </c>
      <c r="J403" s="1076">
        <f>ЗвітІнд.Кошторис!I403</f>
        <v>0</v>
      </c>
      <c r="K403" s="450" t="s">
        <v>34</v>
      </c>
      <c r="L403" s="451" t="s">
        <v>34</v>
      </c>
      <c r="M403" s="451" t="s">
        <v>34</v>
      </c>
      <c r="N403" s="452" t="s">
        <v>34</v>
      </c>
      <c r="O403" s="760"/>
      <c r="P403" s="639"/>
      <c r="Q403" s="639"/>
      <c r="R403" s="761"/>
      <c r="S403" s="762"/>
      <c r="T403" s="763"/>
      <c r="U403" s="763"/>
      <c r="V403" s="764"/>
    </row>
    <row r="404" spans="1:22" s="114" customFormat="1" ht="16.5" outlineLevel="1" thickTop="1" thickBot="1" x14ac:dyDescent="0.3">
      <c r="A404" s="357"/>
      <c r="B404" s="570" t="s">
        <v>639</v>
      </c>
      <c r="C404" s="173">
        <v>2274</v>
      </c>
      <c r="D404" s="193"/>
      <c r="E404" s="1366" t="s">
        <v>471</v>
      </c>
      <c r="F404" s="173" t="s">
        <v>43</v>
      </c>
      <c r="G404" s="1707" t="s">
        <v>707</v>
      </c>
      <c r="H404" s="1539">
        <f t="shared" si="19"/>
        <v>0</v>
      </c>
      <c r="I404" s="1075">
        <f>ЗвітІнд.Кошторис!H404</f>
        <v>0</v>
      </c>
      <c r="J404" s="1076">
        <f>ЗвітІнд.Кошторис!I404</f>
        <v>0</v>
      </c>
      <c r="K404" s="453" t="s">
        <v>34</v>
      </c>
      <c r="L404" s="454" t="s">
        <v>34</v>
      </c>
      <c r="M404" s="454" t="s">
        <v>34</v>
      </c>
      <c r="N404" s="455" t="s">
        <v>34</v>
      </c>
      <c r="O404" s="760" t="e">
        <f>H404-#REF!</f>
        <v>#REF!</v>
      </c>
      <c r="P404" s="639" t="e">
        <f>H404-#REF!</f>
        <v>#REF!</v>
      </c>
      <c r="Q404" s="639" t="e">
        <f>H404-#REF!</f>
        <v>#REF!</v>
      </c>
      <c r="R404" s="761" t="e">
        <f>H404-#REF!</f>
        <v>#REF!</v>
      </c>
      <c r="S404" s="762">
        <f>IF(H404&gt;0,ROUND((#REF!/H404),3),0)</f>
        <v>0</v>
      </c>
      <c r="T404" s="763">
        <f>IF(H404&gt;0,ROUND((#REF!/H404),3),0)</f>
        <v>0</v>
      </c>
      <c r="U404" s="763">
        <f>IF(H404&gt;0,ROUND((#REF!/H404),3),0)</f>
        <v>0</v>
      </c>
      <c r="V404" s="764">
        <f>IF(H404&gt;0,ROUND((#REF!/H404),3),0)</f>
        <v>0</v>
      </c>
    </row>
    <row r="405" spans="1:22" s="114" customFormat="1" ht="27" outlineLevel="1" thickTop="1" thickBot="1" x14ac:dyDescent="0.3">
      <c r="A405" s="973"/>
      <c r="B405" s="1682" t="s">
        <v>640</v>
      </c>
      <c r="C405" s="1683">
        <v>2274</v>
      </c>
      <c r="D405" s="567"/>
      <c r="E405" s="1369" t="s">
        <v>152</v>
      </c>
      <c r="F405" s="430" t="s">
        <v>43</v>
      </c>
      <c r="G405" s="1741" t="s">
        <v>712</v>
      </c>
      <c r="H405" s="1561">
        <f t="shared" si="19"/>
        <v>0</v>
      </c>
      <c r="I405" s="1079">
        <f>ЗвітІнд.Кошторис!H405</f>
        <v>0</v>
      </c>
      <c r="J405" s="1080">
        <f>ЗвітІнд.Кошторис!I405</f>
        <v>0</v>
      </c>
      <c r="K405" s="1687" t="s">
        <v>34</v>
      </c>
      <c r="L405" s="478" t="s">
        <v>34</v>
      </c>
      <c r="M405" s="478" t="s">
        <v>34</v>
      </c>
      <c r="N405" s="479" t="s">
        <v>34</v>
      </c>
      <c r="O405" s="842" t="e">
        <f>H405-#REF!</f>
        <v>#REF!</v>
      </c>
      <c r="P405" s="843" t="e">
        <f>H405-#REF!</f>
        <v>#REF!</v>
      </c>
      <c r="Q405" s="843" t="e">
        <f>H405-#REF!</f>
        <v>#REF!</v>
      </c>
      <c r="R405" s="844" t="e">
        <f>H405-#REF!</f>
        <v>#REF!</v>
      </c>
      <c r="S405" s="845">
        <f>IF(H405&gt;0,ROUND((#REF!/H405),3),0)</f>
        <v>0</v>
      </c>
      <c r="T405" s="846">
        <f>IF(H405&gt;0,ROUND((#REF!/H405),3),0)</f>
        <v>0</v>
      </c>
      <c r="U405" s="846">
        <f>IF(H405&gt;0,ROUND((#REF!/H405),3),0)</f>
        <v>0</v>
      </c>
      <c r="V405" s="847">
        <f>IF(H405&gt;0,ROUND((#REF!/H405),3),0)</f>
        <v>0</v>
      </c>
    </row>
    <row r="406" spans="1:22" s="246" customFormat="1" ht="19.5" outlineLevel="1" thickBot="1" x14ac:dyDescent="0.3">
      <c r="A406" s="972"/>
      <c r="B406" s="599" t="s">
        <v>527</v>
      </c>
      <c r="C406" s="598" t="s">
        <v>281</v>
      </c>
      <c r="D406" s="600"/>
      <c r="E406" s="1370" t="s">
        <v>282</v>
      </c>
      <c r="F406" s="598" t="s">
        <v>43</v>
      </c>
      <c r="G406" s="1742"/>
      <c r="H406" s="1562">
        <f t="shared" si="19"/>
        <v>7.6</v>
      </c>
      <c r="I406" s="1148">
        <f>ROUND(I407+I410+I413+I417+I418+I416,1)</f>
        <v>0</v>
      </c>
      <c r="J406" s="1148">
        <f>ROUND(J407+J410+J413+J417+J418+J416,1)</f>
        <v>7.6</v>
      </c>
      <c r="K406" s="603" t="s">
        <v>34</v>
      </c>
      <c r="L406" s="546" t="s">
        <v>34</v>
      </c>
      <c r="M406" s="546" t="s">
        <v>34</v>
      </c>
      <c r="N406" s="547" t="s">
        <v>34</v>
      </c>
      <c r="O406" s="836" t="e">
        <f>H406-#REF!</f>
        <v>#REF!</v>
      </c>
      <c r="P406" s="837" t="e">
        <f>H406-#REF!</f>
        <v>#REF!</v>
      </c>
      <c r="Q406" s="837" t="e">
        <f>H406-#REF!</f>
        <v>#REF!</v>
      </c>
      <c r="R406" s="838" t="e">
        <f>H406-#REF!</f>
        <v>#REF!</v>
      </c>
      <c r="S406" s="839" t="e">
        <f>IF(H406&gt;0,ROUND((#REF!/H406),3),0)</f>
        <v>#REF!</v>
      </c>
      <c r="T406" s="840" t="e">
        <f>IF(H406&gt;0,ROUND((#REF!/H406),3),0)</f>
        <v>#REF!</v>
      </c>
      <c r="U406" s="840" t="e">
        <f>IF(H406&gt;0,ROUND((#REF!/H406),3),0)</f>
        <v>#REF!</v>
      </c>
      <c r="V406" s="841" t="e">
        <f>IF(H406&gt;0,ROUND((#REF!/H406),3),0)</f>
        <v>#REF!</v>
      </c>
    </row>
    <row r="407" spans="1:22" s="114" customFormat="1" outlineLevel="1" x14ac:dyDescent="0.25">
      <c r="A407" s="357"/>
      <c r="B407" s="564" t="s">
        <v>528</v>
      </c>
      <c r="C407" s="204">
        <v>2275</v>
      </c>
      <c r="D407" s="601"/>
      <c r="E407" s="1356" t="s">
        <v>424</v>
      </c>
      <c r="F407" s="179" t="s">
        <v>43</v>
      </c>
      <c r="G407" s="1738" t="s">
        <v>707</v>
      </c>
      <c r="H407" s="1536">
        <f>I407+J407</f>
        <v>0</v>
      </c>
      <c r="I407" s="639">
        <f>ROUND(I408*I409/1000,1)</f>
        <v>0</v>
      </c>
      <c r="J407" s="640">
        <f>ROUND(J408*J409/1000,1)</f>
        <v>0</v>
      </c>
      <c r="K407" s="604" t="s">
        <v>34</v>
      </c>
      <c r="L407" s="454" t="s">
        <v>34</v>
      </c>
      <c r="M407" s="454" t="s">
        <v>34</v>
      </c>
      <c r="N407" s="455" t="s">
        <v>34</v>
      </c>
      <c r="O407" s="760" t="e">
        <f>H407-#REF!</f>
        <v>#REF!</v>
      </c>
      <c r="P407" s="639" t="e">
        <f>H407-#REF!</f>
        <v>#REF!</v>
      </c>
      <c r="Q407" s="639" t="e">
        <f>H407-#REF!</f>
        <v>#REF!</v>
      </c>
      <c r="R407" s="761" t="e">
        <f>H407-#REF!</f>
        <v>#REF!</v>
      </c>
      <c r="S407" s="762">
        <f>IF(H407&gt;0,ROUND((#REF!/H407),3),0)</f>
        <v>0</v>
      </c>
      <c r="T407" s="763">
        <f>IF(H407&gt;0,ROUND((#REF!/H407),3),0)</f>
        <v>0</v>
      </c>
      <c r="U407" s="763">
        <f>IF(H407&gt;0,ROUND((#REF!/H407),3),0)</f>
        <v>0</v>
      </c>
      <c r="V407" s="764">
        <f>IF(H407&gt;0,ROUND((#REF!/H407),3),0)</f>
        <v>0</v>
      </c>
    </row>
    <row r="408" spans="1:22" s="114" customFormat="1" ht="12" outlineLevel="1" x14ac:dyDescent="0.25">
      <c r="A408" s="973"/>
      <c r="B408" s="552"/>
      <c r="C408" s="565"/>
      <c r="D408" s="502"/>
      <c r="E408" s="1367" t="s">
        <v>415</v>
      </c>
      <c r="F408" s="565" t="s">
        <v>283</v>
      </c>
      <c r="G408" s="1739" t="s">
        <v>707</v>
      </c>
      <c r="H408" s="1537">
        <f>I408+J408</f>
        <v>0</v>
      </c>
      <c r="I408" s="642">
        <f>ЗвітІнд.Кошторис!H408</f>
        <v>0</v>
      </c>
      <c r="J408" s="643">
        <f>ЗвітІнд.Кошторис!I408</f>
        <v>0</v>
      </c>
      <c r="K408" s="1120" t="s">
        <v>34</v>
      </c>
      <c r="L408" s="448" t="s">
        <v>34</v>
      </c>
      <c r="M408" s="448" t="s">
        <v>34</v>
      </c>
      <c r="N408" s="449" t="s">
        <v>34</v>
      </c>
      <c r="O408" s="781" t="s">
        <v>34</v>
      </c>
      <c r="P408" s="782" t="s">
        <v>34</v>
      </c>
      <c r="Q408" s="782" t="s">
        <v>34</v>
      </c>
      <c r="R408" s="783" t="s">
        <v>34</v>
      </c>
      <c r="S408" s="781" t="s">
        <v>34</v>
      </c>
      <c r="T408" s="782" t="s">
        <v>34</v>
      </c>
      <c r="U408" s="782" t="s">
        <v>34</v>
      </c>
      <c r="V408" s="783" t="s">
        <v>34</v>
      </c>
    </row>
    <row r="409" spans="1:22" s="114" customFormat="1" ht="12.75" outlineLevel="1" thickBot="1" x14ac:dyDescent="0.3">
      <c r="A409" s="973"/>
      <c r="B409" s="106"/>
      <c r="C409" s="208"/>
      <c r="D409" s="209"/>
      <c r="E409" s="1344" t="s">
        <v>284</v>
      </c>
      <c r="F409" s="208" t="s">
        <v>62</v>
      </c>
      <c r="G409" s="1707" t="s">
        <v>707</v>
      </c>
      <c r="H409" s="1538">
        <f>IF(H407&gt;0,ROUND((H407/H408*1000),2),0)</f>
        <v>0</v>
      </c>
      <c r="I409" s="645">
        <f>ЗвітІнд.Кошторис!H409</f>
        <v>0</v>
      </c>
      <c r="J409" s="646">
        <f>ЗвітІнд.Кошторис!I409</f>
        <v>0</v>
      </c>
      <c r="K409" s="1121" t="s">
        <v>34</v>
      </c>
      <c r="L409" s="451" t="s">
        <v>34</v>
      </c>
      <c r="M409" s="451" t="s">
        <v>34</v>
      </c>
      <c r="N409" s="452" t="s">
        <v>34</v>
      </c>
      <c r="O409" s="784" t="s">
        <v>34</v>
      </c>
      <c r="P409" s="785" t="s">
        <v>34</v>
      </c>
      <c r="Q409" s="785" t="s">
        <v>34</v>
      </c>
      <c r="R409" s="786" t="s">
        <v>34</v>
      </c>
      <c r="S409" s="784" t="s">
        <v>34</v>
      </c>
      <c r="T409" s="785" t="s">
        <v>34</v>
      </c>
      <c r="U409" s="785" t="s">
        <v>34</v>
      </c>
      <c r="V409" s="786" t="s">
        <v>34</v>
      </c>
    </row>
    <row r="410" spans="1:22" s="114" customFormat="1" ht="15.75" outlineLevel="1" thickTop="1" x14ac:dyDescent="0.25">
      <c r="A410" s="357"/>
      <c r="B410" s="564" t="s">
        <v>529</v>
      </c>
      <c r="C410" s="204">
        <v>2275</v>
      </c>
      <c r="D410" s="601"/>
      <c r="E410" s="1356" t="s">
        <v>425</v>
      </c>
      <c r="F410" s="179" t="s">
        <v>43</v>
      </c>
      <c r="G410" s="1740" t="s">
        <v>707</v>
      </c>
      <c r="H410" s="1536">
        <f>I410+J410</f>
        <v>0</v>
      </c>
      <c r="I410" s="639">
        <f>ROUND(I411*I412/1000,1)</f>
        <v>0</v>
      </c>
      <c r="J410" s="640">
        <f>ROUND(J411*J412/1000,1)</f>
        <v>0</v>
      </c>
      <c r="K410" s="604" t="s">
        <v>34</v>
      </c>
      <c r="L410" s="454" t="s">
        <v>34</v>
      </c>
      <c r="M410" s="454" t="s">
        <v>34</v>
      </c>
      <c r="N410" s="455" t="s">
        <v>34</v>
      </c>
      <c r="O410" s="760" t="e">
        <f>H410-#REF!</f>
        <v>#REF!</v>
      </c>
      <c r="P410" s="639" t="e">
        <f>H410-#REF!</f>
        <v>#REF!</v>
      </c>
      <c r="Q410" s="639" t="e">
        <f>H410-#REF!</f>
        <v>#REF!</v>
      </c>
      <c r="R410" s="761" t="e">
        <f>H410-#REF!</f>
        <v>#REF!</v>
      </c>
      <c r="S410" s="762">
        <f>IF(H410&gt;0,ROUND((#REF!/H410),3),0)</f>
        <v>0</v>
      </c>
      <c r="T410" s="763">
        <f>IF(H410&gt;0,ROUND((#REF!/H410),3),0)</f>
        <v>0</v>
      </c>
      <c r="U410" s="763">
        <f>IF(H410&gt;0,ROUND((#REF!/H410),3),0)</f>
        <v>0</v>
      </c>
      <c r="V410" s="764">
        <f>IF(H410&gt;0,ROUND((#REF!/H410),3),0)</f>
        <v>0</v>
      </c>
    </row>
    <row r="411" spans="1:22" s="114" customFormat="1" ht="12" outlineLevel="1" x14ac:dyDescent="0.25">
      <c r="A411" s="973"/>
      <c r="B411" s="552"/>
      <c r="C411" s="565"/>
      <c r="D411" s="502"/>
      <c r="E411" s="1367" t="s">
        <v>415</v>
      </c>
      <c r="F411" s="565" t="s">
        <v>149</v>
      </c>
      <c r="G411" s="1739" t="s">
        <v>707</v>
      </c>
      <c r="H411" s="1537">
        <f>I411+J411</f>
        <v>0</v>
      </c>
      <c r="I411" s="642">
        <f>ЗвітІнд.Кошторис!H411</f>
        <v>0</v>
      </c>
      <c r="J411" s="643">
        <f>ЗвітІнд.Кошторис!I411</f>
        <v>0</v>
      </c>
      <c r="K411" s="1120" t="s">
        <v>34</v>
      </c>
      <c r="L411" s="448" t="s">
        <v>34</v>
      </c>
      <c r="M411" s="448" t="s">
        <v>34</v>
      </c>
      <c r="N411" s="449" t="s">
        <v>34</v>
      </c>
      <c r="O411" s="781" t="s">
        <v>34</v>
      </c>
      <c r="P411" s="782" t="s">
        <v>34</v>
      </c>
      <c r="Q411" s="782" t="s">
        <v>34</v>
      </c>
      <c r="R411" s="783" t="s">
        <v>34</v>
      </c>
      <c r="S411" s="781" t="s">
        <v>34</v>
      </c>
      <c r="T411" s="782" t="s">
        <v>34</v>
      </c>
      <c r="U411" s="782" t="s">
        <v>34</v>
      </c>
      <c r="V411" s="783" t="s">
        <v>34</v>
      </c>
    </row>
    <row r="412" spans="1:22" s="114" customFormat="1" ht="12.75" outlineLevel="1" thickBot="1" x14ac:dyDescent="0.3">
      <c r="A412" s="973"/>
      <c r="B412" s="106"/>
      <c r="C412" s="208"/>
      <c r="D412" s="209"/>
      <c r="E412" s="1344" t="s">
        <v>285</v>
      </c>
      <c r="F412" s="208" t="s">
        <v>62</v>
      </c>
      <c r="G412" s="1707" t="s">
        <v>707</v>
      </c>
      <c r="H412" s="1538">
        <f>IF(H410&gt;0,ROUND((H410/H411*1000),2),0)</f>
        <v>0</v>
      </c>
      <c r="I412" s="645">
        <f>ЗвітІнд.Кошторис!H412</f>
        <v>0</v>
      </c>
      <c r="J412" s="646">
        <f>ЗвітІнд.Кошторис!I412</f>
        <v>0</v>
      </c>
      <c r="K412" s="1121" t="s">
        <v>34</v>
      </c>
      <c r="L412" s="451" t="s">
        <v>34</v>
      </c>
      <c r="M412" s="451" t="s">
        <v>34</v>
      </c>
      <c r="N412" s="452" t="s">
        <v>34</v>
      </c>
      <c r="O412" s="784" t="s">
        <v>34</v>
      </c>
      <c r="P412" s="785" t="s">
        <v>34</v>
      </c>
      <c r="Q412" s="785" t="s">
        <v>34</v>
      </c>
      <c r="R412" s="786" t="s">
        <v>34</v>
      </c>
      <c r="S412" s="784" t="s">
        <v>34</v>
      </c>
      <c r="T412" s="785" t="s">
        <v>34</v>
      </c>
      <c r="U412" s="785" t="s">
        <v>34</v>
      </c>
      <c r="V412" s="786" t="s">
        <v>34</v>
      </c>
    </row>
    <row r="413" spans="1:22" s="114" customFormat="1" ht="15.75" outlineLevel="1" thickTop="1" x14ac:dyDescent="0.25">
      <c r="A413" s="357"/>
      <c r="B413" s="564" t="s">
        <v>530</v>
      </c>
      <c r="C413" s="204">
        <v>2275</v>
      </c>
      <c r="D413" s="601"/>
      <c r="E413" s="1356" t="s">
        <v>426</v>
      </c>
      <c r="F413" s="179" t="s">
        <v>43</v>
      </c>
      <c r="G413" s="1740" t="s">
        <v>707</v>
      </c>
      <c r="H413" s="1536">
        <f>I413+J413</f>
        <v>0</v>
      </c>
      <c r="I413" s="639">
        <f>ROUND(I414*I415/1000,1)</f>
        <v>0</v>
      </c>
      <c r="J413" s="640">
        <f>ROUND(J414*J415/1000,1)</f>
        <v>0</v>
      </c>
      <c r="K413" s="604" t="s">
        <v>34</v>
      </c>
      <c r="L413" s="454" t="s">
        <v>34</v>
      </c>
      <c r="M413" s="454" t="s">
        <v>34</v>
      </c>
      <c r="N413" s="455" t="s">
        <v>34</v>
      </c>
      <c r="O413" s="760" t="e">
        <f>H413-#REF!</f>
        <v>#REF!</v>
      </c>
      <c r="P413" s="639" t="e">
        <f>H413-#REF!</f>
        <v>#REF!</v>
      </c>
      <c r="Q413" s="639" t="e">
        <f>H413-#REF!</f>
        <v>#REF!</v>
      </c>
      <c r="R413" s="761" t="e">
        <f>H413-#REF!</f>
        <v>#REF!</v>
      </c>
      <c r="S413" s="762">
        <f>IF(H413&gt;0,ROUND((#REF!/H413),3),0)</f>
        <v>0</v>
      </c>
      <c r="T413" s="763">
        <f>IF(H413&gt;0,ROUND((#REF!/H413),3),0)</f>
        <v>0</v>
      </c>
      <c r="U413" s="763">
        <f>IF(H413&gt;0,ROUND((#REF!/H413),3),0)</f>
        <v>0</v>
      </c>
      <c r="V413" s="764">
        <f>IF(H413&gt;0,ROUND((#REF!/H413),3),0)</f>
        <v>0</v>
      </c>
    </row>
    <row r="414" spans="1:22" s="114" customFormat="1" ht="12" outlineLevel="1" x14ac:dyDescent="0.25">
      <c r="A414" s="973"/>
      <c r="B414" s="552"/>
      <c r="C414" s="565"/>
      <c r="D414" s="502"/>
      <c r="E414" s="1367" t="s">
        <v>415</v>
      </c>
      <c r="F414" s="565" t="s">
        <v>275</v>
      </c>
      <c r="G414" s="1739" t="s">
        <v>707</v>
      </c>
      <c r="H414" s="1537">
        <f>I414+J414</f>
        <v>0</v>
      </c>
      <c r="I414" s="642">
        <f>ЗвітІнд.Кошторис!H414</f>
        <v>0</v>
      </c>
      <c r="J414" s="643">
        <f>ЗвітІнд.Кошторис!I414</f>
        <v>0</v>
      </c>
      <c r="K414" s="1120" t="s">
        <v>34</v>
      </c>
      <c r="L414" s="448" t="s">
        <v>34</v>
      </c>
      <c r="M414" s="448" t="s">
        <v>34</v>
      </c>
      <c r="N414" s="449" t="s">
        <v>34</v>
      </c>
      <c r="O414" s="781" t="s">
        <v>34</v>
      </c>
      <c r="P414" s="782" t="s">
        <v>34</v>
      </c>
      <c r="Q414" s="782" t="s">
        <v>34</v>
      </c>
      <c r="R414" s="783" t="s">
        <v>34</v>
      </c>
      <c r="S414" s="781" t="s">
        <v>34</v>
      </c>
      <c r="T414" s="782" t="s">
        <v>34</v>
      </c>
      <c r="U414" s="782" t="s">
        <v>34</v>
      </c>
      <c r="V414" s="783" t="s">
        <v>34</v>
      </c>
    </row>
    <row r="415" spans="1:22" s="114" customFormat="1" ht="12.75" outlineLevel="1" thickBot="1" x14ac:dyDescent="0.3">
      <c r="A415" s="973"/>
      <c r="B415" s="106"/>
      <c r="C415" s="208"/>
      <c r="D415" s="209"/>
      <c r="E415" s="1351" t="s">
        <v>286</v>
      </c>
      <c r="F415" s="208" t="s">
        <v>62</v>
      </c>
      <c r="G415" s="1707" t="s">
        <v>707</v>
      </c>
      <c r="H415" s="1538">
        <f>IF(H413&gt;0,ROUND((H413/H414*1000),2),0)</f>
        <v>0</v>
      </c>
      <c r="I415" s="645">
        <f>ЗвітІнд.Кошторис!H415</f>
        <v>0</v>
      </c>
      <c r="J415" s="646">
        <f>ЗвітІнд.Кошторис!I415</f>
        <v>0</v>
      </c>
      <c r="K415" s="1121" t="s">
        <v>34</v>
      </c>
      <c r="L415" s="451" t="s">
        <v>34</v>
      </c>
      <c r="M415" s="451" t="s">
        <v>34</v>
      </c>
      <c r="N415" s="452" t="s">
        <v>34</v>
      </c>
      <c r="O415" s="784" t="s">
        <v>34</v>
      </c>
      <c r="P415" s="785" t="s">
        <v>34</v>
      </c>
      <c r="Q415" s="785" t="s">
        <v>34</v>
      </c>
      <c r="R415" s="786" t="s">
        <v>34</v>
      </c>
      <c r="S415" s="784" t="s">
        <v>34</v>
      </c>
      <c r="T415" s="785" t="s">
        <v>34</v>
      </c>
      <c r="U415" s="785" t="s">
        <v>34</v>
      </c>
      <c r="V415" s="786" t="s">
        <v>34</v>
      </c>
    </row>
    <row r="416" spans="1:22" s="102" customFormat="1" ht="16.5" outlineLevel="1" thickTop="1" thickBot="1" x14ac:dyDescent="0.3">
      <c r="A416" s="357"/>
      <c r="B416" s="570" t="s">
        <v>641</v>
      </c>
      <c r="C416" s="173">
        <v>2271</v>
      </c>
      <c r="D416" s="193"/>
      <c r="E416" s="1366" t="s">
        <v>633</v>
      </c>
      <c r="F416" s="173" t="s">
        <v>43</v>
      </c>
      <c r="G416" s="1707" t="s">
        <v>707</v>
      </c>
      <c r="H416" s="1539">
        <f t="shared" si="19"/>
        <v>0</v>
      </c>
      <c r="I416" s="1075">
        <f>ЗвітІнд.Кошторис!H416</f>
        <v>0</v>
      </c>
      <c r="J416" s="1076">
        <f>ЗвітІнд.Кошторис!I416</f>
        <v>0</v>
      </c>
      <c r="K416" s="453" t="s">
        <v>34</v>
      </c>
      <c r="L416" s="454" t="s">
        <v>34</v>
      </c>
      <c r="M416" s="454" t="s">
        <v>34</v>
      </c>
      <c r="N416" s="455" t="s">
        <v>34</v>
      </c>
      <c r="O416" s="760"/>
      <c r="P416" s="639"/>
      <c r="Q416" s="639"/>
      <c r="R416" s="761"/>
      <c r="S416" s="762"/>
      <c r="T416" s="763"/>
      <c r="U416" s="763"/>
      <c r="V416" s="764"/>
    </row>
    <row r="417" spans="1:22" s="114" customFormat="1" ht="16.5" outlineLevel="1" thickTop="1" thickBot="1" x14ac:dyDescent="0.3">
      <c r="A417" s="357"/>
      <c r="B417" s="570" t="s">
        <v>642</v>
      </c>
      <c r="C417" s="173">
        <v>2275</v>
      </c>
      <c r="D417" s="193"/>
      <c r="E417" s="1366" t="s">
        <v>470</v>
      </c>
      <c r="F417" s="173" t="s">
        <v>43</v>
      </c>
      <c r="G417" s="1707" t="s">
        <v>707</v>
      </c>
      <c r="H417" s="1539">
        <f t="shared" si="19"/>
        <v>7.6</v>
      </c>
      <c r="I417" s="1075">
        <f>ЗвітІнд.Кошторис!H417</f>
        <v>0</v>
      </c>
      <c r="J417" s="1076">
        <f>ЗвітІнд.Кошторис!I417</f>
        <v>7.6</v>
      </c>
      <c r="K417" s="453" t="s">
        <v>34</v>
      </c>
      <c r="L417" s="454" t="s">
        <v>34</v>
      </c>
      <c r="M417" s="454" t="s">
        <v>34</v>
      </c>
      <c r="N417" s="455" t="s">
        <v>34</v>
      </c>
      <c r="O417" s="760" t="e">
        <f>H417-#REF!</f>
        <v>#REF!</v>
      </c>
      <c r="P417" s="639" t="e">
        <f>H417-#REF!</f>
        <v>#REF!</v>
      </c>
      <c r="Q417" s="639" t="e">
        <f>H417-#REF!</f>
        <v>#REF!</v>
      </c>
      <c r="R417" s="761" t="e">
        <f>H417-#REF!</f>
        <v>#REF!</v>
      </c>
      <c r="S417" s="762" t="e">
        <f>IF(H417&gt;0,ROUND((#REF!/H417),3),0)</f>
        <v>#REF!</v>
      </c>
      <c r="T417" s="763" t="e">
        <f>IF(H417&gt;0,ROUND((#REF!/H417),3),0)</f>
        <v>#REF!</v>
      </c>
      <c r="U417" s="763" t="e">
        <f>IF(H417&gt;0,ROUND((#REF!/H417),3),0)</f>
        <v>#REF!</v>
      </c>
      <c r="V417" s="764" t="e">
        <f>IF(H417&gt;0,ROUND((#REF!/H417),3),0)</f>
        <v>#REF!</v>
      </c>
    </row>
    <row r="418" spans="1:22" s="114" customFormat="1" ht="27" outlineLevel="1" thickTop="1" thickBot="1" x14ac:dyDescent="0.3">
      <c r="A418" s="973"/>
      <c r="B418" s="1682" t="s">
        <v>643</v>
      </c>
      <c r="C418" s="1683">
        <v>2275</v>
      </c>
      <c r="D418" s="567"/>
      <c r="E418" s="1369" t="s">
        <v>152</v>
      </c>
      <c r="F418" s="430" t="s">
        <v>43</v>
      </c>
      <c r="G418" s="1741" t="s">
        <v>712</v>
      </c>
      <c r="H418" s="1561">
        <f t="shared" si="19"/>
        <v>0</v>
      </c>
      <c r="I418" s="1688">
        <f>ЗвітІнд.Кошторис!H418</f>
        <v>0</v>
      </c>
      <c r="J418" s="1080">
        <f>ЗвітІнд.Кошторис!I418</f>
        <v>0</v>
      </c>
      <c r="K418" s="477" t="s">
        <v>34</v>
      </c>
      <c r="L418" s="478" t="s">
        <v>34</v>
      </c>
      <c r="M418" s="478" t="s">
        <v>34</v>
      </c>
      <c r="N418" s="479" t="s">
        <v>34</v>
      </c>
      <c r="O418" s="842" t="e">
        <f>H418-#REF!</f>
        <v>#REF!</v>
      </c>
      <c r="P418" s="843" t="e">
        <f>H418-#REF!</f>
        <v>#REF!</v>
      </c>
      <c r="Q418" s="843" t="e">
        <f>H418-#REF!</f>
        <v>#REF!</v>
      </c>
      <c r="R418" s="844" t="e">
        <f>H418-#REF!</f>
        <v>#REF!</v>
      </c>
      <c r="S418" s="845">
        <f>IF(H418&gt;0,ROUND((#REF!/H418),3),0)</f>
        <v>0</v>
      </c>
      <c r="T418" s="846">
        <f>IF(H418&gt;0,ROUND((#REF!/H418),3),0)</f>
        <v>0</v>
      </c>
      <c r="U418" s="846">
        <f>IF(H418&gt;0,ROUND((#REF!/H418),3),0)</f>
        <v>0</v>
      </c>
      <c r="V418" s="847">
        <f>IF(H418&gt;0,ROUND((#REF!/H418),3),0)</f>
        <v>0</v>
      </c>
    </row>
    <row r="419" spans="1:22" s="498" customFormat="1" ht="19.5" outlineLevel="1" thickBot="1" x14ac:dyDescent="0.3">
      <c r="A419" s="972"/>
      <c r="B419" s="557" t="s">
        <v>531</v>
      </c>
      <c r="C419" s="558">
        <v>2276</v>
      </c>
      <c r="D419" s="559"/>
      <c r="E419" s="1363" t="s">
        <v>511</v>
      </c>
      <c r="F419" s="568" t="s">
        <v>43</v>
      </c>
      <c r="G419" s="1743"/>
      <c r="H419" s="1557">
        <f t="shared" si="19"/>
        <v>0</v>
      </c>
      <c r="I419" s="1689">
        <f>ЗвітІнд.Кошторис!H419</f>
        <v>0</v>
      </c>
      <c r="J419" s="1690">
        <f>ЗвітІнд.Кошторис!I419</f>
        <v>0</v>
      </c>
      <c r="K419" s="545" t="s">
        <v>34</v>
      </c>
      <c r="L419" s="546" t="s">
        <v>34</v>
      </c>
      <c r="M419" s="546" t="s">
        <v>34</v>
      </c>
      <c r="N419" s="547" t="s">
        <v>34</v>
      </c>
      <c r="O419" s="848" t="e">
        <f>H419-#REF!</f>
        <v>#REF!</v>
      </c>
      <c r="P419" s="849" t="e">
        <f>H419-#REF!</f>
        <v>#REF!</v>
      </c>
      <c r="Q419" s="849" t="e">
        <f>H419-#REF!</f>
        <v>#REF!</v>
      </c>
      <c r="R419" s="850" t="e">
        <f>H419-#REF!</f>
        <v>#REF!</v>
      </c>
      <c r="S419" s="851">
        <f>IF(H419&gt;0,ROUND((#REF!/H419),3),0)</f>
        <v>0</v>
      </c>
      <c r="T419" s="852">
        <f>IF(H419&gt;0,ROUND((#REF!/H419),3),0)</f>
        <v>0</v>
      </c>
      <c r="U419" s="852">
        <f>IF(H419&gt;0,ROUND((#REF!/H419),3),0)</f>
        <v>0</v>
      </c>
      <c r="V419" s="853">
        <f>IF(H419&gt;0,ROUND((#REF!/H419),3),0)</f>
        <v>0</v>
      </c>
    </row>
    <row r="420" spans="1:22" s="87" customFormat="1" ht="29.25" thickBot="1" x14ac:dyDescent="0.3">
      <c r="A420" s="972"/>
      <c r="B420" s="90" t="s">
        <v>532</v>
      </c>
      <c r="C420" s="178" t="s">
        <v>288</v>
      </c>
      <c r="D420" s="92"/>
      <c r="E420" s="1317" t="s">
        <v>289</v>
      </c>
      <c r="F420" s="97" t="s">
        <v>43</v>
      </c>
      <c r="G420" s="1583"/>
      <c r="H420" s="1563">
        <f t="shared" si="19"/>
        <v>12</v>
      </c>
      <c r="I420" s="694">
        <f t="shared" ref="I420:J420" si="20">I421</f>
        <v>0</v>
      </c>
      <c r="J420" s="695">
        <f t="shared" si="20"/>
        <v>12</v>
      </c>
      <c r="K420" s="442" t="s">
        <v>34</v>
      </c>
      <c r="L420" s="432" t="s">
        <v>34</v>
      </c>
      <c r="M420" s="432" t="s">
        <v>34</v>
      </c>
      <c r="N420" s="443" t="s">
        <v>34</v>
      </c>
      <c r="O420" s="754" t="e">
        <f>H420-#REF!</f>
        <v>#REF!</v>
      </c>
      <c r="P420" s="755" t="e">
        <f>H420-#REF!</f>
        <v>#REF!</v>
      </c>
      <c r="Q420" s="755" t="e">
        <f>H420-#REF!</f>
        <v>#REF!</v>
      </c>
      <c r="R420" s="756" t="e">
        <f>H420-#REF!</f>
        <v>#REF!</v>
      </c>
      <c r="S420" s="757" t="e">
        <f>IF(H420&gt;0,ROUND((#REF!/H420),3),0)</f>
        <v>#REF!</v>
      </c>
      <c r="T420" s="758" t="e">
        <f>IF(H420&gt;0,ROUND((#REF!/H420),3),0)</f>
        <v>#REF!</v>
      </c>
      <c r="U420" s="758" t="e">
        <f>IF(H420&gt;0,ROUND((#REF!/H420),3),0)</f>
        <v>#REF!</v>
      </c>
      <c r="V420" s="759" t="e">
        <f>IF(H420&gt;0,ROUND((#REF!/H420),3),0)</f>
        <v>#REF!</v>
      </c>
    </row>
    <row r="421" spans="1:22" s="87" customFormat="1" ht="26.25" outlineLevel="1" thickBot="1" x14ac:dyDescent="0.3">
      <c r="A421" s="972"/>
      <c r="B421" s="510" t="s">
        <v>533</v>
      </c>
      <c r="C421" s="596">
        <v>2282</v>
      </c>
      <c r="D421" s="597"/>
      <c r="E421" s="1371" t="s">
        <v>291</v>
      </c>
      <c r="F421" s="596" t="s">
        <v>43</v>
      </c>
      <c r="G421" s="1717"/>
      <c r="H421" s="1009">
        <f t="shared" si="19"/>
        <v>12</v>
      </c>
      <c r="I421" s="526">
        <f>I422+I425</f>
        <v>0</v>
      </c>
      <c r="J421" s="527">
        <f t="shared" ref="J421" si="21">J422+J425</f>
        <v>12</v>
      </c>
      <c r="K421" s="545" t="s">
        <v>34</v>
      </c>
      <c r="L421" s="546" t="s">
        <v>34</v>
      </c>
      <c r="M421" s="546" t="s">
        <v>34</v>
      </c>
      <c r="N421" s="547" t="s">
        <v>34</v>
      </c>
      <c r="O421" s="836" t="e">
        <f>H421-#REF!</f>
        <v>#REF!</v>
      </c>
      <c r="P421" s="837" t="e">
        <f>H421-#REF!</f>
        <v>#REF!</v>
      </c>
      <c r="Q421" s="837" t="e">
        <f>H421-#REF!</f>
        <v>#REF!</v>
      </c>
      <c r="R421" s="838" t="e">
        <f>H421-#REF!</f>
        <v>#REF!</v>
      </c>
      <c r="S421" s="839" t="e">
        <f>IF(H421&gt;0,ROUND((#REF!/H421),3),0)</f>
        <v>#REF!</v>
      </c>
      <c r="T421" s="840" t="e">
        <f>IF(H421&gt;0,ROUND((#REF!/H421),3),0)</f>
        <v>#REF!</v>
      </c>
      <c r="U421" s="840" t="e">
        <f>IF(H421&gt;0,ROUND((#REF!/H421),3),0)</f>
        <v>#REF!</v>
      </c>
      <c r="V421" s="841" t="e">
        <f>IF(H421&gt;0,ROUND((#REF!/H421),3),0)</f>
        <v>#REF!</v>
      </c>
    </row>
    <row r="422" spans="1:22" s="19" customFormat="1" ht="15.75" outlineLevel="1" x14ac:dyDescent="0.25">
      <c r="A422" s="109"/>
      <c r="B422" s="220" t="s">
        <v>534</v>
      </c>
      <c r="C422" s="247">
        <v>2282</v>
      </c>
      <c r="D422" s="248" t="s">
        <v>292</v>
      </c>
      <c r="E422" s="1347" t="s">
        <v>293</v>
      </c>
      <c r="F422" s="52" t="s">
        <v>43</v>
      </c>
      <c r="G422" s="1718" t="s">
        <v>707</v>
      </c>
      <c r="H422" s="1536">
        <f>I422+J422</f>
        <v>12</v>
      </c>
      <c r="I422" s="639">
        <f>ROUND(I423*I424/1000,1)</f>
        <v>0</v>
      </c>
      <c r="J422" s="640">
        <f>ROUND(J423*J424/1000,1)</f>
        <v>12</v>
      </c>
      <c r="K422" s="453" t="s">
        <v>34</v>
      </c>
      <c r="L422" s="454" t="s">
        <v>34</v>
      </c>
      <c r="M422" s="454" t="s">
        <v>34</v>
      </c>
      <c r="N422" s="455" t="s">
        <v>34</v>
      </c>
      <c r="O422" s="760" t="e">
        <f>H422-#REF!</f>
        <v>#REF!</v>
      </c>
      <c r="P422" s="639" t="e">
        <f>H422-#REF!</f>
        <v>#REF!</v>
      </c>
      <c r="Q422" s="639" t="e">
        <f>H422-#REF!</f>
        <v>#REF!</v>
      </c>
      <c r="R422" s="761" t="e">
        <f>H422-#REF!</f>
        <v>#REF!</v>
      </c>
      <c r="S422" s="762" t="e">
        <f>IF(H422&gt;0,ROUND((#REF!/H422),3),0)</f>
        <v>#REF!</v>
      </c>
      <c r="T422" s="763" t="e">
        <f>IF(H422&gt;0,ROUND((#REF!/H422),3),0)</f>
        <v>#REF!</v>
      </c>
      <c r="U422" s="763" t="e">
        <f>IF(H422&gt;0,ROUND((#REF!/H422),3),0)</f>
        <v>#REF!</v>
      </c>
      <c r="V422" s="764" t="e">
        <f>IF(H422&gt;0,ROUND((#REF!/H422),3),0)</f>
        <v>#REF!</v>
      </c>
    </row>
    <row r="423" spans="1:22" s="184" customFormat="1" ht="12" outlineLevel="1" x14ac:dyDescent="0.25">
      <c r="A423" s="973"/>
      <c r="B423" s="221"/>
      <c r="C423" s="249"/>
      <c r="D423" s="250" t="s">
        <v>292</v>
      </c>
      <c r="E423" s="1360" t="s">
        <v>294</v>
      </c>
      <c r="F423" s="224" t="s">
        <v>36</v>
      </c>
      <c r="G423" s="1714" t="s">
        <v>707</v>
      </c>
      <c r="H423" s="1537">
        <f>I423+J423</f>
        <v>6</v>
      </c>
      <c r="I423" s="642">
        <f>ЗвітІнд.Кошторис!H423</f>
        <v>0</v>
      </c>
      <c r="J423" s="643">
        <v>6</v>
      </c>
      <c r="K423" s="447" t="s">
        <v>34</v>
      </c>
      <c r="L423" s="448" t="s">
        <v>34</v>
      </c>
      <c r="M423" s="448" t="s">
        <v>34</v>
      </c>
      <c r="N423" s="449" t="s">
        <v>34</v>
      </c>
      <c r="O423" s="781" t="s">
        <v>34</v>
      </c>
      <c r="P423" s="782" t="s">
        <v>34</v>
      </c>
      <c r="Q423" s="782" t="s">
        <v>34</v>
      </c>
      <c r="R423" s="783" t="s">
        <v>34</v>
      </c>
      <c r="S423" s="781" t="s">
        <v>34</v>
      </c>
      <c r="T423" s="782" t="s">
        <v>34</v>
      </c>
      <c r="U423" s="782" t="s">
        <v>34</v>
      </c>
      <c r="V423" s="783" t="s">
        <v>34</v>
      </c>
    </row>
    <row r="424" spans="1:22" s="184" customFormat="1" ht="12.75" outlineLevel="1" thickBot="1" x14ac:dyDescent="0.3">
      <c r="A424" s="973"/>
      <c r="B424" s="225"/>
      <c r="C424" s="251"/>
      <c r="D424" s="252" t="s">
        <v>292</v>
      </c>
      <c r="E424" s="1361" t="s">
        <v>295</v>
      </c>
      <c r="F424" s="228" t="s">
        <v>62</v>
      </c>
      <c r="G424" s="1707" t="s">
        <v>707</v>
      </c>
      <c r="H424" s="1538">
        <f>IF(H422&gt;0,ROUND((H422/H423*1000),2),0)</f>
        <v>2000</v>
      </c>
      <c r="I424" s="645">
        <f>ЗвітІнд.Кошторис!H424</f>
        <v>0</v>
      </c>
      <c r="J424" s="646">
        <v>2000</v>
      </c>
      <c r="K424" s="450" t="s">
        <v>34</v>
      </c>
      <c r="L424" s="451" t="s">
        <v>34</v>
      </c>
      <c r="M424" s="451" t="s">
        <v>34</v>
      </c>
      <c r="N424" s="452" t="s">
        <v>34</v>
      </c>
      <c r="O424" s="784" t="s">
        <v>34</v>
      </c>
      <c r="P424" s="785" t="s">
        <v>34</v>
      </c>
      <c r="Q424" s="785" t="s">
        <v>34</v>
      </c>
      <c r="R424" s="786" t="s">
        <v>34</v>
      </c>
      <c r="S424" s="784" t="s">
        <v>34</v>
      </c>
      <c r="T424" s="785" t="s">
        <v>34</v>
      </c>
      <c r="U424" s="785" t="s">
        <v>34</v>
      </c>
      <c r="V424" s="786" t="s">
        <v>34</v>
      </c>
    </row>
    <row r="425" spans="1:22" s="19" customFormat="1" ht="27" outlineLevel="1" thickTop="1" thickBot="1" x14ac:dyDescent="0.3">
      <c r="A425" s="113"/>
      <c r="B425" s="273" t="s">
        <v>535</v>
      </c>
      <c r="C425" s="253">
        <v>2282</v>
      </c>
      <c r="D425" s="254"/>
      <c r="E425" s="1316" t="s">
        <v>152</v>
      </c>
      <c r="F425" s="241" t="s">
        <v>43</v>
      </c>
      <c r="G425" s="1716" t="s">
        <v>712</v>
      </c>
      <c r="H425" s="1548">
        <f t="shared" si="19"/>
        <v>0</v>
      </c>
      <c r="I425" s="664">
        <f>ЗвітІнд.Кошторис!H425</f>
        <v>0</v>
      </c>
      <c r="J425" s="665">
        <f>ЗвітІнд.Кошторис!I425</f>
        <v>0</v>
      </c>
      <c r="K425" s="477" t="s">
        <v>34</v>
      </c>
      <c r="L425" s="478" t="s">
        <v>34</v>
      </c>
      <c r="M425" s="478" t="s">
        <v>34</v>
      </c>
      <c r="N425" s="479" t="s">
        <v>34</v>
      </c>
      <c r="O425" s="818" t="e">
        <f>H425-#REF!</f>
        <v>#REF!</v>
      </c>
      <c r="P425" s="819" t="e">
        <f>H425-#REF!</f>
        <v>#REF!</v>
      </c>
      <c r="Q425" s="819" t="e">
        <f>H425-#REF!</f>
        <v>#REF!</v>
      </c>
      <c r="R425" s="820" t="e">
        <f>H425-#REF!</f>
        <v>#REF!</v>
      </c>
      <c r="S425" s="821">
        <f>IF(H425&gt;0,ROUND((#REF!/H425),3),0)</f>
        <v>0</v>
      </c>
      <c r="T425" s="822">
        <f>IF(H425&gt;0,ROUND((#REF!/H425),3),0)</f>
        <v>0</v>
      </c>
      <c r="U425" s="822">
        <f>IF(H425&gt;0,ROUND((#REF!/H425),3),0)</f>
        <v>0</v>
      </c>
      <c r="V425" s="823">
        <f>IF(H425&gt;0,ROUND((#REF!/H425),3),0)</f>
        <v>0</v>
      </c>
    </row>
    <row r="426" spans="1:22" s="69" customFormat="1" ht="19.5" thickBot="1" x14ac:dyDescent="0.3">
      <c r="A426" s="972"/>
      <c r="B426" s="255" t="s">
        <v>296</v>
      </c>
      <c r="C426" s="256">
        <v>2600</v>
      </c>
      <c r="D426" s="91"/>
      <c r="E426" s="1349" t="s">
        <v>567</v>
      </c>
      <c r="F426" s="97" t="s">
        <v>43</v>
      </c>
      <c r="G426" s="1583"/>
      <c r="H426" s="1556">
        <f t="shared" si="19"/>
        <v>0</v>
      </c>
      <c r="I426" s="697">
        <f t="shared" ref="I426:J426" si="22">ROUND(I427,1)</f>
        <v>0</v>
      </c>
      <c r="J426" s="698">
        <f t="shared" si="22"/>
        <v>0</v>
      </c>
      <c r="K426" s="442" t="s">
        <v>34</v>
      </c>
      <c r="L426" s="432" t="s">
        <v>34</v>
      </c>
      <c r="M426" s="432" t="s">
        <v>34</v>
      </c>
      <c r="N426" s="443" t="s">
        <v>34</v>
      </c>
      <c r="O426" s="754" t="e">
        <f>H426-#REF!</f>
        <v>#REF!</v>
      </c>
      <c r="P426" s="755" t="e">
        <f>H426-#REF!</f>
        <v>#REF!</v>
      </c>
      <c r="Q426" s="755" t="e">
        <f>H426-#REF!</f>
        <v>#REF!</v>
      </c>
      <c r="R426" s="756" t="e">
        <f>H426-#REF!</f>
        <v>#REF!</v>
      </c>
      <c r="S426" s="757">
        <f>IF(H426&gt;0,ROUND((#REF!/H426),3),0)</f>
        <v>0</v>
      </c>
      <c r="T426" s="758">
        <f>IF(H426&gt;0,ROUND((#REF!/H426),3),0)</f>
        <v>0</v>
      </c>
      <c r="U426" s="758">
        <f>IF(H426&gt;0,ROUND((#REF!/H426),3),0)</f>
        <v>0</v>
      </c>
      <c r="V426" s="759">
        <f>IF(H426&gt;0,ROUND((#REF!/H426),3),0)</f>
        <v>0</v>
      </c>
    </row>
    <row r="427" spans="1:22" s="88" customFormat="1" ht="29.25" outlineLevel="1" thickBot="1" x14ac:dyDescent="0.3">
      <c r="A427" s="972"/>
      <c r="B427" s="1673" t="s">
        <v>299</v>
      </c>
      <c r="C427" s="1674">
        <v>2610</v>
      </c>
      <c r="D427" s="1675"/>
      <c r="E427" s="1676" t="s">
        <v>513</v>
      </c>
      <c r="F427" s="1677" t="s">
        <v>43</v>
      </c>
      <c r="G427" s="1737"/>
      <c r="H427" s="1678">
        <f t="shared" si="19"/>
        <v>0</v>
      </c>
      <c r="I427" s="524">
        <f>ЗвітІнд.Кошторис!H427</f>
        <v>0</v>
      </c>
      <c r="J427" s="525">
        <f>ЗвітІнд.Кошторис!I427</f>
        <v>0</v>
      </c>
      <c r="K427" s="1679" t="s">
        <v>34</v>
      </c>
      <c r="L427" s="1680" t="s">
        <v>34</v>
      </c>
      <c r="M427" s="1680" t="s">
        <v>34</v>
      </c>
      <c r="N427" s="1681" t="s">
        <v>34</v>
      </c>
      <c r="O427" s="836" t="e">
        <f>H427-#REF!</f>
        <v>#REF!</v>
      </c>
      <c r="P427" s="837" t="e">
        <f>H427-#REF!</f>
        <v>#REF!</v>
      </c>
      <c r="Q427" s="837" t="e">
        <f>H427-#REF!</f>
        <v>#REF!</v>
      </c>
      <c r="R427" s="838" t="e">
        <f>H427-#REF!</f>
        <v>#REF!</v>
      </c>
      <c r="S427" s="839">
        <f>IF(H427&gt;0,ROUND((#REF!/H427),3),0)</f>
        <v>0</v>
      </c>
      <c r="T427" s="840">
        <f>IF(H427&gt;0,ROUND((#REF!/H427),3),0)</f>
        <v>0</v>
      </c>
      <c r="U427" s="840">
        <f>IF(H427&gt;0,ROUND((#REF!/H427),3),0)</f>
        <v>0</v>
      </c>
      <c r="V427" s="841">
        <f>IF(H427&gt;0,ROUND((#REF!/H427),3),0)</f>
        <v>0</v>
      </c>
    </row>
    <row r="428" spans="1:22" s="69" customFormat="1" ht="19.5" thickBot="1" x14ac:dyDescent="0.3">
      <c r="A428" s="972"/>
      <c r="B428" s="255" t="s">
        <v>307</v>
      </c>
      <c r="C428" s="256" t="s">
        <v>297</v>
      </c>
      <c r="D428" s="91"/>
      <c r="E428" s="1349" t="s">
        <v>298</v>
      </c>
      <c r="F428" s="97" t="s">
        <v>43</v>
      </c>
      <c r="G428" s="1583"/>
      <c r="H428" s="1556">
        <f t="shared" si="19"/>
        <v>0</v>
      </c>
      <c r="I428" s="697">
        <f t="shared" ref="I428:J428" si="23">I429+I434</f>
        <v>0</v>
      </c>
      <c r="J428" s="698">
        <f t="shared" si="23"/>
        <v>0</v>
      </c>
      <c r="K428" s="442" t="s">
        <v>34</v>
      </c>
      <c r="L428" s="432" t="s">
        <v>34</v>
      </c>
      <c r="M428" s="432" t="s">
        <v>34</v>
      </c>
      <c r="N428" s="443" t="s">
        <v>34</v>
      </c>
      <c r="O428" s="754" t="e">
        <f>H428-#REF!</f>
        <v>#REF!</v>
      </c>
      <c r="P428" s="755" t="e">
        <f>H428-#REF!</f>
        <v>#REF!</v>
      </c>
      <c r="Q428" s="755" t="e">
        <f>H428-#REF!</f>
        <v>#REF!</v>
      </c>
      <c r="R428" s="756" t="e">
        <f>H428-#REF!</f>
        <v>#REF!</v>
      </c>
      <c r="S428" s="757">
        <f>IF(H428&gt;0,ROUND((#REF!/H428),3),0)</f>
        <v>0</v>
      </c>
      <c r="T428" s="758">
        <f>IF(H428&gt;0,ROUND((#REF!/H428),3),0)</f>
        <v>0</v>
      </c>
      <c r="U428" s="758">
        <f>IF(H428&gt;0,ROUND((#REF!/H428),3),0)</f>
        <v>0</v>
      </c>
      <c r="V428" s="759">
        <f>IF(H428&gt;0,ROUND((#REF!/H428),3),0)</f>
        <v>0</v>
      </c>
    </row>
    <row r="429" spans="1:22" s="88" customFormat="1" ht="19.5" outlineLevel="1" thickBot="1" x14ac:dyDescent="0.3">
      <c r="A429" s="972"/>
      <c r="B429" s="557" t="s">
        <v>536</v>
      </c>
      <c r="C429" s="1008">
        <v>2720</v>
      </c>
      <c r="D429" s="597"/>
      <c r="E429" s="1372" t="s">
        <v>300</v>
      </c>
      <c r="F429" s="596" t="s">
        <v>43</v>
      </c>
      <c r="G429" s="1717"/>
      <c r="H429" s="1009">
        <f t="shared" si="19"/>
        <v>0</v>
      </c>
      <c r="I429" s="1009">
        <f t="shared" ref="I429:J429" si="24">I430+I433</f>
        <v>0</v>
      </c>
      <c r="J429" s="719">
        <f t="shared" si="24"/>
        <v>0</v>
      </c>
      <c r="K429" s="545" t="s">
        <v>34</v>
      </c>
      <c r="L429" s="546" t="s">
        <v>34</v>
      </c>
      <c r="M429" s="546" t="s">
        <v>34</v>
      </c>
      <c r="N429" s="547" t="s">
        <v>34</v>
      </c>
      <c r="O429" s="836" t="e">
        <f>H429-#REF!</f>
        <v>#REF!</v>
      </c>
      <c r="P429" s="837" t="e">
        <f>H429-#REF!</f>
        <v>#REF!</v>
      </c>
      <c r="Q429" s="837" t="e">
        <f>H429-#REF!</f>
        <v>#REF!</v>
      </c>
      <c r="R429" s="838" t="e">
        <f>H429-#REF!</f>
        <v>#REF!</v>
      </c>
      <c r="S429" s="839">
        <f>IF(H429&gt;0,ROUND((#REF!/H429),3),0)</f>
        <v>0</v>
      </c>
      <c r="T429" s="840">
        <f>IF(H429&gt;0,ROUND((#REF!/H429),3),0)</f>
        <v>0</v>
      </c>
      <c r="U429" s="840">
        <f>IF(H429&gt;0,ROUND((#REF!/H429),3),0)</f>
        <v>0</v>
      </c>
      <c r="V429" s="841">
        <f>IF(H429&gt;0,ROUND((#REF!/H429),3),0)</f>
        <v>0</v>
      </c>
    </row>
    <row r="430" spans="1:22" s="19" customFormat="1" ht="15.75" outlineLevel="1" x14ac:dyDescent="0.25">
      <c r="A430" s="109"/>
      <c r="B430" s="1172" t="s">
        <v>537</v>
      </c>
      <c r="C430" s="241">
        <v>2720</v>
      </c>
      <c r="D430" s="257"/>
      <c r="E430" s="1348" t="s">
        <v>464</v>
      </c>
      <c r="F430" s="241" t="s">
        <v>43</v>
      </c>
      <c r="G430" s="1633" t="s">
        <v>707</v>
      </c>
      <c r="H430" s="1561">
        <f>I430+J430</f>
        <v>0</v>
      </c>
      <c r="I430" s="524">
        <f>ЗвітІнд.Кошторис!H430</f>
        <v>0</v>
      </c>
      <c r="J430" s="525">
        <f>ЗвітІнд.Кошторис!I430</f>
        <v>0</v>
      </c>
      <c r="K430" s="453" t="s">
        <v>34</v>
      </c>
      <c r="L430" s="454" t="s">
        <v>34</v>
      </c>
      <c r="M430" s="454" t="s">
        <v>34</v>
      </c>
      <c r="N430" s="455" t="s">
        <v>34</v>
      </c>
      <c r="O430" s="760" t="e">
        <f>H430-#REF!</f>
        <v>#REF!</v>
      </c>
      <c r="P430" s="639" t="e">
        <f>H430-#REF!</f>
        <v>#REF!</v>
      </c>
      <c r="Q430" s="639" t="e">
        <f>H430-#REF!</f>
        <v>#REF!</v>
      </c>
      <c r="R430" s="761" t="e">
        <f>H430-#REF!</f>
        <v>#REF!</v>
      </c>
      <c r="S430" s="762">
        <f>IF(H430&gt;0,ROUND((#REF!/H430),3),0)</f>
        <v>0</v>
      </c>
      <c r="T430" s="763">
        <f>IF(H430&gt;0,ROUND((#REF!/H430),3),0)</f>
        <v>0</v>
      </c>
      <c r="U430" s="763">
        <f>IF(H430&gt;0,ROUND((#REF!/H430),3),0)</f>
        <v>0</v>
      </c>
      <c r="V430" s="764">
        <f>IF(H430&gt;0,ROUND((#REF!/H430),3),0)</f>
        <v>0</v>
      </c>
    </row>
    <row r="431" spans="1:22" s="184" customFormat="1" ht="12" outlineLevel="1" x14ac:dyDescent="0.25">
      <c r="A431" s="973"/>
      <c r="B431" s="258"/>
      <c r="C431" s="224"/>
      <c r="D431" s="259"/>
      <c r="E431" s="1343" t="s">
        <v>301</v>
      </c>
      <c r="F431" s="224" t="s">
        <v>36</v>
      </c>
      <c r="G431" s="1714" t="s">
        <v>707</v>
      </c>
      <c r="H431" s="1537">
        <f>I431+J431</f>
        <v>0</v>
      </c>
      <c r="I431" s="642">
        <f>ЗвітІнд.Кошторис!H431</f>
        <v>0</v>
      </c>
      <c r="J431" s="643">
        <f>ЗвітІнд.Кошторис!I431</f>
        <v>0</v>
      </c>
      <c r="K431" s="447" t="s">
        <v>34</v>
      </c>
      <c r="L431" s="448" t="s">
        <v>34</v>
      </c>
      <c r="M431" s="448" t="s">
        <v>34</v>
      </c>
      <c r="N431" s="449" t="s">
        <v>34</v>
      </c>
      <c r="O431" s="781" t="s">
        <v>34</v>
      </c>
      <c r="P431" s="782" t="s">
        <v>34</v>
      </c>
      <c r="Q431" s="782" t="s">
        <v>34</v>
      </c>
      <c r="R431" s="783" t="s">
        <v>34</v>
      </c>
      <c r="S431" s="781" t="s">
        <v>34</v>
      </c>
      <c r="T431" s="782" t="s">
        <v>34</v>
      </c>
      <c r="U431" s="782" t="s">
        <v>34</v>
      </c>
      <c r="V431" s="783" t="s">
        <v>34</v>
      </c>
    </row>
    <row r="432" spans="1:22" s="184" customFormat="1" ht="12.75" outlineLevel="1" thickBot="1" x14ac:dyDescent="0.3">
      <c r="A432" s="973"/>
      <c r="B432" s="260"/>
      <c r="C432" s="261"/>
      <c r="D432" s="262"/>
      <c r="E432" s="1373" t="s">
        <v>302</v>
      </c>
      <c r="F432" s="263" t="s">
        <v>62</v>
      </c>
      <c r="G432" s="1707" t="s">
        <v>707</v>
      </c>
      <c r="H432" s="1554">
        <f>IF(H430&gt;0,ROUND((H430/H431*1000),2),0)</f>
        <v>0</v>
      </c>
      <c r="I432" s="686">
        <f>ЗвітІнд.Кошторис!H432</f>
        <v>0</v>
      </c>
      <c r="J432" s="687">
        <f>ЗвітІнд.Кошторис!I432</f>
        <v>0</v>
      </c>
      <c r="K432" s="450" t="s">
        <v>34</v>
      </c>
      <c r="L432" s="451" t="s">
        <v>34</v>
      </c>
      <c r="M432" s="451" t="s">
        <v>34</v>
      </c>
      <c r="N432" s="452" t="s">
        <v>34</v>
      </c>
      <c r="O432" s="784" t="s">
        <v>34</v>
      </c>
      <c r="P432" s="785" t="s">
        <v>34</v>
      </c>
      <c r="Q432" s="785" t="s">
        <v>34</v>
      </c>
      <c r="R432" s="786" t="s">
        <v>34</v>
      </c>
      <c r="S432" s="784" t="s">
        <v>34</v>
      </c>
      <c r="T432" s="785" t="s">
        <v>34</v>
      </c>
      <c r="U432" s="785" t="s">
        <v>34</v>
      </c>
      <c r="V432" s="786" t="s">
        <v>34</v>
      </c>
    </row>
    <row r="433" spans="1:22" s="19" customFormat="1" ht="27" outlineLevel="1" thickTop="1" thickBot="1" x14ac:dyDescent="0.3">
      <c r="A433" s="113"/>
      <c r="B433" s="1173" t="s">
        <v>538</v>
      </c>
      <c r="C433" s="241">
        <v>2720</v>
      </c>
      <c r="D433" s="242"/>
      <c r="E433" s="1316" t="s">
        <v>152</v>
      </c>
      <c r="F433" s="241" t="s">
        <v>43</v>
      </c>
      <c r="G433" s="1715" t="s">
        <v>712</v>
      </c>
      <c r="H433" s="1548">
        <f t="shared" si="19"/>
        <v>0</v>
      </c>
      <c r="I433" s="664">
        <f>ЗвітІнд.Кошторис!H433</f>
        <v>0</v>
      </c>
      <c r="J433" s="665">
        <f>ЗвітІнд.Кошторис!I433</f>
        <v>0</v>
      </c>
      <c r="K433" s="477" t="s">
        <v>34</v>
      </c>
      <c r="L433" s="478" t="s">
        <v>34</v>
      </c>
      <c r="M433" s="478" t="s">
        <v>34</v>
      </c>
      <c r="N433" s="479" t="s">
        <v>34</v>
      </c>
      <c r="O433" s="818" t="e">
        <f>H433-#REF!</f>
        <v>#REF!</v>
      </c>
      <c r="P433" s="819" t="e">
        <f>H433-#REF!</f>
        <v>#REF!</v>
      </c>
      <c r="Q433" s="819" t="e">
        <f>H433-#REF!</f>
        <v>#REF!</v>
      </c>
      <c r="R433" s="820" t="e">
        <f>H433-#REF!</f>
        <v>#REF!</v>
      </c>
      <c r="S433" s="821">
        <f>IF(H433&gt;0,ROUND((#REF!/H433),3),0)</f>
        <v>0</v>
      </c>
      <c r="T433" s="822">
        <f>IF(H433&gt;0,ROUND((#REF!/H433),3),0)</f>
        <v>0</v>
      </c>
      <c r="U433" s="822">
        <f>IF(H433&gt;0,ROUND((#REF!/H433),3),0)</f>
        <v>0</v>
      </c>
      <c r="V433" s="823">
        <f>IF(H433&gt;0,ROUND((#REF!/H433),3),0)</f>
        <v>0</v>
      </c>
    </row>
    <row r="434" spans="1:22" s="88" customFormat="1" ht="19.5" outlineLevel="1" thickBot="1" x14ac:dyDescent="0.3">
      <c r="A434" s="972"/>
      <c r="B434" s="557" t="s">
        <v>539</v>
      </c>
      <c r="C434" s="1008" t="s">
        <v>303</v>
      </c>
      <c r="D434" s="597"/>
      <c r="E434" s="1372" t="s">
        <v>304</v>
      </c>
      <c r="F434" s="596" t="s">
        <v>43</v>
      </c>
      <c r="G434" s="1717"/>
      <c r="H434" s="1009">
        <f t="shared" si="19"/>
        <v>0</v>
      </c>
      <c r="I434" s="1009">
        <f t="shared" ref="I434:J434" si="25">ROUND(I435+I436+I439+I440+I441,1)</f>
        <v>0</v>
      </c>
      <c r="J434" s="719">
        <f t="shared" si="25"/>
        <v>0</v>
      </c>
      <c r="K434" s="545" t="s">
        <v>34</v>
      </c>
      <c r="L434" s="546" t="s">
        <v>34</v>
      </c>
      <c r="M434" s="546" t="s">
        <v>34</v>
      </c>
      <c r="N434" s="547" t="s">
        <v>34</v>
      </c>
      <c r="O434" s="836" t="e">
        <f>H434-#REF!</f>
        <v>#REF!</v>
      </c>
      <c r="P434" s="837" t="e">
        <f>H434-#REF!</f>
        <v>#REF!</v>
      </c>
      <c r="Q434" s="837" t="e">
        <f>H434-#REF!</f>
        <v>#REF!</v>
      </c>
      <c r="R434" s="838" t="e">
        <f>H434-#REF!</f>
        <v>#REF!</v>
      </c>
      <c r="S434" s="839">
        <f>IF(H434&gt;0,ROUND((#REF!/H434),3),0)</f>
        <v>0</v>
      </c>
      <c r="T434" s="840">
        <f>IF(H434&gt;0,ROUND((#REF!/H434),3),0)</f>
        <v>0</v>
      </c>
      <c r="U434" s="840">
        <f>IF(H434&gt;0,ROUND((#REF!/H434),3),0)</f>
        <v>0</v>
      </c>
      <c r="V434" s="841">
        <f>IF(H434&gt;0,ROUND((#REF!/H434),3),0)</f>
        <v>0</v>
      </c>
    </row>
    <row r="435" spans="1:22" s="19" customFormat="1" ht="16.5" outlineLevel="1" thickBot="1" x14ac:dyDescent="0.3">
      <c r="A435" s="109"/>
      <c r="B435" s="160" t="s">
        <v>540</v>
      </c>
      <c r="C435" s="161">
        <v>2730</v>
      </c>
      <c r="D435" s="162" t="s">
        <v>305</v>
      </c>
      <c r="E435" s="1319" t="s">
        <v>306</v>
      </c>
      <c r="F435" s="161" t="s">
        <v>43</v>
      </c>
      <c r="G435" s="1713" t="s">
        <v>707</v>
      </c>
      <c r="H435" s="1539">
        <f>I435+J435</f>
        <v>0</v>
      </c>
      <c r="I435" s="647">
        <f>ЗвітІнд.Кошторис!H435</f>
        <v>0</v>
      </c>
      <c r="J435" s="648">
        <f>ЗвітІнд.Кошторис!I435</f>
        <v>0</v>
      </c>
      <c r="K435" s="456" t="s">
        <v>34</v>
      </c>
      <c r="L435" s="457" t="s">
        <v>34</v>
      </c>
      <c r="M435" s="457" t="s">
        <v>34</v>
      </c>
      <c r="N435" s="458" t="s">
        <v>34</v>
      </c>
      <c r="O435" s="854" t="e">
        <f>H435-#REF!</f>
        <v>#REF!</v>
      </c>
      <c r="P435" s="855" t="e">
        <f>H435-#REF!</f>
        <v>#REF!</v>
      </c>
      <c r="Q435" s="855" t="e">
        <f>H435-#REF!</f>
        <v>#REF!</v>
      </c>
      <c r="R435" s="856" t="e">
        <f>H435-#REF!</f>
        <v>#REF!</v>
      </c>
      <c r="S435" s="857">
        <f>IF(H435&gt;0,ROUND((#REF!/H435),3),0)</f>
        <v>0</v>
      </c>
      <c r="T435" s="858">
        <f>IF(H435&gt;0,ROUND((#REF!/H435),3),0)</f>
        <v>0</v>
      </c>
      <c r="U435" s="858">
        <f>IF(H435&gt;0,ROUND((#REF!/H435),3),0)</f>
        <v>0</v>
      </c>
      <c r="V435" s="859">
        <f>IF(H435&gt;0,ROUND((#REF!/H435),3),0)</f>
        <v>0</v>
      </c>
    </row>
    <row r="436" spans="1:22" s="19" customFormat="1" ht="16.5" outlineLevel="1" thickTop="1" x14ac:dyDescent="0.25">
      <c r="A436" s="109"/>
      <c r="B436" s="220" t="s">
        <v>541</v>
      </c>
      <c r="C436" s="247">
        <v>2730</v>
      </c>
      <c r="D436" s="248" t="s">
        <v>458</v>
      </c>
      <c r="E436" s="1347" t="s">
        <v>509</v>
      </c>
      <c r="F436" s="52" t="s">
        <v>43</v>
      </c>
      <c r="G436" s="1632" t="s">
        <v>707</v>
      </c>
      <c r="H436" s="1536">
        <f>I436+J436</f>
        <v>0</v>
      </c>
      <c r="I436" s="639">
        <f>ROUND(I437*I438/1000,1)</f>
        <v>0</v>
      </c>
      <c r="J436" s="640">
        <f>ROUND(J437*J438/1000,1)</f>
        <v>0</v>
      </c>
      <c r="K436" s="453" t="s">
        <v>34</v>
      </c>
      <c r="L436" s="454" t="s">
        <v>34</v>
      </c>
      <c r="M436" s="454" t="s">
        <v>34</v>
      </c>
      <c r="N436" s="455" t="s">
        <v>34</v>
      </c>
      <c r="O436" s="760" t="e">
        <f>H436-#REF!</f>
        <v>#REF!</v>
      </c>
      <c r="P436" s="639" t="e">
        <f>H436-#REF!</f>
        <v>#REF!</v>
      </c>
      <c r="Q436" s="639" t="e">
        <f>H436-#REF!</f>
        <v>#REF!</v>
      </c>
      <c r="R436" s="761" t="e">
        <f>H436-#REF!</f>
        <v>#REF!</v>
      </c>
      <c r="S436" s="762">
        <f>IF(H436&gt;0,ROUND((#REF!/H436),3),0)</f>
        <v>0</v>
      </c>
      <c r="T436" s="763">
        <f>IF(H436&gt;0,ROUND((#REF!/H436),3),0)</f>
        <v>0</v>
      </c>
      <c r="U436" s="763">
        <f>IF(H436&gt;0,ROUND((#REF!/H436),3),0)</f>
        <v>0</v>
      </c>
      <c r="V436" s="764">
        <f>IF(H436&gt;0,ROUND((#REF!/H436),3),0)</f>
        <v>0</v>
      </c>
    </row>
    <row r="437" spans="1:22" s="184" customFormat="1" ht="12" outlineLevel="1" x14ac:dyDescent="0.25">
      <c r="A437" s="973"/>
      <c r="B437" s="941"/>
      <c r="C437" s="942"/>
      <c r="D437" s="943" t="s">
        <v>458</v>
      </c>
      <c r="E437" s="1374" t="s">
        <v>85</v>
      </c>
      <c r="F437" s="224" t="s">
        <v>36</v>
      </c>
      <c r="G437" s="1714" t="s">
        <v>707</v>
      </c>
      <c r="H437" s="1537">
        <f>I437+J437</f>
        <v>0</v>
      </c>
      <c r="I437" s="642">
        <f>ЗвітІнд.Кошторис!H437</f>
        <v>0</v>
      </c>
      <c r="J437" s="643">
        <f>ЗвітІнд.Кошторис!I437</f>
        <v>0</v>
      </c>
      <c r="K437" s="447" t="s">
        <v>34</v>
      </c>
      <c r="L437" s="448" t="s">
        <v>34</v>
      </c>
      <c r="M437" s="448" t="s">
        <v>34</v>
      </c>
      <c r="N437" s="449" t="s">
        <v>34</v>
      </c>
      <c r="O437" s="781" t="s">
        <v>34</v>
      </c>
      <c r="P437" s="782" t="s">
        <v>34</v>
      </c>
      <c r="Q437" s="782" t="s">
        <v>34</v>
      </c>
      <c r="R437" s="783" t="s">
        <v>34</v>
      </c>
      <c r="S437" s="781" t="s">
        <v>34</v>
      </c>
      <c r="T437" s="782" t="s">
        <v>34</v>
      </c>
      <c r="U437" s="782" t="s">
        <v>34</v>
      </c>
      <c r="V437" s="783" t="s">
        <v>34</v>
      </c>
    </row>
    <row r="438" spans="1:22" s="184" customFormat="1" ht="12.75" outlineLevel="1" thickBot="1" x14ac:dyDescent="0.3">
      <c r="A438" s="973"/>
      <c r="B438" s="225"/>
      <c r="C438" s="251"/>
      <c r="D438" s="252" t="s">
        <v>458</v>
      </c>
      <c r="E438" s="1361" t="s">
        <v>372</v>
      </c>
      <c r="F438" s="228" t="s">
        <v>62</v>
      </c>
      <c r="G438" s="1707" t="s">
        <v>707</v>
      </c>
      <c r="H438" s="1538">
        <f>IF(H436&gt;0,ROUND((H436/H437*1000),2),0)</f>
        <v>0</v>
      </c>
      <c r="I438" s="686">
        <f>ЗвітІнд.Кошторис!H438</f>
        <v>0</v>
      </c>
      <c r="J438" s="687">
        <f>ЗвітІнд.Кошторис!I438</f>
        <v>0</v>
      </c>
      <c r="K438" s="450" t="s">
        <v>34</v>
      </c>
      <c r="L438" s="451" t="s">
        <v>34</v>
      </c>
      <c r="M438" s="451" t="s">
        <v>34</v>
      </c>
      <c r="N438" s="452" t="s">
        <v>34</v>
      </c>
      <c r="O438" s="784" t="s">
        <v>34</v>
      </c>
      <c r="P438" s="785" t="s">
        <v>34</v>
      </c>
      <c r="Q438" s="785" t="s">
        <v>34</v>
      </c>
      <c r="R438" s="786" t="s">
        <v>34</v>
      </c>
      <c r="S438" s="784" t="s">
        <v>34</v>
      </c>
      <c r="T438" s="785" t="s">
        <v>34</v>
      </c>
      <c r="U438" s="785" t="s">
        <v>34</v>
      </c>
      <c r="V438" s="786" t="s">
        <v>34</v>
      </c>
    </row>
    <row r="439" spans="1:22" s="19" customFormat="1" ht="27" outlineLevel="1" thickTop="1" thickBot="1" x14ac:dyDescent="0.3">
      <c r="A439" s="109"/>
      <c r="B439" s="272" t="s">
        <v>542</v>
      </c>
      <c r="C439" s="212">
        <v>2730</v>
      </c>
      <c r="D439" s="264"/>
      <c r="E439" s="1357" t="s">
        <v>510</v>
      </c>
      <c r="F439" s="212" t="s">
        <v>43</v>
      </c>
      <c r="G439" s="1707" t="s">
        <v>707</v>
      </c>
      <c r="H439" s="1540">
        <f>I439+J439</f>
        <v>0</v>
      </c>
      <c r="I439" s="650">
        <f>ЗвітІнд.Кошторис!H439</f>
        <v>0</v>
      </c>
      <c r="J439" s="651">
        <f>ЗвітІнд.Кошторис!I439</f>
        <v>0</v>
      </c>
      <c r="K439" s="459" t="s">
        <v>34</v>
      </c>
      <c r="L439" s="460" t="s">
        <v>34</v>
      </c>
      <c r="M439" s="460" t="s">
        <v>34</v>
      </c>
      <c r="N439" s="461" t="s">
        <v>34</v>
      </c>
      <c r="O439" s="793" t="e">
        <f>H439-#REF!</f>
        <v>#REF!</v>
      </c>
      <c r="P439" s="671" t="e">
        <f>H439-#REF!</f>
        <v>#REF!</v>
      </c>
      <c r="Q439" s="671" t="e">
        <f>H439-#REF!</f>
        <v>#REF!</v>
      </c>
      <c r="R439" s="794" t="e">
        <f>H439-#REF!</f>
        <v>#REF!</v>
      </c>
      <c r="S439" s="795">
        <f>IF(H439&gt;0,ROUND((#REF!/H439),3),0)</f>
        <v>0</v>
      </c>
      <c r="T439" s="796">
        <f>IF(H439&gt;0,ROUND((#REF!/H439),3),0)</f>
        <v>0</v>
      </c>
      <c r="U439" s="796">
        <f>IF(H439&gt;0,ROUND((#REF!/H439),3),0)</f>
        <v>0</v>
      </c>
      <c r="V439" s="797">
        <f>IF(H439&gt;0,ROUND((#REF!/H439),3),0)</f>
        <v>0</v>
      </c>
    </row>
    <row r="440" spans="1:22" s="19" customFormat="1" ht="17.25" outlineLevel="1" thickTop="1" thickBot="1" x14ac:dyDescent="0.3">
      <c r="A440" s="109"/>
      <c r="B440" s="160" t="s">
        <v>543</v>
      </c>
      <c r="C440" s="182">
        <v>2730</v>
      </c>
      <c r="D440" s="265"/>
      <c r="E440" s="1010" t="s">
        <v>459</v>
      </c>
      <c r="F440" s="182" t="s">
        <v>43</v>
      </c>
      <c r="G440" s="1707" t="s">
        <v>707</v>
      </c>
      <c r="H440" s="1546">
        <f t="shared" si="19"/>
        <v>0</v>
      </c>
      <c r="I440" s="669">
        <f>ЗвітІнд.Кошторис!H440</f>
        <v>0</v>
      </c>
      <c r="J440" s="670">
        <f>ЗвітІнд.Кошторис!I440</f>
        <v>0</v>
      </c>
      <c r="K440" s="453" t="s">
        <v>34</v>
      </c>
      <c r="L440" s="454" t="s">
        <v>34</v>
      </c>
      <c r="M440" s="454" t="s">
        <v>34</v>
      </c>
      <c r="N440" s="455" t="s">
        <v>34</v>
      </c>
      <c r="O440" s="760" t="e">
        <f>H440-#REF!</f>
        <v>#REF!</v>
      </c>
      <c r="P440" s="639" t="e">
        <f>H440-#REF!</f>
        <v>#REF!</v>
      </c>
      <c r="Q440" s="639" t="e">
        <f>H440-#REF!</f>
        <v>#REF!</v>
      </c>
      <c r="R440" s="761" t="e">
        <f>H440-#REF!</f>
        <v>#REF!</v>
      </c>
      <c r="S440" s="762">
        <f>IF(H440&gt;0,ROUND((#REF!/H440),3),0)</f>
        <v>0</v>
      </c>
      <c r="T440" s="763">
        <f>IF(H440&gt;0,ROUND((#REF!/H440),3),0)</f>
        <v>0</v>
      </c>
      <c r="U440" s="763">
        <f>IF(H440&gt;0,ROUND((#REF!/H440),3),0)</f>
        <v>0</v>
      </c>
      <c r="V440" s="764">
        <f>IF(H440&gt;0,ROUND((#REF!/H440),3),0)</f>
        <v>0</v>
      </c>
    </row>
    <row r="441" spans="1:22" s="19" customFormat="1" ht="27" outlineLevel="1" thickTop="1" thickBot="1" x14ac:dyDescent="0.3">
      <c r="A441" s="109"/>
      <c r="B441" s="1173" t="s">
        <v>544</v>
      </c>
      <c r="C441" s="241">
        <v>2730</v>
      </c>
      <c r="D441" s="242"/>
      <c r="E441" s="1316" t="s">
        <v>152</v>
      </c>
      <c r="F441" s="241" t="s">
        <v>43</v>
      </c>
      <c r="G441" s="1715" t="s">
        <v>712</v>
      </c>
      <c r="H441" s="1548">
        <f t="shared" si="19"/>
        <v>0</v>
      </c>
      <c r="I441" s="664">
        <f>ЗвітІнд.Кошторис!H441</f>
        <v>0</v>
      </c>
      <c r="J441" s="665">
        <f>ЗвітІнд.Кошторис!I441</f>
        <v>0</v>
      </c>
      <c r="K441" s="477" t="s">
        <v>34</v>
      </c>
      <c r="L441" s="478" t="s">
        <v>34</v>
      </c>
      <c r="M441" s="478" t="s">
        <v>34</v>
      </c>
      <c r="N441" s="479" t="s">
        <v>34</v>
      </c>
      <c r="O441" s="818" t="e">
        <f>H441-#REF!</f>
        <v>#REF!</v>
      </c>
      <c r="P441" s="819" t="e">
        <f>H441-#REF!</f>
        <v>#REF!</v>
      </c>
      <c r="Q441" s="819" t="e">
        <f>H441-#REF!</f>
        <v>#REF!</v>
      </c>
      <c r="R441" s="820" t="e">
        <f>H441-#REF!</f>
        <v>#REF!</v>
      </c>
      <c r="S441" s="821">
        <f>IF(H441&gt;0,ROUND((#REF!/H441),3),0)</f>
        <v>0</v>
      </c>
      <c r="T441" s="822">
        <f>IF(H441&gt;0,ROUND((#REF!/H441),3),0)</f>
        <v>0</v>
      </c>
      <c r="U441" s="822">
        <f>IF(H441&gt;0,ROUND((#REF!/H441),3),0)</f>
        <v>0</v>
      </c>
      <c r="V441" s="823">
        <f>IF(H441&gt;0,ROUND((#REF!/H441),3),0)</f>
        <v>0</v>
      </c>
    </row>
    <row r="442" spans="1:22" s="69" customFormat="1" ht="19.5" thickBot="1" x14ac:dyDescent="0.3">
      <c r="A442" s="972"/>
      <c r="B442" s="255" t="s">
        <v>316</v>
      </c>
      <c r="C442" s="267" t="s">
        <v>308</v>
      </c>
      <c r="D442" s="268"/>
      <c r="E442" s="1375" t="s">
        <v>309</v>
      </c>
      <c r="F442" s="97" t="s">
        <v>43</v>
      </c>
      <c r="G442" s="1583"/>
      <c r="H442" s="1556">
        <f>I442+J442</f>
        <v>0.2</v>
      </c>
      <c r="I442" s="697">
        <f>ROUND(I443+I444+I447+I448+I449+I450,1)</f>
        <v>0</v>
      </c>
      <c r="J442" s="698">
        <f t="shared" ref="J442" si="26">ROUND(J443+J444+J447+J448+J449+J450,1)</f>
        <v>0.2</v>
      </c>
      <c r="K442" s="442" t="s">
        <v>34</v>
      </c>
      <c r="L442" s="432" t="s">
        <v>34</v>
      </c>
      <c r="M442" s="432" t="s">
        <v>34</v>
      </c>
      <c r="N442" s="443" t="s">
        <v>34</v>
      </c>
      <c r="O442" s="754" t="e">
        <f>H442-#REF!</f>
        <v>#REF!</v>
      </c>
      <c r="P442" s="755" t="e">
        <f>H442-#REF!</f>
        <v>#REF!</v>
      </c>
      <c r="Q442" s="755" t="e">
        <f>H442-#REF!</f>
        <v>#REF!</v>
      </c>
      <c r="R442" s="756" t="e">
        <f>H442-#REF!</f>
        <v>#REF!</v>
      </c>
      <c r="S442" s="757" t="e">
        <f>IF(H442&gt;0,ROUND((#REF!/H442),3),0)</f>
        <v>#REF!</v>
      </c>
      <c r="T442" s="758" t="e">
        <f>IF(H442&gt;0,ROUND((#REF!/H442),3),0)</f>
        <v>#REF!</v>
      </c>
      <c r="U442" s="758" t="e">
        <f>IF(H442&gt;0,ROUND((#REF!/H442),3),0)</f>
        <v>#REF!</v>
      </c>
      <c r="V442" s="759" t="e">
        <f>IF(H442&gt;0,ROUND((#REF!/H442),3),0)</f>
        <v>#REF!</v>
      </c>
    </row>
    <row r="443" spans="1:22" s="19" customFormat="1" ht="16.5" outlineLevel="1" thickBot="1" x14ac:dyDescent="0.3">
      <c r="A443" s="109"/>
      <c r="B443" s="269" t="s">
        <v>546</v>
      </c>
      <c r="C443" s="161">
        <v>2800</v>
      </c>
      <c r="D443" s="163" t="s">
        <v>57</v>
      </c>
      <c r="E443" s="1376" t="s">
        <v>310</v>
      </c>
      <c r="F443" s="161" t="s">
        <v>43</v>
      </c>
      <c r="G443" s="1707" t="s">
        <v>707</v>
      </c>
      <c r="H443" s="1539">
        <f t="shared" si="19"/>
        <v>0</v>
      </c>
      <c r="I443" s="647">
        <f>ЗвітІнд.Кошторис!H443</f>
        <v>0</v>
      </c>
      <c r="J443" s="648">
        <f>ЗвітІнд.Кошторис!I443</f>
        <v>0</v>
      </c>
      <c r="K443" s="456" t="s">
        <v>34</v>
      </c>
      <c r="L443" s="457" t="s">
        <v>34</v>
      </c>
      <c r="M443" s="457" t="s">
        <v>34</v>
      </c>
      <c r="N443" s="458" t="s">
        <v>34</v>
      </c>
      <c r="O443" s="787" t="e">
        <f>H443-#REF!</f>
        <v>#REF!</v>
      </c>
      <c r="P443" s="788" t="e">
        <f>H443-#REF!</f>
        <v>#REF!</v>
      </c>
      <c r="Q443" s="788" t="e">
        <f>H443-#REF!</f>
        <v>#REF!</v>
      </c>
      <c r="R443" s="789" t="e">
        <f>H443-#REF!</f>
        <v>#REF!</v>
      </c>
      <c r="S443" s="790">
        <f>IF(H443&gt;0,ROUND((#REF!/H443),3),0)</f>
        <v>0</v>
      </c>
      <c r="T443" s="791">
        <f>IF(H443&gt;0,ROUND((#REF!/H443),3),0)</f>
        <v>0</v>
      </c>
      <c r="U443" s="791">
        <f>IF(H443&gt;0,ROUND((#REF!/H443),3),0)</f>
        <v>0</v>
      </c>
      <c r="V443" s="792">
        <f>IF(H443&gt;0,ROUND((#REF!/H443),3),0)</f>
        <v>0</v>
      </c>
    </row>
    <row r="444" spans="1:22" s="19" customFormat="1" ht="16.5" outlineLevel="1" thickTop="1" x14ac:dyDescent="0.25">
      <c r="A444" s="109"/>
      <c r="B444" s="505" t="s">
        <v>547</v>
      </c>
      <c r="C444" s="506">
        <v>2800</v>
      </c>
      <c r="D444" s="507" t="s">
        <v>57</v>
      </c>
      <c r="E444" s="129" t="s">
        <v>311</v>
      </c>
      <c r="F444" s="52" t="s">
        <v>43</v>
      </c>
      <c r="G444" s="1632" t="s">
        <v>707</v>
      </c>
      <c r="H444" s="1536">
        <f>I444+J444</f>
        <v>0</v>
      </c>
      <c r="I444" s="639">
        <f>ROUND(I445*I446/1000,1)</f>
        <v>0</v>
      </c>
      <c r="J444" s="640">
        <f>ROUND(J445*J446/1000,1)</f>
        <v>0</v>
      </c>
      <c r="K444" s="453" t="s">
        <v>34</v>
      </c>
      <c r="L444" s="454" t="s">
        <v>34</v>
      </c>
      <c r="M444" s="454" t="s">
        <v>34</v>
      </c>
      <c r="N444" s="455" t="s">
        <v>34</v>
      </c>
      <c r="O444" s="760" t="e">
        <f>H444-#REF!</f>
        <v>#REF!</v>
      </c>
      <c r="P444" s="639" t="e">
        <f>H444-#REF!</f>
        <v>#REF!</v>
      </c>
      <c r="Q444" s="639" t="e">
        <f>H444-#REF!</f>
        <v>#REF!</v>
      </c>
      <c r="R444" s="761" t="e">
        <f>H444-#REF!</f>
        <v>#REF!</v>
      </c>
      <c r="S444" s="762">
        <f>IF(H444&gt;0,ROUND((#REF!/H444),3),0)</f>
        <v>0</v>
      </c>
      <c r="T444" s="763">
        <f>IF(H444&gt;0,ROUND((#REF!/H444),3),0)</f>
        <v>0</v>
      </c>
      <c r="U444" s="763">
        <f>IF(H444&gt;0,ROUND((#REF!/H444),3),0)</f>
        <v>0</v>
      </c>
      <c r="V444" s="764">
        <f>IF(H444&gt;0,ROUND((#REF!/H444),3),0)</f>
        <v>0</v>
      </c>
    </row>
    <row r="445" spans="1:22" s="184" customFormat="1" ht="12" outlineLevel="1" x14ac:dyDescent="0.25">
      <c r="A445" s="973"/>
      <c r="B445" s="503"/>
      <c r="C445" s="504"/>
      <c r="D445" s="502" t="s">
        <v>57</v>
      </c>
      <c r="E445" s="1367" t="s">
        <v>85</v>
      </c>
      <c r="F445" s="504" t="s">
        <v>36</v>
      </c>
      <c r="G445" s="1714" t="s">
        <v>707</v>
      </c>
      <c r="H445" s="1537">
        <f>I445+J445</f>
        <v>0</v>
      </c>
      <c r="I445" s="642">
        <f>ЗвітІнд.Кошторис!H445</f>
        <v>0</v>
      </c>
      <c r="J445" s="643">
        <f>ЗвітІнд.Кошторис!I445</f>
        <v>0</v>
      </c>
      <c r="K445" s="447" t="s">
        <v>34</v>
      </c>
      <c r="L445" s="448" t="s">
        <v>34</v>
      </c>
      <c r="M445" s="448" t="s">
        <v>34</v>
      </c>
      <c r="N445" s="449" t="s">
        <v>34</v>
      </c>
      <c r="O445" s="781" t="s">
        <v>34</v>
      </c>
      <c r="P445" s="782" t="s">
        <v>34</v>
      </c>
      <c r="Q445" s="782" t="s">
        <v>34</v>
      </c>
      <c r="R445" s="783" t="s">
        <v>34</v>
      </c>
      <c r="S445" s="781" t="s">
        <v>34</v>
      </c>
      <c r="T445" s="782" t="s">
        <v>34</v>
      </c>
      <c r="U445" s="782" t="s">
        <v>34</v>
      </c>
      <c r="V445" s="783" t="s">
        <v>34</v>
      </c>
    </row>
    <row r="446" spans="1:22" s="184" customFormat="1" ht="12.75" outlineLevel="1" thickBot="1" x14ac:dyDescent="0.3">
      <c r="A446" s="973"/>
      <c r="B446" s="260"/>
      <c r="C446" s="261"/>
      <c r="D446" s="209" t="s">
        <v>57</v>
      </c>
      <c r="E446" s="1344" t="s">
        <v>372</v>
      </c>
      <c r="F446" s="263" t="s">
        <v>62</v>
      </c>
      <c r="G446" s="1707" t="s">
        <v>707</v>
      </c>
      <c r="H446" s="1554">
        <f>IF(H444&gt;0,ROUND((H444/H445*1000),2),0)</f>
        <v>0</v>
      </c>
      <c r="I446" s="686">
        <f>ЗвітІнд.Кошторис!H446</f>
        <v>0</v>
      </c>
      <c r="J446" s="687">
        <f>ЗвітІнд.Кошторис!I446</f>
        <v>0</v>
      </c>
      <c r="K446" s="450" t="s">
        <v>34</v>
      </c>
      <c r="L446" s="451" t="s">
        <v>34</v>
      </c>
      <c r="M446" s="451" t="s">
        <v>34</v>
      </c>
      <c r="N446" s="452" t="s">
        <v>34</v>
      </c>
      <c r="O446" s="784" t="s">
        <v>34</v>
      </c>
      <c r="P446" s="785" t="s">
        <v>34</v>
      </c>
      <c r="Q446" s="785" t="s">
        <v>34</v>
      </c>
      <c r="R446" s="786" t="s">
        <v>34</v>
      </c>
      <c r="S446" s="784" t="s">
        <v>34</v>
      </c>
      <c r="T446" s="785" t="s">
        <v>34</v>
      </c>
      <c r="U446" s="785" t="s">
        <v>34</v>
      </c>
      <c r="V446" s="786" t="s">
        <v>34</v>
      </c>
    </row>
    <row r="447" spans="1:22" s="19" customFormat="1" ht="17.25" outlineLevel="1" thickTop="1" thickBot="1" x14ac:dyDescent="0.3">
      <c r="A447" s="109"/>
      <c r="B447" s="1145" t="s">
        <v>548</v>
      </c>
      <c r="C447" s="182">
        <v>2800</v>
      </c>
      <c r="D447" s="1146" t="s">
        <v>79</v>
      </c>
      <c r="E447" s="528" t="s">
        <v>312</v>
      </c>
      <c r="F447" s="182" t="s">
        <v>43</v>
      </c>
      <c r="G447" s="1707" t="s">
        <v>707</v>
      </c>
      <c r="H447" s="1546">
        <f t="shared" si="19"/>
        <v>0.2</v>
      </c>
      <c r="I447" s="669">
        <f>ЗвітІнд.Кошторис!H447</f>
        <v>0</v>
      </c>
      <c r="J447" s="670">
        <v>0.2</v>
      </c>
      <c r="K447" s="459" t="s">
        <v>34</v>
      </c>
      <c r="L447" s="460" t="s">
        <v>34</v>
      </c>
      <c r="M447" s="460" t="s">
        <v>34</v>
      </c>
      <c r="N447" s="458" t="s">
        <v>34</v>
      </c>
      <c r="O447" s="787" t="e">
        <f>H447-#REF!</f>
        <v>#REF!</v>
      </c>
      <c r="P447" s="788" t="e">
        <f>H447-#REF!</f>
        <v>#REF!</v>
      </c>
      <c r="Q447" s="788" t="e">
        <f>H447-#REF!</f>
        <v>#REF!</v>
      </c>
      <c r="R447" s="789" t="e">
        <f>H447-#REF!</f>
        <v>#REF!</v>
      </c>
      <c r="S447" s="790" t="e">
        <f>IF(H447&gt;0,ROUND((#REF!/H447),3),0)</f>
        <v>#REF!</v>
      </c>
      <c r="T447" s="791" t="e">
        <f>IF(H447&gt;0,ROUND((#REF!/H447),3),0)</f>
        <v>#REF!</v>
      </c>
      <c r="U447" s="791" t="e">
        <f>IF(H447&gt;0,ROUND((#REF!/H447),3),0)</f>
        <v>#REF!</v>
      </c>
      <c r="V447" s="792" t="e">
        <f>IF(H447&gt;0,ROUND((#REF!/H447),3),0)</f>
        <v>#REF!</v>
      </c>
    </row>
    <row r="448" spans="1:22" s="19" customFormat="1" ht="17.25" outlineLevel="1" thickTop="1" thickBot="1" x14ac:dyDescent="0.3">
      <c r="A448" s="109"/>
      <c r="B448" s="1145" t="s">
        <v>549</v>
      </c>
      <c r="C448" s="270">
        <v>2800</v>
      </c>
      <c r="D448" s="271" t="s">
        <v>139</v>
      </c>
      <c r="E448" s="1377" t="s">
        <v>313</v>
      </c>
      <c r="F448" s="270" t="s">
        <v>43</v>
      </c>
      <c r="G448" s="1707" t="s">
        <v>707</v>
      </c>
      <c r="H448" s="1540">
        <f t="shared" si="19"/>
        <v>0</v>
      </c>
      <c r="I448" s="650">
        <f>ЗвітІнд.Кошторис!H448</f>
        <v>0</v>
      </c>
      <c r="J448" s="651">
        <f>ЗвітІнд.Кошторис!I448</f>
        <v>0</v>
      </c>
      <c r="K448" s="456" t="s">
        <v>34</v>
      </c>
      <c r="L448" s="457" t="s">
        <v>34</v>
      </c>
      <c r="M448" s="457" t="s">
        <v>34</v>
      </c>
      <c r="N448" s="458" t="s">
        <v>34</v>
      </c>
      <c r="O448" s="787" t="e">
        <f>H448-#REF!</f>
        <v>#REF!</v>
      </c>
      <c r="P448" s="788" t="e">
        <f>H448-#REF!</f>
        <v>#REF!</v>
      </c>
      <c r="Q448" s="788" t="e">
        <f>H448-#REF!</f>
        <v>#REF!</v>
      </c>
      <c r="R448" s="789" t="e">
        <f>H448-#REF!</f>
        <v>#REF!</v>
      </c>
      <c r="S448" s="790">
        <f>IF(H448&gt;0,ROUND((#REF!/H448),3),0)</f>
        <v>0</v>
      </c>
      <c r="T448" s="791">
        <f>IF(H448&gt;0,ROUND((#REF!/H448),3),0)</f>
        <v>0</v>
      </c>
      <c r="U448" s="791">
        <f>IF(H448&gt;0,ROUND((#REF!/H448),3),0)</f>
        <v>0</v>
      </c>
      <c r="V448" s="792">
        <f>IF(H448&gt;0,ROUND((#REF!/H448),3),0)</f>
        <v>0</v>
      </c>
    </row>
    <row r="449" spans="1:23" s="19" customFormat="1" ht="17.25" outlineLevel="1" thickTop="1" thickBot="1" x14ac:dyDescent="0.3">
      <c r="A449" s="109"/>
      <c r="B449" s="1145" t="s">
        <v>623</v>
      </c>
      <c r="C449" s="182">
        <v>2800</v>
      </c>
      <c r="D449" s="265"/>
      <c r="E449" s="528" t="s">
        <v>469</v>
      </c>
      <c r="F449" s="182" t="s">
        <v>43</v>
      </c>
      <c r="G449" s="1707" t="s">
        <v>707</v>
      </c>
      <c r="H449" s="1546">
        <f t="shared" si="19"/>
        <v>0</v>
      </c>
      <c r="I449" s="669">
        <f>ЗвітІнд.Кошторис!H449</f>
        <v>0</v>
      </c>
      <c r="J449" s="670">
        <f>ЗвітІнд.Кошторис!I449</f>
        <v>0</v>
      </c>
      <c r="K449" s="456" t="s">
        <v>34</v>
      </c>
      <c r="L449" s="457" t="s">
        <v>34</v>
      </c>
      <c r="M449" s="457" t="s">
        <v>34</v>
      </c>
      <c r="N449" s="458" t="s">
        <v>34</v>
      </c>
      <c r="O449" s="787" t="e">
        <f>H449-#REF!</f>
        <v>#REF!</v>
      </c>
      <c r="P449" s="788" t="e">
        <f>H449-#REF!</f>
        <v>#REF!</v>
      </c>
      <c r="Q449" s="788" t="e">
        <f>H449-#REF!</f>
        <v>#REF!</v>
      </c>
      <c r="R449" s="789" t="e">
        <f>H449-#REF!</f>
        <v>#REF!</v>
      </c>
      <c r="S449" s="790">
        <f>IF(H449&gt;0,ROUND((#REF!/H449),3),0)</f>
        <v>0</v>
      </c>
      <c r="T449" s="791">
        <f>IF(H449&gt;0,ROUND((#REF!/H449),3),0)</f>
        <v>0</v>
      </c>
      <c r="U449" s="791">
        <f>IF(H449&gt;0,ROUND((#REF!/H449),3),0)</f>
        <v>0</v>
      </c>
      <c r="V449" s="792">
        <f>IF(H449&gt;0,ROUND((#REF!/H449),3),0)</f>
        <v>0</v>
      </c>
    </row>
    <row r="450" spans="1:23" s="19" customFormat="1" ht="27" outlineLevel="1" thickTop="1" thickBot="1" x14ac:dyDescent="0.3">
      <c r="A450" s="109"/>
      <c r="B450" s="1671" t="s">
        <v>624</v>
      </c>
      <c r="C450" s="241">
        <v>2800</v>
      </c>
      <c r="D450" s="242"/>
      <c r="E450" s="1316" t="s">
        <v>152</v>
      </c>
      <c r="F450" s="241" t="s">
        <v>43</v>
      </c>
      <c r="G450" s="1716" t="s">
        <v>712</v>
      </c>
      <c r="H450" s="1548">
        <f t="shared" si="19"/>
        <v>0</v>
      </c>
      <c r="I450" s="664">
        <f>ЗвітІнд.Кошторис!H450</f>
        <v>0</v>
      </c>
      <c r="J450" s="665">
        <f>ЗвітІнд.Кошторис!I450</f>
        <v>0</v>
      </c>
      <c r="K450" s="477" t="s">
        <v>34</v>
      </c>
      <c r="L450" s="478" t="s">
        <v>34</v>
      </c>
      <c r="M450" s="478" t="s">
        <v>34</v>
      </c>
      <c r="N450" s="479" t="s">
        <v>34</v>
      </c>
      <c r="O450" s="824" t="e">
        <f>H450-#REF!</f>
        <v>#REF!</v>
      </c>
      <c r="P450" s="825" t="e">
        <f>H450-#REF!</f>
        <v>#REF!</v>
      </c>
      <c r="Q450" s="825" t="e">
        <f>H450-#REF!</f>
        <v>#REF!</v>
      </c>
      <c r="R450" s="826" t="e">
        <f>H450-#REF!</f>
        <v>#REF!</v>
      </c>
      <c r="S450" s="827">
        <f>IF(H450&gt;0,ROUND((#REF!/H450),3),0)</f>
        <v>0</v>
      </c>
      <c r="T450" s="828">
        <f>IF(H450&gt;0,ROUND((#REF!/H450),3),0)</f>
        <v>0</v>
      </c>
      <c r="U450" s="828">
        <f>IF(H450&gt;0,ROUND((#REF!/H450),3),0)</f>
        <v>0</v>
      </c>
      <c r="V450" s="829">
        <f>IF(H450&gt;0,ROUND((#REF!/H450),3),0)</f>
        <v>0</v>
      </c>
    </row>
    <row r="451" spans="1:23" s="69" customFormat="1" ht="24" thickBot="1" x14ac:dyDescent="0.3">
      <c r="A451" s="985"/>
      <c r="B451" s="1667"/>
      <c r="C451" s="605" t="s">
        <v>314</v>
      </c>
      <c r="D451" s="606"/>
      <c r="E451" s="1497" t="s">
        <v>315</v>
      </c>
      <c r="F451" s="541" t="s">
        <v>43</v>
      </c>
      <c r="G451" s="1573"/>
      <c r="H451" s="1564">
        <f t="shared" si="19"/>
        <v>0</v>
      </c>
      <c r="I451" s="700">
        <f>I452+I472</f>
        <v>0</v>
      </c>
      <c r="J451" s="701">
        <f>J452+J472</f>
        <v>0</v>
      </c>
      <c r="K451" s="542" t="s">
        <v>34</v>
      </c>
      <c r="L451" s="543" t="s">
        <v>34</v>
      </c>
      <c r="M451" s="543" t="s">
        <v>34</v>
      </c>
      <c r="N451" s="544" t="s">
        <v>34</v>
      </c>
      <c r="O451" s="860" t="e">
        <f>H451-#REF!</f>
        <v>#REF!</v>
      </c>
      <c r="P451" s="743" t="e">
        <f>H451-#REF!</f>
        <v>#REF!</v>
      </c>
      <c r="Q451" s="743" t="e">
        <f>H451-#REF!</f>
        <v>#REF!</v>
      </c>
      <c r="R451" s="744" t="e">
        <f>H451-#REF!</f>
        <v>#REF!</v>
      </c>
      <c r="S451" s="745">
        <f>IF(H451&gt;0,ROUND((#REF!/H451),3),0)</f>
        <v>0</v>
      </c>
      <c r="T451" s="746">
        <f>IF(H451&gt;0,ROUND((#REF!/H451),3),0)</f>
        <v>0</v>
      </c>
      <c r="U451" s="746">
        <f>IF(H451&gt;0,ROUND((#REF!/H451),3),0)</f>
        <v>0</v>
      </c>
      <c r="V451" s="747">
        <f>IF(H451&gt;0,ROUND((#REF!/H451),3),0)</f>
        <v>0</v>
      </c>
      <c r="W451" s="347"/>
    </row>
    <row r="452" spans="1:23" s="69" customFormat="1" ht="24" thickBot="1" x14ac:dyDescent="0.3">
      <c r="A452" s="986"/>
      <c r="B452" s="255" t="s">
        <v>550</v>
      </c>
      <c r="C452" s="1668">
        <v>3100</v>
      </c>
      <c r="D452" s="91"/>
      <c r="E452" s="1669" t="s">
        <v>317</v>
      </c>
      <c r="F452" s="97" t="s">
        <v>43</v>
      </c>
      <c r="G452" s="1583"/>
      <c r="H452" s="1565">
        <f t="shared" si="19"/>
        <v>0</v>
      </c>
      <c r="I452" s="703">
        <f>I453+I456+I459+I462+I469</f>
        <v>0</v>
      </c>
      <c r="J452" s="704">
        <f>J453+J456+J459+J462+J469</f>
        <v>0</v>
      </c>
      <c r="K452" s="442" t="s">
        <v>34</v>
      </c>
      <c r="L452" s="432" t="s">
        <v>34</v>
      </c>
      <c r="M452" s="1670" t="s">
        <v>34</v>
      </c>
      <c r="N452" s="537" t="s">
        <v>34</v>
      </c>
      <c r="O452" s="748" t="e">
        <f>H452-#REF!</f>
        <v>#REF!</v>
      </c>
      <c r="P452" s="749" t="e">
        <f>H452-#REF!</f>
        <v>#REF!</v>
      </c>
      <c r="Q452" s="749" t="e">
        <f>H452-#REF!</f>
        <v>#REF!</v>
      </c>
      <c r="R452" s="750" t="e">
        <f>H452-#REF!</f>
        <v>#REF!</v>
      </c>
      <c r="S452" s="751">
        <f>IF(H452&gt;0,ROUND((#REF!/H452),3),0)</f>
        <v>0</v>
      </c>
      <c r="T452" s="752">
        <f>IF(H452&gt;0,ROUND((#REF!/H452),3),0)</f>
        <v>0</v>
      </c>
      <c r="U452" s="752">
        <f>IF(H452&gt;0,ROUND((#REF!/H452),3),0)</f>
        <v>0</v>
      </c>
      <c r="V452" s="753">
        <f>IF(H452&gt;0,ROUND((#REF!/H452),3),0)</f>
        <v>0</v>
      </c>
    </row>
    <row r="453" spans="1:23" s="87" customFormat="1" ht="29.25" thickBot="1" x14ac:dyDescent="0.3">
      <c r="A453" s="113"/>
      <c r="B453" s="90" t="s">
        <v>551</v>
      </c>
      <c r="C453" s="178" t="s">
        <v>318</v>
      </c>
      <c r="D453" s="92"/>
      <c r="E453" s="1457" t="s">
        <v>319</v>
      </c>
      <c r="F453" s="97" t="s">
        <v>43</v>
      </c>
      <c r="G453" s="1583"/>
      <c r="H453" s="1725">
        <f t="shared" ref="H453:H459" si="27">I453+J453</f>
        <v>0</v>
      </c>
      <c r="I453" s="1651">
        <f>ROUND(I454+I455,1)</f>
        <v>0</v>
      </c>
      <c r="J453" s="1656">
        <f>ROUND(J454+J455,1)</f>
        <v>0</v>
      </c>
      <c r="K453" s="442" t="s">
        <v>34</v>
      </c>
      <c r="L453" s="432" t="s">
        <v>34</v>
      </c>
      <c r="M453" s="432" t="s">
        <v>34</v>
      </c>
      <c r="N453" s="443" t="s">
        <v>34</v>
      </c>
      <c r="O453" s="754" t="e">
        <f>H453-#REF!</f>
        <v>#REF!</v>
      </c>
      <c r="P453" s="755" t="e">
        <f>H453-#REF!</f>
        <v>#REF!</v>
      </c>
      <c r="Q453" s="755" t="e">
        <f>H453-#REF!</f>
        <v>#REF!</v>
      </c>
      <c r="R453" s="756" t="e">
        <f>H453-#REF!</f>
        <v>#REF!</v>
      </c>
      <c r="S453" s="757">
        <f>IF(H453&gt;0,ROUND((#REF!/H453),3),0)</f>
        <v>0</v>
      </c>
      <c r="T453" s="758">
        <f>IF(H453&gt;0,ROUND((#REF!/H453),3),0)</f>
        <v>0</v>
      </c>
      <c r="U453" s="758">
        <f>IF(H453&gt;0,ROUND((#REF!/H453),3),0)</f>
        <v>0</v>
      </c>
      <c r="V453" s="759">
        <f>IF(H453&gt;0,ROUND((#REF!/H453),3),0)</f>
        <v>0</v>
      </c>
    </row>
    <row r="454" spans="1:23" s="113" customFormat="1" ht="26.25" outlineLevel="1" thickBot="1" x14ac:dyDescent="0.3">
      <c r="B454" s="132" t="s">
        <v>721</v>
      </c>
      <c r="C454" s="173">
        <v>3110</v>
      </c>
      <c r="D454" s="174" t="s">
        <v>57</v>
      </c>
      <c r="E454" s="1446" t="s">
        <v>319</v>
      </c>
      <c r="F454" s="124" t="s">
        <v>43</v>
      </c>
      <c r="G454" s="1705" t="s">
        <v>728</v>
      </c>
      <c r="H454" s="1726">
        <f t="shared" si="27"/>
        <v>0</v>
      </c>
      <c r="I454" s="1653"/>
      <c r="J454" s="1654"/>
      <c r="K454" s="456" t="s">
        <v>34</v>
      </c>
      <c r="L454" s="457" t="s">
        <v>34</v>
      </c>
      <c r="M454" s="457" t="s">
        <v>34</v>
      </c>
      <c r="N454" s="458" t="s">
        <v>34</v>
      </c>
      <c r="O454" s="854" t="e">
        <f>H454-#REF!</f>
        <v>#REF!</v>
      </c>
      <c r="P454" s="855" t="e">
        <f>H454-#REF!</f>
        <v>#REF!</v>
      </c>
      <c r="Q454" s="855" t="e">
        <f>H454-#REF!</f>
        <v>#REF!</v>
      </c>
      <c r="R454" s="856" t="e">
        <f>H454-#REF!</f>
        <v>#REF!</v>
      </c>
      <c r="S454" s="857">
        <f>IF(H454&gt;0,ROUND((#REF!/H454),3),0)</f>
        <v>0</v>
      </c>
      <c r="T454" s="858">
        <f>IF(H454&gt;0,ROUND((#REF!/H454),3),0)</f>
        <v>0</v>
      </c>
      <c r="U454" s="858">
        <f>IF(H454&gt;0,ROUND((#REF!/H454),3),0)</f>
        <v>0</v>
      </c>
      <c r="V454" s="859">
        <f>IF(H454&gt;0,ROUND((#REF!/H454),3),0)</f>
        <v>0</v>
      </c>
    </row>
    <row r="455" spans="1:23" s="122" customFormat="1" ht="27" outlineLevel="1" thickTop="1" thickBot="1" x14ac:dyDescent="0.3">
      <c r="A455" s="113"/>
      <c r="B455" s="273" t="s">
        <v>722</v>
      </c>
      <c r="C455" s="253">
        <v>3110</v>
      </c>
      <c r="D455" s="280"/>
      <c r="E455" s="1456" t="s">
        <v>152</v>
      </c>
      <c r="F455" s="176" t="s">
        <v>43</v>
      </c>
      <c r="G455" s="1706" t="s">
        <v>712</v>
      </c>
      <c r="H455" s="1560">
        <f t="shared" si="27"/>
        <v>0</v>
      </c>
      <c r="I455" s="706"/>
      <c r="J455" s="707"/>
      <c r="K455" s="453" t="s">
        <v>34</v>
      </c>
      <c r="L455" s="454" t="s">
        <v>34</v>
      </c>
      <c r="M455" s="454" t="s">
        <v>34</v>
      </c>
      <c r="N455" s="455" t="s">
        <v>34</v>
      </c>
      <c r="O455" s="760" t="e">
        <f>H455-#REF!</f>
        <v>#REF!</v>
      </c>
      <c r="P455" s="639" t="e">
        <f>H455-#REF!</f>
        <v>#REF!</v>
      </c>
      <c r="Q455" s="639" t="e">
        <f>H455-#REF!</f>
        <v>#REF!</v>
      </c>
      <c r="R455" s="761" t="e">
        <f>H455-#REF!</f>
        <v>#REF!</v>
      </c>
      <c r="S455" s="762">
        <f>IF(H455&gt;0,ROUND((#REF!/H455),3),0)</f>
        <v>0</v>
      </c>
      <c r="T455" s="763">
        <f>IF(H455&gt;0,ROUND((#REF!/H455),3),0)</f>
        <v>0</v>
      </c>
      <c r="U455" s="763">
        <f>IF(H455&gt;0,ROUND((#REF!/H455),3),0)</f>
        <v>0</v>
      </c>
      <c r="V455" s="764">
        <f>IF(H455&gt;0,ROUND((#REF!/H455),3),0)</f>
        <v>0</v>
      </c>
    </row>
    <row r="456" spans="1:23" s="138" customFormat="1" outlineLevel="1" thickBot="1" x14ac:dyDescent="0.3">
      <c r="A456" s="973"/>
      <c r="B456" s="90" t="s">
        <v>553</v>
      </c>
      <c r="C456" s="178" t="s">
        <v>320</v>
      </c>
      <c r="D456" s="92"/>
      <c r="E456" s="1457" t="s">
        <v>321</v>
      </c>
      <c r="F456" s="97" t="s">
        <v>43</v>
      </c>
      <c r="G456" s="1583"/>
      <c r="H456" s="1725">
        <f t="shared" si="27"/>
        <v>0</v>
      </c>
      <c r="I456" s="1651">
        <f>ROUND(I457+I458,1)</f>
        <v>0</v>
      </c>
      <c r="J456" s="1656">
        <f>ROUND(J457+J458,1)</f>
        <v>0</v>
      </c>
      <c r="K456" s="442" t="s">
        <v>34</v>
      </c>
      <c r="L456" s="432" t="s">
        <v>34</v>
      </c>
      <c r="M456" s="432" t="s">
        <v>34</v>
      </c>
      <c r="N456" s="443" t="s">
        <v>34</v>
      </c>
      <c r="O456" s="781" t="s">
        <v>34</v>
      </c>
      <c r="P456" s="782" t="s">
        <v>34</v>
      </c>
      <c r="Q456" s="782" t="s">
        <v>34</v>
      </c>
      <c r="R456" s="783" t="s">
        <v>34</v>
      </c>
      <c r="S456" s="781" t="s">
        <v>34</v>
      </c>
      <c r="T456" s="782" t="s">
        <v>34</v>
      </c>
      <c r="U456" s="782" t="s">
        <v>34</v>
      </c>
      <c r="V456" s="783" t="s">
        <v>34</v>
      </c>
    </row>
    <row r="457" spans="1:23" s="138" customFormat="1" ht="13.5" outlineLevel="1" thickBot="1" x14ac:dyDescent="0.3">
      <c r="A457" s="973"/>
      <c r="B457" s="1128" t="s">
        <v>723</v>
      </c>
      <c r="C457" s="1129" t="s">
        <v>480</v>
      </c>
      <c r="D457" s="1130" t="s">
        <v>57</v>
      </c>
      <c r="E457" s="1458" t="s">
        <v>713</v>
      </c>
      <c r="F457" s="1131" t="s">
        <v>43</v>
      </c>
      <c r="G457" s="1707" t="s">
        <v>705</v>
      </c>
      <c r="H457" s="1726">
        <f>I457+J457</f>
        <v>0</v>
      </c>
      <c r="I457" s="1653"/>
      <c r="J457" s="1654"/>
      <c r="K457" s="447" t="s">
        <v>34</v>
      </c>
      <c r="L457" s="448" t="s">
        <v>34</v>
      </c>
      <c r="M457" s="448" t="s">
        <v>34</v>
      </c>
      <c r="N457" s="449" t="s">
        <v>34</v>
      </c>
      <c r="O457" s="781" t="s">
        <v>34</v>
      </c>
      <c r="P457" s="782" t="s">
        <v>34</v>
      </c>
      <c r="Q457" s="782" t="s">
        <v>34</v>
      </c>
      <c r="R457" s="783" t="s">
        <v>34</v>
      </c>
      <c r="S457" s="781" t="s">
        <v>34</v>
      </c>
      <c r="T457" s="782" t="s">
        <v>34</v>
      </c>
      <c r="U457" s="782" t="s">
        <v>34</v>
      </c>
      <c r="V457" s="783" t="s">
        <v>34</v>
      </c>
    </row>
    <row r="458" spans="1:23" s="122" customFormat="1" ht="27" outlineLevel="1" thickTop="1" thickBot="1" x14ac:dyDescent="0.3">
      <c r="A458" s="113"/>
      <c r="B458" s="1156" t="s">
        <v>716</v>
      </c>
      <c r="C458" s="430" t="s">
        <v>322</v>
      </c>
      <c r="D458" s="281"/>
      <c r="E458" s="1499" t="s">
        <v>152</v>
      </c>
      <c r="F458" s="176" t="s">
        <v>43</v>
      </c>
      <c r="G458" s="1706" t="s">
        <v>712</v>
      </c>
      <c r="H458" s="1560">
        <f t="shared" si="27"/>
        <v>0</v>
      </c>
      <c r="I458" s="706"/>
      <c r="J458" s="707"/>
      <c r="K458" s="465" t="s">
        <v>34</v>
      </c>
      <c r="L458" s="466" t="s">
        <v>34</v>
      </c>
      <c r="M458" s="466" t="s">
        <v>34</v>
      </c>
      <c r="N458" s="467" t="s">
        <v>34</v>
      </c>
      <c r="O458" s="765" t="e">
        <f>H458-#REF!</f>
        <v>#REF!</v>
      </c>
      <c r="P458" s="658" t="e">
        <f>H458-#REF!</f>
        <v>#REF!</v>
      </c>
      <c r="Q458" s="658" t="e">
        <f>H458-#REF!</f>
        <v>#REF!</v>
      </c>
      <c r="R458" s="801" t="e">
        <f>H458-#REF!</f>
        <v>#REF!</v>
      </c>
      <c r="S458" s="802">
        <f>IF(H458&gt;0,ROUND((#REF!/H458),3),0)</f>
        <v>0</v>
      </c>
      <c r="T458" s="803">
        <f>IF(H458&gt;0,ROUND((#REF!/H458),3),0)</f>
        <v>0</v>
      </c>
      <c r="U458" s="803">
        <f>IF(H458&gt;0,ROUND((#REF!/H458),3),0)</f>
        <v>0</v>
      </c>
      <c r="V458" s="804">
        <f>IF(H458&gt;0,ROUND((#REF!/H458),3),0)</f>
        <v>0</v>
      </c>
    </row>
    <row r="459" spans="1:23" s="138" customFormat="1" outlineLevel="1" thickBot="1" x14ac:dyDescent="0.3">
      <c r="A459" s="973"/>
      <c r="B459" s="90" t="s">
        <v>555</v>
      </c>
      <c r="C459" s="178" t="s">
        <v>323</v>
      </c>
      <c r="D459" s="92"/>
      <c r="E459" s="1457" t="s">
        <v>324</v>
      </c>
      <c r="F459" s="97" t="s">
        <v>43</v>
      </c>
      <c r="G459" s="1583"/>
      <c r="H459" s="1725">
        <f t="shared" si="27"/>
        <v>0</v>
      </c>
      <c r="I459" s="1651">
        <f>ROUND(I460+I461,1)</f>
        <v>0</v>
      </c>
      <c r="J459" s="1656">
        <f>ROUND(J460+J461,1)</f>
        <v>0</v>
      </c>
      <c r="K459" s="442" t="s">
        <v>34</v>
      </c>
      <c r="L459" s="432" t="s">
        <v>34</v>
      </c>
      <c r="M459" s="432" t="s">
        <v>34</v>
      </c>
      <c r="N459" s="443" t="s">
        <v>34</v>
      </c>
      <c r="O459" s="781" t="s">
        <v>34</v>
      </c>
      <c r="P459" s="782" t="s">
        <v>34</v>
      </c>
      <c r="Q459" s="782" t="s">
        <v>34</v>
      </c>
      <c r="R459" s="783" t="s">
        <v>34</v>
      </c>
      <c r="S459" s="781" t="s">
        <v>34</v>
      </c>
      <c r="T459" s="782" t="s">
        <v>34</v>
      </c>
      <c r="U459" s="782" t="s">
        <v>34</v>
      </c>
      <c r="V459" s="783" t="s">
        <v>34</v>
      </c>
    </row>
    <row r="460" spans="1:23" s="138" customFormat="1" ht="13.5" outlineLevel="1" thickBot="1" x14ac:dyDescent="0.3">
      <c r="A460" s="973"/>
      <c r="B460" s="1175" t="s">
        <v>724</v>
      </c>
      <c r="C460" s="276" t="s">
        <v>325</v>
      </c>
      <c r="D460" s="277"/>
      <c r="E460" s="1500" t="s">
        <v>714</v>
      </c>
      <c r="F460" s="124" t="s">
        <v>43</v>
      </c>
      <c r="G460" s="1707" t="s">
        <v>705</v>
      </c>
      <c r="H460" s="1726">
        <f>I460+J460</f>
        <v>0</v>
      </c>
      <c r="I460" s="1653"/>
      <c r="J460" s="1654"/>
      <c r="K460" s="447" t="s">
        <v>34</v>
      </c>
      <c r="L460" s="448" t="s">
        <v>34</v>
      </c>
      <c r="M460" s="448" t="s">
        <v>34</v>
      </c>
      <c r="N460" s="449" t="s">
        <v>34</v>
      </c>
      <c r="O460" s="781" t="s">
        <v>34</v>
      </c>
      <c r="P460" s="782" t="s">
        <v>34</v>
      </c>
      <c r="Q460" s="782" t="s">
        <v>34</v>
      </c>
      <c r="R460" s="783" t="s">
        <v>34</v>
      </c>
      <c r="S460" s="781" t="s">
        <v>34</v>
      </c>
      <c r="T460" s="782" t="s">
        <v>34</v>
      </c>
      <c r="U460" s="782" t="s">
        <v>34</v>
      </c>
      <c r="V460" s="783" t="s">
        <v>34</v>
      </c>
    </row>
    <row r="461" spans="1:23" s="113" customFormat="1" ht="27" outlineLevel="1" thickTop="1" thickBot="1" x14ac:dyDescent="0.3">
      <c r="B461" s="1156" t="s">
        <v>717</v>
      </c>
      <c r="C461" s="253" t="s">
        <v>325</v>
      </c>
      <c r="D461" s="254"/>
      <c r="E461" s="1476" t="s">
        <v>152</v>
      </c>
      <c r="F461" s="253" t="s">
        <v>43</v>
      </c>
      <c r="G461" s="1708" t="s">
        <v>712</v>
      </c>
      <c r="H461" s="1560">
        <f t="shared" ref="H461:H473" si="28">I461+J461</f>
        <v>0</v>
      </c>
      <c r="I461" s="706"/>
      <c r="J461" s="707"/>
      <c r="K461" s="465" t="s">
        <v>34</v>
      </c>
      <c r="L461" s="466" t="s">
        <v>34</v>
      </c>
      <c r="M461" s="466" t="s">
        <v>34</v>
      </c>
      <c r="N461" s="467" t="s">
        <v>34</v>
      </c>
      <c r="O461" s="765" t="e">
        <f>H461-#REF!</f>
        <v>#REF!</v>
      </c>
      <c r="P461" s="658" t="e">
        <f>H461-#REF!</f>
        <v>#REF!</v>
      </c>
      <c r="Q461" s="658" t="e">
        <f>H461-#REF!</f>
        <v>#REF!</v>
      </c>
      <c r="R461" s="801" t="e">
        <f>H461-#REF!</f>
        <v>#REF!</v>
      </c>
      <c r="S461" s="802">
        <f>IF(H461&gt;0,ROUND((#REF!/H461),3),0)</f>
        <v>0</v>
      </c>
      <c r="T461" s="803">
        <f>IF(H461&gt;0,ROUND((#REF!/H461),3),0)</f>
        <v>0</v>
      </c>
      <c r="U461" s="803">
        <f>IF(H461&gt;0,ROUND((#REF!/H461),3),0)</f>
        <v>0</v>
      </c>
      <c r="V461" s="804">
        <f>IF(H461&gt;0,ROUND((#REF!/H461),3),0)</f>
        <v>0</v>
      </c>
    </row>
    <row r="462" spans="1:23" s="197" customFormat="1" outlineLevel="1" thickBot="1" x14ac:dyDescent="0.3">
      <c r="A462" s="113"/>
      <c r="B462" s="90" t="s">
        <v>557</v>
      </c>
      <c r="C462" s="178" t="s">
        <v>326</v>
      </c>
      <c r="D462" s="92"/>
      <c r="E462" s="1457" t="s">
        <v>327</v>
      </c>
      <c r="F462" s="97" t="s">
        <v>43</v>
      </c>
      <c r="G462" s="1583"/>
      <c r="H462" s="1725">
        <f t="shared" si="28"/>
        <v>0</v>
      </c>
      <c r="I462" s="1651">
        <f>I463+I466</f>
        <v>0</v>
      </c>
      <c r="J462" s="1656">
        <f>J463+J466</f>
        <v>0</v>
      </c>
      <c r="K462" s="442" t="s">
        <v>34</v>
      </c>
      <c r="L462" s="432" t="s">
        <v>34</v>
      </c>
      <c r="M462" s="432" t="s">
        <v>34</v>
      </c>
      <c r="N462" s="443" t="s">
        <v>34</v>
      </c>
      <c r="O462" s="807" t="e">
        <f>H462-#REF!</f>
        <v>#REF!</v>
      </c>
      <c r="P462" s="705" t="e">
        <f>H462-#REF!</f>
        <v>#REF!</v>
      </c>
      <c r="Q462" s="705" t="e">
        <f>H462-#REF!</f>
        <v>#REF!</v>
      </c>
      <c r="R462" s="808" t="e">
        <f>H462-#REF!</f>
        <v>#REF!</v>
      </c>
      <c r="S462" s="809">
        <f>IF(H462&gt;0,ROUND((#REF!/H462),3),0)</f>
        <v>0</v>
      </c>
      <c r="T462" s="810">
        <f>IF(H462&gt;0,ROUND((#REF!/H462),3),0)</f>
        <v>0</v>
      </c>
      <c r="U462" s="810">
        <f>IF(H462&gt;0,ROUND((#REF!/H462),3),0)</f>
        <v>0</v>
      </c>
      <c r="V462" s="811">
        <f>IF(H462&gt;0,ROUND((#REF!/H462),3),0)</f>
        <v>0</v>
      </c>
    </row>
    <row r="463" spans="1:23" s="198" customFormat="1" ht="13.5" outlineLevel="1" thickBot="1" x14ac:dyDescent="0.3">
      <c r="A463" s="984"/>
      <c r="B463" s="510" t="s">
        <v>558</v>
      </c>
      <c r="C463" s="596">
        <v>3142</v>
      </c>
      <c r="D463" s="597"/>
      <c r="E463" s="1478" t="s">
        <v>447</v>
      </c>
      <c r="F463" s="598" t="s">
        <v>43</v>
      </c>
      <c r="G463" s="1709"/>
      <c r="H463" s="1566">
        <f t="shared" si="28"/>
        <v>0</v>
      </c>
      <c r="I463" s="526">
        <f>ROUND(I464+I465,1)</f>
        <v>0</v>
      </c>
      <c r="J463" s="526">
        <f>ROUND(J464+J465,1)</f>
        <v>0</v>
      </c>
      <c r="K463" s="1702" t="s">
        <v>34</v>
      </c>
      <c r="L463" s="1703" t="s">
        <v>34</v>
      </c>
      <c r="M463" s="1703" t="s">
        <v>34</v>
      </c>
      <c r="N463" s="1704" t="s">
        <v>34</v>
      </c>
      <c r="O463" s="812" t="s">
        <v>34</v>
      </c>
      <c r="P463" s="813" t="s">
        <v>34</v>
      </c>
      <c r="Q463" s="813" t="s">
        <v>34</v>
      </c>
      <c r="R463" s="814" t="s">
        <v>34</v>
      </c>
      <c r="S463" s="812" t="s">
        <v>34</v>
      </c>
      <c r="T463" s="813" t="s">
        <v>34</v>
      </c>
      <c r="U463" s="813" t="s">
        <v>34</v>
      </c>
      <c r="V463" s="814" t="s">
        <v>34</v>
      </c>
    </row>
    <row r="464" spans="1:23" s="198" customFormat="1" ht="13.5" outlineLevel="1" thickBot="1" x14ac:dyDescent="0.3">
      <c r="A464" s="984"/>
      <c r="B464" s="1658" t="s">
        <v>718</v>
      </c>
      <c r="C464" s="283" t="s">
        <v>328</v>
      </c>
      <c r="D464" s="284" t="s">
        <v>57</v>
      </c>
      <c r="E464" s="1442" t="s">
        <v>447</v>
      </c>
      <c r="F464" s="161" t="s">
        <v>43</v>
      </c>
      <c r="G464" s="1707" t="s">
        <v>705</v>
      </c>
      <c r="H464" s="1536">
        <f t="shared" si="28"/>
        <v>0</v>
      </c>
      <c r="I464" s="521"/>
      <c r="J464" s="522"/>
      <c r="K464" s="471" t="s">
        <v>34</v>
      </c>
      <c r="L464" s="472" t="s">
        <v>34</v>
      </c>
      <c r="M464" s="472" t="s">
        <v>34</v>
      </c>
      <c r="N464" s="473" t="s">
        <v>34</v>
      </c>
      <c r="O464" s="812" t="s">
        <v>34</v>
      </c>
      <c r="P464" s="813" t="s">
        <v>34</v>
      </c>
      <c r="Q464" s="813" t="s">
        <v>34</v>
      </c>
      <c r="R464" s="814" t="s">
        <v>34</v>
      </c>
      <c r="S464" s="812" t="s">
        <v>34</v>
      </c>
      <c r="T464" s="813" t="s">
        <v>34</v>
      </c>
      <c r="U464" s="813" t="s">
        <v>34</v>
      </c>
      <c r="V464" s="814" t="s">
        <v>34</v>
      </c>
    </row>
    <row r="465" spans="1:22" s="197" customFormat="1" ht="27" outlineLevel="1" thickTop="1" thickBot="1" x14ac:dyDescent="0.3">
      <c r="A465" s="113"/>
      <c r="B465" s="1697" t="s">
        <v>719</v>
      </c>
      <c r="C465" s="1698" t="s">
        <v>328</v>
      </c>
      <c r="D465" s="1699"/>
      <c r="E465" s="1700" t="s">
        <v>152</v>
      </c>
      <c r="F465" s="1701" t="s">
        <v>43</v>
      </c>
      <c r="G465" s="1710" t="s">
        <v>712</v>
      </c>
      <c r="H465" s="1548">
        <f t="shared" si="28"/>
        <v>0</v>
      </c>
      <c r="I465" s="664"/>
      <c r="J465" s="665"/>
      <c r="K465" s="462" t="s">
        <v>34</v>
      </c>
      <c r="L465" s="463" t="s">
        <v>34</v>
      </c>
      <c r="M465" s="463" t="s">
        <v>34</v>
      </c>
      <c r="N465" s="464" t="s">
        <v>34</v>
      </c>
      <c r="O465" s="807" t="e">
        <f>H465-#REF!</f>
        <v>#REF!</v>
      </c>
      <c r="P465" s="705" t="e">
        <f>H465-#REF!</f>
        <v>#REF!</v>
      </c>
      <c r="Q465" s="705" t="e">
        <f>H465-#REF!</f>
        <v>#REF!</v>
      </c>
      <c r="R465" s="808" t="e">
        <f>H465-#REF!</f>
        <v>#REF!</v>
      </c>
      <c r="S465" s="809">
        <f>IF(H465&gt;0,ROUND((#REF!/H465),3),0)</f>
        <v>0</v>
      </c>
      <c r="T465" s="810">
        <f>IF(H465&gt;0,ROUND((#REF!/H465),3),0)</f>
        <v>0</v>
      </c>
      <c r="U465" s="810">
        <f>IF(H465&gt;0,ROUND((#REF!/H465),3),0)</f>
        <v>0</v>
      </c>
      <c r="V465" s="811">
        <f>IF(H465&gt;0,ROUND((#REF!/H465),3),0)</f>
        <v>0</v>
      </c>
    </row>
    <row r="466" spans="1:22" s="198" customFormat="1" ht="13.5" outlineLevel="1" thickBot="1" x14ac:dyDescent="0.3">
      <c r="A466" s="984"/>
      <c r="B466" s="510" t="s">
        <v>559</v>
      </c>
      <c r="C466" s="596">
        <v>3143</v>
      </c>
      <c r="D466" s="597"/>
      <c r="E466" s="1478" t="s">
        <v>448</v>
      </c>
      <c r="F466" s="598" t="s">
        <v>43</v>
      </c>
      <c r="G466" s="1709"/>
      <c r="H466" s="1566">
        <f t="shared" si="28"/>
        <v>0</v>
      </c>
      <c r="I466" s="526">
        <f>ROUND(I467+I468,1)</f>
        <v>0</v>
      </c>
      <c r="J466" s="526">
        <f>ROUND(J467+J468,1)</f>
        <v>0</v>
      </c>
      <c r="K466" s="1702" t="s">
        <v>34</v>
      </c>
      <c r="L466" s="1703" t="s">
        <v>34</v>
      </c>
      <c r="M466" s="1703" t="s">
        <v>34</v>
      </c>
      <c r="N466" s="1704" t="s">
        <v>34</v>
      </c>
      <c r="O466" s="812" t="s">
        <v>34</v>
      </c>
      <c r="P466" s="813" t="s">
        <v>34</v>
      </c>
      <c r="Q466" s="813" t="s">
        <v>34</v>
      </c>
      <c r="R466" s="814" t="s">
        <v>34</v>
      </c>
      <c r="S466" s="812" t="s">
        <v>34</v>
      </c>
      <c r="T466" s="813" t="s">
        <v>34</v>
      </c>
      <c r="U466" s="813" t="s">
        <v>34</v>
      </c>
      <c r="V466" s="814" t="s">
        <v>34</v>
      </c>
    </row>
    <row r="467" spans="1:22" s="198" customFormat="1" ht="26.25" outlineLevel="1" thickBot="1" x14ac:dyDescent="0.3">
      <c r="A467" s="984"/>
      <c r="B467" s="1175" t="s">
        <v>725</v>
      </c>
      <c r="C467" s="276" t="s">
        <v>329</v>
      </c>
      <c r="D467" s="277" t="s">
        <v>57</v>
      </c>
      <c r="E467" s="1446" t="s">
        <v>427</v>
      </c>
      <c r="F467" s="161" t="s">
        <v>43</v>
      </c>
      <c r="G467" s="1707" t="s">
        <v>705</v>
      </c>
      <c r="H467" s="1539">
        <f t="shared" si="28"/>
        <v>0</v>
      </c>
      <c r="I467" s="647"/>
      <c r="J467" s="648"/>
      <c r="K467" s="1694" t="s">
        <v>34</v>
      </c>
      <c r="L467" s="1695" t="s">
        <v>34</v>
      </c>
      <c r="M467" s="1695" t="s">
        <v>34</v>
      </c>
      <c r="N467" s="1696" t="s">
        <v>34</v>
      </c>
      <c r="O467" s="812" t="s">
        <v>34</v>
      </c>
      <c r="P467" s="813" t="s">
        <v>34</v>
      </c>
      <c r="Q467" s="813" t="s">
        <v>34</v>
      </c>
      <c r="R467" s="814" t="s">
        <v>34</v>
      </c>
      <c r="S467" s="812" t="s">
        <v>34</v>
      </c>
      <c r="T467" s="813" t="s">
        <v>34</v>
      </c>
      <c r="U467" s="813" t="s">
        <v>34</v>
      </c>
      <c r="V467" s="814" t="s">
        <v>34</v>
      </c>
    </row>
    <row r="468" spans="1:22" s="197" customFormat="1" ht="27" outlineLevel="1" thickTop="1" thickBot="1" x14ac:dyDescent="0.3">
      <c r="A468" s="113"/>
      <c r="B468" s="1156" t="s">
        <v>720</v>
      </c>
      <c r="C468" s="574">
        <v>3143</v>
      </c>
      <c r="D468" s="575"/>
      <c r="E468" s="1482" t="s">
        <v>152</v>
      </c>
      <c r="F468" s="576" t="s">
        <v>43</v>
      </c>
      <c r="G468" s="1711" t="s">
        <v>712</v>
      </c>
      <c r="H468" s="1560">
        <f t="shared" si="28"/>
        <v>0</v>
      </c>
      <c r="I468" s="708"/>
      <c r="J468" s="709"/>
      <c r="K468" s="462" t="s">
        <v>34</v>
      </c>
      <c r="L468" s="463" t="s">
        <v>34</v>
      </c>
      <c r="M468" s="463" t="s">
        <v>34</v>
      </c>
      <c r="N468" s="464" t="s">
        <v>34</v>
      </c>
      <c r="O468" s="807" t="e">
        <f>H468-#REF!</f>
        <v>#REF!</v>
      </c>
      <c r="P468" s="705" t="e">
        <f>H468-#REF!</f>
        <v>#REF!</v>
      </c>
      <c r="Q468" s="705" t="e">
        <f>H468-#REF!</f>
        <v>#REF!</v>
      </c>
      <c r="R468" s="808" t="e">
        <f>H468-#REF!</f>
        <v>#REF!</v>
      </c>
      <c r="S468" s="809">
        <f>IF(H468&gt;0,ROUND((#REF!/H468),3),0)</f>
        <v>0</v>
      </c>
      <c r="T468" s="810">
        <f>IF(H468&gt;0,ROUND((#REF!/H468),3),0)</f>
        <v>0</v>
      </c>
      <c r="U468" s="810">
        <f>IF(H468&gt;0,ROUND((#REF!/H468),3),0)</f>
        <v>0</v>
      </c>
      <c r="V468" s="811">
        <f>IF(H468&gt;0,ROUND((#REF!/H468),3),0)</f>
        <v>0</v>
      </c>
    </row>
    <row r="469" spans="1:22" s="198" customFormat="1" outlineLevel="1" thickBot="1" x14ac:dyDescent="0.3">
      <c r="A469" s="984"/>
      <c r="B469" s="90" t="s">
        <v>561</v>
      </c>
      <c r="C469" s="178" t="s">
        <v>330</v>
      </c>
      <c r="D469" s="92"/>
      <c r="E469" s="1457" t="s">
        <v>331</v>
      </c>
      <c r="F469" s="97" t="s">
        <v>43</v>
      </c>
      <c r="G469" s="1583"/>
      <c r="H469" s="1555">
        <f t="shared" si="28"/>
        <v>0</v>
      </c>
      <c r="I469" s="637">
        <f>ROUND(I470+I471,1)</f>
        <v>0</v>
      </c>
      <c r="J469" s="689">
        <f>ROUND(J470+J471,1)</f>
        <v>0</v>
      </c>
      <c r="K469" s="442" t="s">
        <v>34</v>
      </c>
      <c r="L469" s="432" t="s">
        <v>34</v>
      </c>
      <c r="M469" s="432" t="s">
        <v>34</v>
      </c>
      <c r="N469" s="443" t="s">
        <v>34</v>
      </c>
      <c r="O469" s="812" t="s">
        <v>34</v>
      </c>
      <c r="P469" s="813" t="s">
        <v>34</v>
      </c>
      <c r="Q469" s="813" t="s">
        <v>34</v>
      </c>
      <c r="R469" s="814" t="s">
        <v>34</v>
      </c>
      <c r="S469" s="812" t="s">
        <v>34</v>
      </c>
      <c r="T469" s="813" t="s">
        <v>34</v>
      </c>
      <c r="U469" s="813" t="s">
        <v>34</v>
      </c>
      <c r="V469" s="814" t="s">
        <v>34</v>
      </c>
    </row>
    <row r="470" spans="1:22" s="198" customFormat="1" ht="13.5" outlineLevel="1" thickBot="1" x14ac:dyDescent="0.3">
      <c r="A470" s="984"/>
      <c r="B470" s="194" t="s">
        <v>726</v>
      </c>
      <c r="C470" s="173">
        <v>3160</v>
      </c>
      <c r="D470" s="174" t="s">
        <v>57</v>
      </c>
      <c r="E470" s="1446" t="s">
        <v>439</v>
      </c>
      <c r="F470" s="620" t="s">
        <v>43</v>
      </c>
      <c r="G470" s="1707" t="s">
        <v>705</v>
      </c>
      <c r="H470" s="1539">
        <f t="shared" si="28"/>
        <v>0</v>
      </c>
      <c r="I470" s="647"/>
      <c r="J470" s="648"/>
      <c r="K470" s="1694" t="s">
        <v>34</v>
      </c>
      <c r="L470" s="1695" t="s">
        <v>34</v>
      </c>
      <c r="M470" s="1695" t="s">
        <v>34</v>
      </c>
      <c r="N470" s="1696" t="s">
        <v>34</v>
      </c>
      <c r="O470" s="812" t="s">
        <v>34</v>
      </c>
      <c r="P470" s="813" t="s">
        <v>34</v>
      </c>
      <c r="Q470" s="813" t="s">
        <v>34</v>
      </c>
      <c r="R470" s="814" t="s">
        <v>34</v>
      </c>
      <c r="S470" s="812" t="s">
        <v>34</v>
      </c>
      <c r="T470" s="813" t="s">
        <v>34</v>
      </c>
      <c r="U470" s="813" t="s">
        <v>34</v>
      </c>
      <c r="V470" s="814" t="s">
        <v>34</v>
      </c>
    </row>
    <row r="471" spans="1:22" s="122" customFormat="1" ht="27" outlineLevel="1" thickTop="1" thickBot="1" x14ac:dyDescent="0.3">
      <c r="A471" s="113"/>
      <c r="B471" s="1161" t="s">
        <v>727</v>
      </c>
      <c r="C471" s="576">
        <v>3160</v>
      </c>
      <c r="D471" s="1162"/>
      <c r="E471" s="1503" t="s">
        <v>152</v>
      </c>
      <c r="F471" s="576" t="s">
        <v>43</v>
      </c>
      <c r="G471" s="1706" t="s">
        <v>712</v>
      </c>
      <c r="H471" s="1560">
        <f t="shared" si="28"/>
        <v>0</v>
      </c>
      <c r="I471" s="708"/>
      <c r="J471" s="709"/>
      <c r="K471" s="465" t="s">
        <v>34</v>
      </c>
      <c r="L471" s="466" t="s">
        <v>34</v>
      </c>
      <c r="M471" s="466" t="s">
        <v>34</v>
      </c>
      <c r="N471" s="467" t="s">
        <v>34</v>
      </c>
      <c r="O471" s="765" t="e">
        <f>H471-#REF!</f>
        <v>#REF!</v>
      </c>
      <c r="P471" s="658" t="e">
        <f>H471-#REF!</f>
        <v>#REF!</v>
      </c>
      <c r="Q471" s="658" t="e">
        <f>H471-#REF!</f>
        <v>#REF!</v>
      </c>
      <c r="R471" s="801" t="e">
        <f>H471-#REF!</f>
        <v>#REF!</v>
      </c>
      <c r="S471" s="802">
        <f>IF(H471&gt;0,ROUND((#REF!/H471),3),0)</f>
        <v>0</v>
      </c>
      <c r="T471" s="803">
        <f>IF(H471&gt;0,ROUND((#REF!/H471),3),0)</f>
        <v>0</v>
      </c>
      <c r="U471" s="803">
        <f>IF(H471&gt;0,ROUND((#REF!/H471),3),0)</f>
        <v>0</v>
      </c>
      <c r="V471" s="804">
        <f>IF(H471&gt;0,ROUND((#REF!/H471),3),0)</f>
        <v>0</v>
      </c>
    </row>
    <row r="472" spans="1:22" s="138" customFormat="1" outlineLevel="1" thickBot="1" x14ac:dyDescent="0.3">
      <c r="A472" s="973"/>
      <c r="B472" s="90" t="s">
        <v>564</v>
      </c>
      <c r="C472" s="178">
        <v>3200</v>
      </c>
      <c r="D472" s="92"/>
      <c r="E472" s="1457" t="s">
        <v>566</v>
      </c>
      <c r="F472" s="97" t="s">
        <v>43</v>
      </c>
      <c r="G472" s="1583"/>
      <c r="H472" s="1555">
        <f t="shared" si="28"/>
        <v>0</v>
      </c>
      <c r="I472" s="637">
        <f>ROUND(I473,1)</f>
        <v>0</v>
      </c>
      <c r="J472" s="689">
        <f>ROUND(J473,1)</f>
        <v>0</v>
      </c>
      <c r="K472" s="442" t="s">
        <v>34</v>
      </c>
      <c r="L472" s="432" t="s">
        <v>34</v>
      </c>
      <c r="M472" s="432" t="s">
        <v>34</v>
      </c>
      <c r="N472" s="443" t="s">
        <v>34</v>
      </c>
      <c r="O472" s="781" t="s">
        <v>34</v>
      </c>
      <c r="P472" s="782" t="s">
        <v>34</v>
      </c>
      <c r="Q472" s="782" t="s">
        <v>34</v>
      </c>
      <c r="R472" s="783" t="s">
        <v>34</v>
      </c>
      <c r="S472" s="781" t="s">
        <v>34</v>
      </c>
      <c r="T472" s="782" t="s">
        <v>34</v>
      </c>
      <c r="U472" s="782" t="s">
        <v>34</v>
      </c>
      <c r="V472" s="783" t="s">
        <v>34</v>
      </c>
    </row>
    <row r="473" spans="1:22" s="138" customFormat="1" outlineLevel="1" thickBot="1" x14ac:dyDescent="0.3">
      <c r="A473" s="973"/>
      <c r="B473" s="1662" t="s">
        <v>565</v>
      </c>
      <c r="C473" s="1663">
        <v>3210</v>
      </c>
      <c r="D473" s="1664"/>
      <c r="E473" s="1665" t="s">
        <v>512</v>
      </c>
      <c r="F473" s="1666" t="s">
        <v>43</v>
      </c>
      <c r="G473" s="1712" t="s">
        <v>712</v>
      </c>
      <c r="H473" s="1567">
        <f t="shared" si="28"/>
        <v>0</v>
      </c>
      <c r="I473" s="708"/>
      <c r="J473" s="709"/>
      <c r="K473" s="1691" t="s">
        <v>34</v>
      </c>
      <c r="L473" s="1692" t="s">
        <v>34</v>
      </c>
      <c r="M473" s="1692" t="s">
        <v>34</v>
      </c>
      <c r="N473" s="1693" t="s">
        <v>34</v>
      </c>
      <c r="O473" s="781" t="s">
        <v>34</v>
      </c>
      <c r="P473" s="782" t="s">
        <v>34</v>
      </c>
      <c r="Q473" s="782" t="s">
        <v>34</v>
      </c>
      <c r="R473" s="783" t="s">
        <v>34</v>
      </c>
      <c r="S473" s="781" t="s">
        <v>34</v>
      </c>
      <c r="T473" s="782" t="s">
        <v>34</v>
      </c>
      <c r="U473" s="782" t="s">
        <v>34</v>
      </c>
      <c r="V473" s="783" t="s">
        <v>34</v>
      </c>
    </row>
    <row r="474" spans="1:22" s="122" customFormat="1" ht="16.5" outlineLevel="1" thickBot="1" x14ac:dyDescent="0.3">
      <c r="A474" s="113"/>
      <c r="B474" s="1667"/>
      <c r="C474" s="605"/>
      <c r="D474" s="606"/>
      <c r="E474" s="1497" t="s">
        <v>332</v>
      </c>
      <c r="F474" s="541" t="s">
        <v>43</v>
      </c>
      <c r="G474" s="1573"/>
      <c r="H474" s="1568">
        <f>H63+H451</f>
        <v>22684</v>
      </c>
      <c r="I474" s="1167">
        <f>I63+I451</f>
        <v>15673.900000000001</v>
      </c>
      <c r="J474" s="1168">
        <f>J63+J451</f>
        <v>7010.1</v>
      </c>
      <c r="K474" s="542" t="s">
        <v>34</v>
      </c>
      <c r="L474" s="543" t="s">
        <v>34</v>
      </c>
      <c r="M474" s="543" t="s">
        <v>34</v>
      </c>
      <c r="N474" s="544" t="s">
        <v>34</v>
      </c>
      <c r="O474" s="765" t="e">
        <f>H474-#REF!</f>
        <v>#REF!</v>
      </c>
      <c r="P474" s="658" t="e">
        <f>H474-#REF!</f>
        <v>#REF!</v>
      </c>
      <c r="Q474" s="658" t="e">
        <f>H474-#REF!</f>
        <v>#REF!</v>
      </c>
      <c r="R474" s="801" t="e">
        <f>H474-#REF!</f>
        <v>#REF!</v>
      </c>
      <c r="S474" s="802" t="e">
        <f>IF(H474&gt;0,ROUND((#REF!/H474),3),0)</f>
        <v>#REF!</v>
      </c>
      <c r="T474" s="803" t="e">
        <f>IF(H474&gt;0,ROUND((#REF!/H474),3),0)</f>
        <v>#REF!</v>
      </c>
      <c r="U474" s="803" t="e">
        <f>IF(H474&gt;0,ROUND((#REF!/H474),3),0)</f>
        <v>#REF!</v>
      </c>
      <c r="V474" s="804" t="e">
        <f>IF(H474&gt;0,ROUND((#REF!/H474),3),0)</f>
        <v>#REF!</v>
      </c>
    </row>
    <row r="475" spans="1:22" s="337" customFormat="1" x14ac:dyDescent="0.25">
      <c r="A475" s="357"/>
      <c r="B475" s="338" t="s">
        <v>347</v>
      </c>
      <c r="C475" s="339"/>
      <c r="E475" s="1378"/>
      <c r="H475" s="340">
        <f>H474-H51</f>
        <v>-41234.32729999999</v>
      </c>
      <c r="I475" s="340">
        <f>I474-I51</f>
        <v>-16181.255999999994</v>
      </c>
      <c r="J475" s="340">
        <f>J474-J51</f>
        <v>-25053.071299999996</v>
      </c>
      <c r="K475" s="483"/>
      <c r="L475" s="483"/>
      <c r="M475" s="483"/>
      <c r="N475" s="483"/>
    </row>
    <row r="477" spans="1:22" ht="18.75" x14ac:dyDescent="0.25">
      <c r="C477" s="1221" t="s">
        <v>348</v>
      </c>
      <c r="H477" s="1219" t="s">
        <v>769</v>
      </c>
      <c r="I477" s="1220"/>
      <c r="J477" s="1220"/>
    </row>
    <row r="478" spans="1:22" s="343" customFormat="1" ht="11.25" x14ac:dyDescent="0.25">
      <c r="A478" s="987"/>
      <c r="C478" s="344"/>
      <c r="D478" s="2"/>
      <c r="E478" s="1380"/>
      <c r="H478" s="345" t="s">
        <v>349</v>
      </c>
      <c r="I478" s="345"/>
      <c r="J478" s="345"/>
      <c r="K478" s="346"/>
      <c r="L478" s="346"/>
      <c r="M478" s="346"/>
      <c r="N478" s="346"/>
      <c r="O478" s="346"/>
      <c r="P478" s="346"/>
      <c r="Q478" s="346"/>
      <c r="R478" s="346"/>
    </row>
    <row r="479" spans="1:22" ht="18.75" x14ac:dyDescent="0.25">
      <c r="C479" s="342" t="s">
        <v>350</v>
      </c>
      <c r="H479" s="347"/>
      <c r="I479" s="80"/>
      <c r="J479" s="80"/>
    </row>
    <row r="480" spans="1:22" ht="18.75" x14ac:dyDescent="0.25">
      <c r="C480" s="342" t="s">
        <v>351</v>
      </c>
      <c r="H480" s="1219" t="s">
        <v>770</v>
      </c>
      <c r="I480" s="1220"/>
      <c r="J480" s="1220"/>
    </row>
    <row r="481" spans="1:18" s="343" customFormat="1" ht="11.25" x14ac:dyDescent="0.25">
      <c r="A481" s="987"/>
      <c r="C481" s="344"/>
      <c r="D481" s="2"/>
      <c r="E481" s="1380"/>
      <c r="H481" s="345" t="s">
        <v>349</v>
      </c>
      <c r="I481" s="345"/>
      <c r="J481" s="345"/>
      <c r="K481" s="346"/>
      <c r="L481" s="346"/>
      <c r="M481" s="346"/>
      <c r="N481" s="346"/>
      <c r="O481" s="346"/>
      <c r="P481" s="346"/>
      <c r="Q481" s="346"/>
      <c r="R481" s="346"/>
    </row>
    <row r="482" spans="1:18" s="348" customFormat="1" x14ac:dyDescent="0.25">
      <c r="A482" s="988"/>
      <c r="C482" s="349"/>
      <c r="D482" s="350"/>
      <c r="E482" s="1381"/>
      <c r="H482" s="351"/>
      <c r="K482" s="351"/>
      <c r="L482" s="351"/>
      <c r="M482" s="351"/>
      <c r="N482" s="351"/>
      <c r="O482" s="351"/>
      <c r="P482" s="351"/>
      <c r="Q482" s="351"/>
      <c r="R482" s="351"/>
    </row>
    <row r="483" spans="1:18" x14ac:dyDescent="0.25">
      <c r="B483" s="352"/>
      <c r="C483" s="353" t="s">
        <v>773</v>
      </c>
      <c r="D483" s="354"/>
      <c r="E483" s="1382"/>
    </row>
    <row r="484" spans="1:18" x14ac:dyDescent="0.25">
      <c r="C484" s="355"/>
      <c r="D484" s="356"/>
      <c r="E484" s="1383" t="s">
        <v>352</v>
      </c>
    </row>
    <row r="485" spans="1:18" x14ac:dyDescent="0.25">
      <c r="C485" s="358"/>
      <c r="D485" s="89"/>
      <c r="E485" s="1384"/>
    </row>
    <row r="486" spans="1:18" x14ac:dyDescent="0.25">
      <c r="C486" s="359" t="s">
        <v>353</v>
      </c>
      <c r="D486" s="89"/>
      <c r="E486" s="1385" t="s">
        <v>771</v>
      </c>
    </row>
    <row r="489" spans="1:18" ht="22.5" x14ac:dyDescent="0.25">
      <c r="B489" s="352"/>
      <c r="C489" s="1635"/>
      <c r="D489" s="1636" t="s">
        <v>708</v>
      </c>
      <c r="E489" s="352"/>
      <c r="F489" s="352"/>
      <c r="G489" s="1534"/>
      <c r="H489" s="1637"/>
      <c r="I489" s="1534"/>
      <c r="J489" s="1534"/>
      <c r="K489" s="1637"/>
      <c r="L489" s="352"/>
    </row>
    <row r="490" spans="1:18" ht="20.25" x14ac:dyDescent="0.25">
      <c r="C490" s="1635"/>
      <c r="D490" s="1638" t="s">
        <v>709</v>
      </c>
      <c r="E490" s="352"/>
      <c r="F490" s="352"/>
      <c r="G490" s="1534"/>
      <c r="H490" s="1639"/>
      <c r="I490" s="1640"/>
      <c r="J490" s="1776" t="s">
        <v>710</v>
      </c>
      <c r="K490" s="1776"/>
      <c r="L490" s="1776"/>
    </row>
    <row r="491" spans="1:18" ht="20.25" x14ac:dyDescent="0.25">
      <c r="B491" s="352"/>
      <c r="C491" s="1635"/>
      <c r="D491" s="352"/>
      <c r="E491" s="352"/>
      <c r="F491" s="352"/>
      <c r="G491" s="352"/>
      <c r="H491" s="1534"/>
      <c r="I491" s="1637"/>
      <c r="J491" s="1534"/>
      <c r="K491" s="1534"/>
      <c r="L491" s="1637"/>
    </row>
    <row r="492" spans="1:18" ht="18.75" x14ac:dyDescent="0.3">
      <c r="B492" s="1757" t="s">
        <v>754</v>
      </c>
      <c r="C492" s="1641"/>
      <c r="D492" s="1642"/>
      <c r="E492" s="1643"/>
      <c r="F492" s="1643"/>
      <c r="G492" s="352"/>
      <c r="H492" s="1644"/>
      <c r="I492" s="1645"/>
      <c r="J492" s="1773"/>
      <c r="K492" s="1773"/>
      <c r="L492" s="1773"/>
    </row>
    <row r="493" spans="1:18" ht="18.75" x14ac:dyDescent="0.3">
      <c r="B493" s="1757" t="s">
        <v>755</v>
      </c>
      <c r="C493" s="1641"/>
      <c r="D493" s="1642"/>
      <c r="E493" s="1643"/>
      <c r="F493" s="1643"/>
      <c r="G493" s="352"/>
      <c r="H493" s="1644"/>
      <c r="I493" s="1645"/>
      <c r="J493" s="1774"/>
      <c r="K493" s="1774"/>
      <c r="L493" s="1774"/>
    </row>
    <row r="494" spans="1:18" ht="18.75" x14ac:dyDescent="0.3">
      <c r="B494" s="1756" t="s">
        <v>753</v>
      </c>
      <c r="C494" s="1646"/>
      <c r="D494" s="1755"/>
      <c r="E494" s="1755"/>
      <c r="F494" s="352"/>
      <c r="G494" s="352"/>
      <c r="H494" s="1647"/>
      <c r="I494" s="352"/>
      <c r="J494" s="1775"/>
      <c r="K494" s="1775"/>
      <c r="L494" s="1775"/>
    </row>
  </sheetData>
  <sheetProtection password="ED7D" sheet="1" objects="1" scenarios="1"/>
  <mergeCells count="5">
    <mergeCell ref="J492:L492"/>
    <mergeCell ref="J493:L493"/>
    <mergeCell ref="J494:L494"/>
    <mergeCell ref="J490:L490"/>
    <mergeCell ref="I1:P1"/>
  </mergeCells>
  <pageMargins left="0.70866141732283472" right="0.70866141732283472" top="0.74803149606299213" bottom="0.74803149606299213" header="0.31496062992125984" footer="0.31496062992125984"/>
  <pageSetup paperSize="9" scale="46" fitToHeight="9" orientation="portrait" r:id="rId1"/>
  <headerFooter>
    <oddFooter>Страница  &amp;P из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M89"/>
  <sheetViews>
    <sheetView tabSelected="1" topLeftCell="A7" zoomScale="90" zoomScaleNormal="90" workbookViewId="0">
      <selection activeCell="K78" sqref="K78"/>
    </sheetView>
  </sheetViews>
  <sheetFormatPr defaultRowHeight="15" x14ac:dyDescent="0.25"/>
  <cols>
    <col min="1" max="1" width="1.42578125" style="5" customWidth="1"/>
    <col min="2" max="2" width="9.140625" style="920"/>
    <col min="3" max="3" width="12.140625" style="920" customWidth="1"/>
    <col min="4" max="4" width="58.140625" style="920" customWidth="1"/>
    <col min="5" max="5" width="1" style="920" customWidth="1"/>
    <col min="6" max="6" width="24.7109375" style="920" customWidth="1"/>
    <col min="7" max="7" width="1" style="5" customWidth="1"/>
    <col min="8" max="8" width="12.42578125" style="950" customWidth="1"/>
    <col min="9" max="9" width="1" style="5" customWidth="1"/>
    <col min="10" max="10" width="12.42578125" style="5" customWidth="1"/>
    <col min="11" max="16384" width="9.140625" style="5"/>
  </cols>
  <sheetData>
    <row r="1" spans="1:13" ht="20.25" x14ac:dyDescent="0.25">
      <c r="F1" s="1772" t="s">
        <v>758</v>
      </c>
      <c r="G1" s="1772"/>
      <c r="H1" s="1772"/>
      <c r="I1" s="1772"/>
      <c r="J1" s="1772"/>
      <c r="K1" s="1772"/>
      <c r="L1" s="1772"/>
      <c r="M1" s="1772"/>
    </row>
    <row r="2" spans="1:13" s="350" customFormat="1" ht="42.75" customHeight="1" x14ac:dyDescent="0.3">
      <c r="A2" s="2"/>
      <c r="B2" s="1223" t="s">
        <v>457</v>
      </c>
      <c r="C2" s="4"/>
      <c r="D2" s="4"/>
      <c r="E2" s="4"/>
      <c r="F2" s="4"/>
      <c r="H2" s="950"/>
    </row>
    <row r="3" spans="1:13" s="350" customFormat="1" ht="30.75" customHeight="1" x14ac:dyDescent="0.25">
      <c r="A3" s="2"/>
      <c r="B3" s="1777" t="s">
        <v>371</v>
      </c>
      <c r="C3" s="1777"/>
      <c r="D3" s="1777"/>
      <c r="E3" s="1777"/>
      <c r="F3" s="1777"/>
      <c r="H3" s="950"/>
    </row>
    <row r="4" spans="1:13" s="2" customFormat="1" ht="13.5" x14ac:dyDescent="0.25">
      <c r="B4" s="917" t="s">
        <v>0</v>
      </c>
      <c r="C4" s="6"/>
      <c r="D4" s="6"/>
      <c r="E4" s="6"/>
      <c r="F4" s="6"/>
      <c r="H4" s="951"/>
    </row>
    <row r="5" spans="1:13" s="350" customFormat="1" ht="20.25" x14ac:dyDescent="0.25">
      <c r="A5" s="2"/>
      <c r="B5" s="918"/>
      <c r="C5" s="918"/>
      <c r="D5" s="918" t="s">
        <v>766</v>
      </c>
      <c r="E5" s="918"/>
      <c r="F5" s="918"/>
      <c r="H5" s="952"/>
    </row>
    <row r="6" spans="1:13" s="2" customFormat="1" ht="13.5" x14ac:dyDescent="0.25">
      <c r="B6" s="919" t="s">
        <v>1</v>
      </c>
      <c r="C6" s="362"/>
      <c r="D6" s="362"/>
      <c r="E6" s="362"/>
      <c r="F6" s="362"/>
      <c r="H6" s="951"/>
    </row>
    <row r="7" spans="1:13" s="2" customFormat="1" ht="13.5" thickBot="1" x14ac:dyDescent="0.3">
      <c r="B7" s="916"/>
      <c r="C7" s="916"/>
      <c r="D7" s="916"/>
      <c r="E7" s="916"/>
      <c r="F7" s="916"/>
      <c r="H7" s="950"/>
    </row>
    <row r="8" spans="1:13" ht="15" customHeight="1" x14ac:dyDescent="0.25">
      <c r="B8" s="1778" t="s">
        <v>45</v>
      </c>
      <c r="C8" s="1780" t="s">
        <v>19</v>
      </c>
      <c r="D8" s="1782" t="s">
        <v>453</v>
      </c>
      <c r="F8" s="936" t="s">
        <v>454</v>
      </c>
      <c r="H8" s="980" t="s">
        <v>466</v>
      </c>
      <c r="J8" s="978" t="s">
        <v>468</v>
      </c>
    </row>
    <row r="9" spans="1:13" ht="15.75" thickBot="1" x14ac:dyDescent="0.3">
      <c r="B9" s="1779"/>
      <c r="C9" s="1781"/>
      <c r="D9" s="1783"/>
      <c r="F9" s="937" t="s">
        <v>666</v>
      </c>
      <c r="H9" s="981" t="s">
        <v>467</v>
      </c>
      <c r="J9" s="976"/>
    </row>
    <row r="10" spans="1:13" s="1" customFormat="1" ht="12.75" x14ac:dyDescent="0.25">
      <c r="B10" s="921"/>
      <c r="C10" s="921"/>
      <c r="D10" s="1063"/>
      <c r="E10" s="921"/>
      <c r="F10" s="921"/>
      <c r="H10" s="950"/>
    </row>
    <row r="11" spans="1:13" x14ac:dyDescent="0.25">
      <c r="B11" s="922" t="s">
        <v>455</v>
      </c>
      <c r="C11" s="923">
        <v>2210</v>
      </c>
      <c r="D11" s="1060" t="s">
        <v>377</v>
      </c>
      <c r="F11" s="924">
        <f>SUM(F12:F27)</f>
        <v>112.429</v>
      </c>
      <c r="H11" s="979">
        <f>ЗвітІнд.Кошторис!G106</f>
        <v>112.4</v>
      </c>
      <c r="J11" s="977">
        <f>H11-F11</f>
        <v>-2.8999999999996362E-2</v>
      </c>
    </row>
    <row r="12" spans="1:13" s="19" customFormat="1" ht="12.75" x14ac:dyDescent="0.25">
      <c r="B12" s="925"/>
      <c r="C12" s="617"/>
      <c r="D12" s="926" t="s">
        <v>779</v>
      </c>
      <c r="E12" s="940"/>
      <c r="F12" s="927">
        <v>7.899</v>
      </c>
      <c r="H12" s="950"/>
    </row>
    <row r="13" spans="1:13" s="19" customFormat="1" ht="12.75" x14ac:dyDescent="0.25">
      <c r="B13" s="925"/>
      <c r="C13" s="617"/>
      <c r="D13" s="929" t="s">
        <v>780</v>
      </c>
      <c r="E13" s="940"/>
      <c r="F13" s="927">
        <v>10</v>
      </c>
      <c r="H13" s="950"/>
    </row>
    <row r="14" spans="1:13" s="19" customFormat="1" ht="12.75" x14ac:dyDescent="0.25">
      <c r="B14" s="925"/>
      <c r="C14" s="617"/>
      <c r="D14" s="929" t="s">
        <v>781</v>
      </c>
      <c r="E14" s="940"/>
      <c r="F14" s="927">
        <v>5.9980000000000002</v>
      </c>
      <c r="H14" s="950"/>
    </row>
    <row r="15" spans="1:13" s="19" customFormat="1" ht="12.75" x14ac:dyDescent="0.25">
      <c r="B15" s="925"/>
      <c r="C15" s="617"/>
      <c r="D15" s="929" t="s">
        <v>793</v>
      </c>
      <c r="E15" s="940"/>
      <c r="F15" s="927">
        <v>10.199999999999999</v>
      </c>
      <c r="H15" s="950"/>
    </row>
    <row r="16" spans="1:13" s="19" customFormat="1" ht="12.75" x14ac:dyDescent="0.25">
      <c r="B16" s="925"/>
      <c r="C16" s="617"/>
      <c r="D16" s="929" t="s">
        <v>782</v>
      </c>
      <c r="E16" s="940"/>
      <c r="F16" s="927">
        <v>31.984000000000002</v>
      </c>
      <c r="H16" s="950"/>
    </row>
    <row r="17" spans="2:10" s="19" customFormat="1" ht="12.75" x14ac:dyDescent="0.25">
      <c r="B17" s="925"/>
      <c r="C17" s="617"/>
      <c r="D17" s="929" t="s">
        <v>783</v>
      </c>
      <c r="E17" s="940"/>
      <c r="F17" s="927">
        <v>11.48</v>
      </c>
      <c r="H17" s="950"/>
    </row>
    <row r="18" spans="2:10" s="19" customFormat="1" ht="12.75" x14ac:dyDescent="0.25">
      <c r="B18" s="925"/>
      <c r="C18" s="617"/>
      <c r="D18" s="929" t="s">
        <v>784</v>
      </c>
      <c r="E18" s="940"/>
      <c r="F18" s="927">
        <v>6</v>
      </c>
      <c r="H18" s="950"/>
    </row>
    <row r="19" spans="2:10" s="19" customFormat="1" ht="12.75" x14ac:dyDescent="0.25">
      <c r="B19" s="925"/>
      <c r="C19" s="617"/>
      <c r="D19" s="929" t="s">
        <v>785</v>
      </c>
      <c r="E19" s="940"/>
      <c r="F19" s="927">
        <v>1.6</v>
      </c>
      <c r="H19" s="950"/>
    </row>
    <row r="20" spans="2:10" s="19" customFormat="1" ht="12.75" x14ac:dyDescent="0.25">
      <c r="B20" s="925"/>
      <c r="C20" s="617"/>
      <c r="D20" s="929" t="s">
        <v>786</v>
      </c>
      <c r="E20" s="940"/>
      <c r="F20" s="927">
        <v>4.2279999999999998</v>
      </c>
      <c r="H20" s="950"/>
    </row>
    <row r="21" spans="2:10" s="19" customFormat="1" ht="12.75" x14ac:dyDescent="0.25">
      <c r="B21" s="925"/>
      <c r="C21" s="617"/>
      <c r="D21" s="929" t="s">
        <v>787</v>
      </c>
      <c r="E21" s="940"/>
      <c r="F21" s="927">
        <v>5</v>
      </c>
      <c r="H21" s="950"/>
    </row>
    <row r="22" spans="2:10" s="19" customFormat="1" ht="12.75" x14ac:dyDescent="0.25">
      <c r="B22" s="925"/>
      <c r="C22" s="617"/>
      <c r="D22" s="929" t="s">
        <v>794</v>
      </c>
      <c r="E22" s="940"/>
      <c r="F22" s="927">
        <v>3</v>
      </c>
      <c r="H22" s="950"/>
    </row>
    <row r="23" spans="2:10" s="19" customFormat="1" ht="12.75" x14ac:dyDescent="0.25">
      <c r="B23" s="925"/>
      <c r="C23" s="617"/>
      <c r="D23" s="929" t="s">
        <v>788</v>
      </c>
      <c r="E23" s="940"/>
      <c r="F23" s="927">
        <v>8</v>
      </c>
      <c r="H23" s="950"/>
    </row>
    <row r="24" spans="2:10" s="19" customFormat="1" ht="12.75" x14ac:dyDescent="0.25">
      <c r="B24" s="925"/>
      <c r="C24" s="617"/>
      <c r="D24" s="929" t="s">
        <v>789</v>
      </c>
      <c r="E24" s="940"/>
      <c r="F24" s="927">
        <v>1.54</v>
      </c>
      <c r="H24" s="950"/>
    </row>
    <row r="25" spans="2:10" s="19" customFormat="1" ht="12.75" x14ac:dyDescent="0.25">
      <c r="B25" s="925"/>
      <c r="C25" s="617"/>
      <c r="D25" s="929" t="s">
        <v>790</v>
      </c>
      <c r="E25" s="940"/>
      <c r="F25" s="927">
        <v>3.5</v>
      </c>
      <c r="H25" s="950"/>
    </row>
    <row r="26" spans="2:10" s="19" customFormat="1" ht="12.75" x14ac:dyDescent="0.25">
      <c r="B26" s="925"/>
      <c r="C26" s="617"/>
      <c r="D26" s="929" t="s">
        <v>791</v>
      </c>
      <c r="E26" s="940"/>
      <c r="F26" s="927">
        <v>1</v>
      </c>
      <c r="H26" s="950"/>
    </row>
    <row r="27" spans="2:10" s="19" customFormat="1" ht="12.75" x14ac:dyDescent="0.25">
      <c r="B27" s="925"/>
      <c r="C27" s="617"/>
      <c r="D27" s="1769" t="s">
        <v>792</v>
      </c>
      <c r="E27" s="940"/>
      <c r="F27" s="927">
        <v>1</v>
      </c>
      <c r="H27" s="950"/>
    </row>
    <row r="28" spans="2:10" hidden="1" x14ac:dyDescent="0.25">
      <c r="B28" s="922" t="s">
        <v>456</v>
      </c>
      <c r="C28" s="923">
        <v>2210</v>
      </c>
      <c r="D28" s="1059" t="s">
        <v>382</v>
      </c>
      <c r="F28" s="924">
        <f>SUM(F29:F32)</f>
        <v>0</v>
      </c>
      <c r="H28" s="979">
        <f>ЗвітІнд.Кошторис!G131</f>
        <v>0</v>
      </c>
      <c r="J28" s="977">
        <f>H28-F28</f>
        <v>0</v>
      </c>
    </row>
    <row r="29" spans="2:10" s="19" customFormat="1" ht="12.75" hidden="1" x14ac:dyDescent="0.25">
      <c r="B29" s="925"/>
      <c r="C29" s="617"/>
      <c r="D29" s="926"/>
      <c r="E29" s="940"/>
      <c r="F29" s="927"/>
      <c r="H29" s="950"/>
    </row>
    <row r="30" spans="2:10" s="19" customFormat="1" ht="12.75" hidden="1" x14ac:dyDescent="0.25">
      <c r="B30" s="925"/>
      <c r="C30" s="617"/>
      <c r="D30" s="929"/>
      <c r="E30" s="940"/>
      <c r="F30" s="927"/>
      <c r="H30" s="950"/>
    </row>
    <row r="31" spans="2:10" s="19" customFormat="1" ht="12.75" hidden="1" x14ac:dyDescent="0.25">
      <c r="B31" s="925"/>
      <c r="C31" s="617"/>
      <c r="D31" s="929"/>
      <c r="E31" s="940"/>
      <c r="F31" s="927"/>
      <c r="H31" s="950"/>
    </row>
    <row r="32" spans="2:10" s="19" customFormat="1" ht="12.75" hidden="1" x14ac:dyDescent="0.25">
      <c r="B32" s="925"/>
      <c r="C32" s="617"/>
      <c r="D32" s="929"/>
      <c r="E32" s="940"/>
      <c r="F32" s="927"/>
      <c r="H32" s="950"/>
    </row>
    <row r="33" spans="2:10" hidden="1" x14ac:dyDescent="0.25">
      <c r="B33" s="931" t="s">
        <v>665</v>
      </c>
      <c r="C33" s="923">
        <v>2210</v>
      </c>
      <c r="D33" s="1062" t="s">
        <v>479</v>
      </c>
      <c r="F33" s="924">
        <f>SUM(F34:F35)</f>
        <v>0</v>
      </c>
      <c r="H33" s="979">
        <f>ЗвітІнд.Кошторис!G203</f>
        <v>0</v>
      </c>
      <c r="J33" s="977">
        <f>H33-F33</f>
        <v>0</v>
      </c>
    </row>
    <row r="34" spans="2:10" s="19" customFormat="1" ht="12.75" hidden="1" x14ac:dyDescent="0.25">
      <c r="B34" s="925"/>
      <c r="C34" s="617"/>
      <c r="D34" s="1061"/>
      <c r="E34" s="949"/>
      <c r="F34" s="928"/>
      <c r="H34" s="950"/>
    </row>
    <row r="35" spans="2:10" s="19" customFormat="1" ht="12.75" hidden="1" x14ac:dyDescent="0.25">
      <c r="B35" s="925"/>
      <c r="C35" s="617"/>
      <c r="D35" s="929"/>
      <c r="E35" s="949"/>
      <c r="F35" s="928"/>
      <c r="H35" s="950"/>
    </row>
    <row r="36" spans="2:10" x14ac:dyDescent="0.25">
      <c r="B36" s="922" t="s">
        <v>797</v>
      </c>
      <c r="C36" s="923">
        <v>2210</v>
      </c>
      <c r="D36" s="930" t="s">
        <v>474</v>
      </c>
      <c r="F36" s="924">
        <f>SUM(F37:F40)</f>
        <v>0.9</v>
      </c>
      <c r="H36" s="979">
        <f>ЗвітІнд.Кошторис!G209</f>
        <v>0</v>
      </c>
      <c r="J36" s="977">
        <f>H36-F36</f>
        <v>-0.9</v>
      </c>
    </row>
    <row r="37" spans="2:10" s="19" customFormat="1" ht="12.75" x14ac:dyDescent="0.25">
      <c r="B37" s="925"/>
      <c r="C37" s="617"/>
      <c r="D37" s="929" t="s">
        <v>763</v>
      </c>
      <c r="E37" s="940"/>
      <c r="F37" s="927">
        <v>0.9</v>
      </c>
      <c r="H37" s="950"/>
    </row>
    <row r="38" spans="2:10" s="19" customFormat="1" ht="12.75" hidden="1" x14ac:dyDescent="0.25">
      <c r="B38" s="925"/>
      <c r="C38" s="617"/>
      <c r="D38" s="929"/>
      <c r="E38" s="940"/>
      <c r="F38" s="927"/>
      <c r="H38" s="950"/>
    </row>
    <row r="39" spans="2:10" s="19" customFormat="1" ht="12.75" hidden="1" x14ac:dyDescent="0.25">
      <c r="B39" s="925"/>
      <c r="C39" s="617"/>
      <c r="D39" s="929"/>
      <c r="E39" s="940"/>
      <c r="F39" s="927"/>
      <c r="H39" s="950"/>
    </row>
    <row r="40" spans="2:10" s="19" customFormat="1" ht="12.75" hidden="1" x14ac:dyDescent="0.25">
      <c r="B40" s="925"/>
      <c r="C40" s="617"/>
      <c r="D40" s="929"/>
      <c r="E40" s="940"/>
      <c r="F40" s="927"/>
      <c r="H40" s="950"/>
    </row>
    <row r="41" spans="2:10" hidden="1" x14ac:dyDescent="0.25">
      <c r="B41" s="931" t="s">
        <v>672</v>
      </c>
      <c r="C41" s="923">
        <v>2240</v>
      </c>
      <c r="D41" s="1062" t="s">
        <v>479</v>
      </c>
      <c r="F41" s="924">
        <f>SUM(F42:F43)</f>
        <v>0</v>
      </c>
      <c r="H41" s="979">
        <f>ЗвітІнд.Кошторис!G351</f>
        <v>0</v>
      </c>
      <c r="J41" s="977">
        <f>H41-F41</f>
        <v>0</v>
      </c>
    </row>
    <row r="42" spans="2:10" s="19" customFormat="1" ht="12.75" hidden="1" x14ac:dyDescent="0.25">
      <c r="B42" s="925"/>
      <c r="C42" s="617"/>
      <c r="D42" s="1061"/>
      <c r="E42" s="949"/>
      <c r="F42" s="928"/>
      <c r="H42" s="950"/>
    </row>
    <row r="43" spans="2:10" s="19" customFormat="1" ht="12.75" hidden="1" x14ac:dyDescent="0.25">
      <c r="B43" s="938"/>
      <c r="C43" s="617"/>
      <c r="D43" s="929"/>
      <c r="E43" s="949"/>
      <c r="F43" s="928"/>
      <c r="H43" s="950"/>
    </row>
    <row r="44" spans="2:10" x14ac:dyDescent="0.25">
      <c r="B44" s="931" t="s">
        <v>667</v>
      </c>
      <c r="C44" s="923">
        <v>2240</v>
      </c>
      <c r="D44" s="930" t="s">
        <v>475</v>
      </c>
      <c r="F44" s="924">
        <f>SUM(F45:F51)</f>
        <v>39.291879999999999</v>
      </c>
      <c r="H44" s="979">
        <f>ЗвітІнд.Кошторис!G353</f>
        <v>39.380679999999998</v>
      </c>
      <c r="J44" s="977">
        <f>H44-F44</f>
        <v>8.8799999999999102E-2</v>
      </c>
    </row>
    <row r="45" spans="2:10" s="19" customFormat="1" x14ac:dyDescent="0.25">
      <c r="B45" s="1762"/>
      <c r="C45" s="172"/>
      <c r="D45" s="929" t="s">
        <v>759</v>
      </c>
      <c r="E45" s="1763"/>
      <c r="F45" s="927">
        <v>3.45</v>
      </c>
      <c r="H45" s="950"/>
    </row>
    <row r="46" spans="2:10" s="19" customFormat="1" x14ac:dyDescent="0.25">
      <c r="B46" s="1762"/>
      <c r="C46" s="172"/>
      <c r="D46" s="929" t="s">
        <v>760</v>
      </c>
      <c r="E46" s="1763"/>
      <c r="F46" s="927">
        <v>1.9112</v>
      </c>
      <c r="H46" s="950"/>
    </row>
    <row r="47" spans="2:10" s="19" customFormat="1" x14ac:dyDescent="0.25">
      <c r="B47" s="1762"/>
      <c r="C47" s="172"/>
      <c r="D47" s="929" t="s">
        <v>761</v>
      </c>
      <c r="E47" s="1763"/>
      <c r="F47" s="927">
        <v>0.30599999999999999</v>
      </c>
      <c r="H47" s="950"/>
    </row>
    <row r="48" spans="2:10" s="19" customFormat="1" ht="12.75" x14ac:dyDescent="0.25">
      <c r="B48" s="925"/>
      <c r="C48" s="617"/>
      <c r="D48" s="929" t="s">
        <v>762</v>
      </c>
      <c r="E48" s="940"/>
      <c r="F48" s="927">
        <v>6</v>
      </c>
      <c r="H48" s="950"/>
    </row>
    <row r="49" spans="2:10" s="19" customFormat="1" ht="12.75" x14ac:dyDescent="0.25">
      <c r="B49" s="925"/>
      <c r="C49" s="617"/>
      <c r="D49" s="939" t="s">
        <v>764</v>
      </c>
      <c r="E49" s="940"/>
      <c r="F49" s="927">
        <v>26</v>
      </c>
      <c r="H49" s="950"/>
    </row>
    <row r="50" spans="2:10" s="19" customFormat="1" ht="25.5" x14ac:dyDescent="0.25">
      <c r="B50" s="925"/>
      <c r="C50" s="617"/>
      <c r="D50" s="939" t="s">
        <v>775</v>
      </c>
      <c r="E50" s="940"/>
      <c r="F50" s="927">
        <v>1.47868</v>
      </c>
      <c r="H50" s="950"/>
    </row>
    <row r="51" spans="2:10" x14ac:dyDescent="0.25">
      <c r="B51" s="925"/>
      <c r="C51" s="617"/>
      <c r="D51" s="939" t="s">
        <v>765</v>
      </c>
      <c r="E51" s="940"/>
      <c r="F51" s="927">
        <v>0.14599999999999999</v>
      </c>
      <c r="H51" s="979">
        <f>ЗвітІнд.Кошторис!G380</f>
        <v>0</v>
      </c>
      <c r="J51" s="977">
        <f>H51-F55</f>
        <v>0</v>
      </c>
    </row>
    <row r="52" spans="2:10" s="19" customFormat="1" hidden="1" x14ac:dyDescent="0.25">
      <c r="B52" s="982" t="s">
        <v>620</v>
      </c>
      <c r="C52" s="923">
        <v>2250</v>
      </c>
      <c r="D52" s="930" t="s">
        <v>413</v>
      </c>
      <c r="E52" s="920"/>
      <c r="F52" s="924">
        <f>SUM(F53:F54)</f>
        <v>0</v>
      </c>
      <c r="H52" s="950"/>
    </row>
    <row r="53" spans="2:10" s="19" customFormat="1" ht="12.75" hidden="1" x14ac:dyDescent="0.25">
      <c r="B53" s="925"/>
      <c r="C53" s="617"/>
      <c r="D53" s="983"/>
      <c r="E53" s="949"/>
      <c r="F53" s="928"/>
      <c r="H53" s="950"/>
    </row>
    <row r="54" spans="2:10" hidden="1" x14ac:dyDescent="0.25">
      <c r="B54" s="925"/>
      <c r="C54" s="617"/>
      <c r="D54" s="929"/>
      <c r="E54" s="949"/>
      <c r="F54" s="928"/>
      <c r="H54" s="979">
        <f>ЗвітІнд.Кошторис!G390</f>
        <v>1.5</v>
      </c>
      <c r="J54" s="977">
        <f>H54-F58</f>
        <v>0.66344000000000003</v>
      </c>
    </row>
    <row r="55" spans="2:10" s="19" customFormat="1" hidden="1" x14ac:dyDescent="0.25">
      <c r="B55" s="933" t="s">
        <v>621</v>
      </c>
      <c r="C55" s="934">
        <v>2271</v>
      </c>
      <c r="D55" s="935" t="s">
        <v>471</v>
      </c>
      <c r="E55" s="920"/>
      <c r="F55" s="924">
        <f>SUM(F56:F57)</f>
        <v>0</v>
      </c>
      <c r="H55" s="950"/>
    </row>
    <row r="56" spans="2:10" s="19" customFormat="1" ht="12.75" hidden="1" x14ac:dyDescent="0.25">
      <c r="B56" s="925"/>
      <c r="C56" s="617"/>
      <c r="D56" s="929"/>
      <c r="E56" s="949"/>
      <c r="F56" s="928"/>
      <c r="H56" s="950"/>
    </row>
    <row r="57" spans="2:10" hidden="1" x14ac:dyDescent="0.25">
      <c r="B57" s="925"/>
      <c r="C57" s="617"/>
      <c r="D57" s="929"/>
      <c r="E57" s="949"/>
      <c r="F57" s="928"/>
      <c r="H57" s="979">
        <f>ЗвітІнд.Кошторис!G397</f>
        <v>0</v>
      </c>
      <c r="J57" s="977">
        <f>H57-F61</f>
        <v>0</v>
      </c>
    </row>
    <row r="58" spans="2:10" s="19" customFormat="1" x14ac:dyDescent="0.25">
      <c r="B58" s="933" t="s">
        <v>622</v>
      </c>
      <c r="C58" s="923">
        <v>2272</v>
      </c>
      <c r="D58" s="935" t="s">
        <v>471</v>
      </c>
      <c r="E58" s="920"/>
      <c r="F58" s="924">
        <f>SUM(F59:F60)</f>
        <v>0.83655999999999997</v>
      </c>
      <c r="H58" s="950"/>
    </row>
    <row r="59" spans="2:10" s="19" customFormat="1" ht="13.5" thickBot="1" x14ac:dyDescent="0.3">
      <c r="B59" s="925"/>
      <c r="C59" s="617"/>
      <c r="D59" s="929" t="s">
        <v>767</v>
      </c>
      <c r="E59" s="949"/>
      <c r="F59" s="1076">
        <v>0.83655999999999997</v>
      </c>
      <c r="H59" s="950"/>
    </row>
    <row r="60" spans="2:10" ht="15.75" hidden="1" thickTop="1" x14ac:dyDescent="0.25">
      <c r="B60" s="925"/>
      <c r="C60" s="617"/>
      <c r="D60" s="929"/>
      <c r="E60" s="949"/>
      <c r="F60" s="928"/>
      <c r="H60" s="979">
        <f>ЗвітІнд.Кошторис!G404</f>
        <v>0</v>
      </c>
      <c r="J60" s="977">
        <f>H60-F64</f>
        <v>0</v>
      </c>
    </row>
    <row r="61" spans="2:10" s="19" customFormat="1" hidden="1" x14ac:dyDescent="0.25">
      <c r="B61" s="933" t="s">
        <v>668</v>
      </c>
      <c r="C61" s="923">
        <v>2273</v>
      </c>
      <c r="D61" s="935" t="s">
        <v>471</v>
      </c>
      <c r="E61" s="920"/>
      <c r="F61" s="924">
        <f>SUM(F62:F63)</f>
        <v>0</v>
      </c>
      <c r="H61" s="950"/>
    </row>
    <row r="62" spans="2:10" s="19" customFormat="1" ht="12.75" hidden="1" x14ac:dyDescent="0.25">
      <c r="B62" s="925"/>
      <c r="C62" s="617"/>
      <c r="D62" s="929"/>
      <c r="E62" s="949"/>
      <c r="F62" s="928"/>
      <c r="H62" s="950"/>
    </row>
    <row r="63" spans="2:10" hidden="1" x14ac:dyDescent="0.25">
      <c r="B63" s="925"/>
      <c r="C63" s="617"/>
      <c r="D63" s="929"/>
      <c r="E63" s="949"/>
      <c r="F63" s="928"/>
      <c r="H63" s="979">
        <f>ЗвітІнд.Кошторис!G417</f>
        <v>7.6</v>
      </c>
      <c r="J63" s="977">
        <f>H63-F67</f>
        <v>0.10809999999999942</v>
      </c>
    </row>
    <row r="64" spans="2:10" s="19" customFormat="1" hidden="1" x14ac:dyDescent="0.25">
      <c r="B64" s="933" t="s">
        <v>526</v>
      </c>
      <c r="C64" s="923">
        <v>2274</v>
      </c>
      <c r="D64" s="935" t="s">
        <v>471</v>
      </c>
      <c r="E64" s="920"/>
      <c r="F64" s="924"/>
      <c r="H64" s="950"/>
    </row>
    <row r="65" spans="2:10" s="19" customFormat="1" ht="12.75" hidden="1" x14ac:dyDescent="0.25">
      <c r="B65" s="925"/>
      <c r="C65" s="617"/>
      <c r="D65" s="929"/>
      <c r="E65" s="949"/>
      <c r="F65" s="928"/>
      <c r="H65" s="950"/>
    </row>
    <row r="66" spans="2:10" ht="13.5" hidden="1" customHeight="1" x14ac:dyDescent="0.25">
      <c r="B66" s="925"/>
      <c r="C66" s="617"/>
      <c r="D66" s="1767" t="s">
        <v>772</v>
      </c>
      <c r="E66" s="949"/>
      <c r="H66" s="979">
        <f>ЗвітІнд.Кошторис!G440</f>
        <v>0</v>
      </c>
      <c r="J66" s="977">
        <f>H66-F70</f>
        <v>0</v>
      </c>
    </row>
    <row r="67" spans="2:10" s="19" customFormat="1" ht="15.75" thickTop="1" x14ac:dyDescent="0.25">
      <c r="B67" s="933" t="s">
        <v>776</v>
      </c>
      <c r="C67" s="923">
        <v>2275</v>
      </c>
      <c r="D67" s="935" t="s">
        <v>471</v>
      </c>
      <c r="E67" s="920"/>
      <c r="F67" s="924">
        <f>SUM(F68:F69)</f>
        <v>7.4919000000000002</v>
      </c>
      <c r="H67" s="950"/>
    </row>
    <row r="68" spans="2:10" s="19" customFormat="1" ht="13.5" thickBot="1" x14ac:dyDescent="0.3">
      <c r="B68" s="925"/>
      <c r="C68" s="617"/>
      <c r="D68" s="929" t="s">
        <v>774</v>
      </c>
      <c r="E68" s="940"/>
      <c r="F68" s="1076">
        <v>7.4919000000000002</v>
      </c>
      <c r="H68" s="950"/>
    </row>
    <row r="69" spans="2:10" ht="15.75" hidden="1" thickTop="1" x14ac:dyDescent="0.25">
      <c r="B69" s="925"/>
      <c r="C69" s="617"/>
      <c r="D69" s="929"/>
      <c r="E69" s="949"/>
      <c r="F69" s="928"/>
      <c r="H69" s="979">
        <f>ЗвітІнд.Кошторис!G449</f>
        <v>0</v>
      </c>
      <c r="J69" s="977">
        <f>H69-F73</f>
        <v>0</v>
      </c>
    </row>
    <row r="70" spans="2:10" s="19" customFormat="1" hidden="1" x14ac:dyDescent="0.25">
      <c r="B70" s="982" t="s">
        <v>545</v>
      </c>
      <c r="C70" s="934">
        <v>2730</v>
      </c>
      <c r="D70" s="930" t="s">
        <v>473</v>
      </c>
      <c r="E70" s="920"/>
      <c r="F70" s="924">
        <f>SUM(F71:F72)</f>
        <v>0</v>
      </c>
      <c r="H70" s="950"/>
    </row>
    <row r="71" spans="2:10" s="19" customFormat="1" ht="12.75" hidden="1" x14ac:dyDescent="0.25">
      <c r="B71" s="925"/>
      <c r="C71" s="617"/>
      <c r="D71" s="929"/>
      <c r="E71" s="949"/>
      <c r="F71" s="928"/>
      <c r="H71" s="950"/>
    </row>
    <row r="72" spans="2:10" hidden="1" x14ac:dyDescent="0.25">
      <c r="B72" s="925"/>
      <c r="C72" s="617"/>
      <c r="D72" s="929"/>
      <c r="E72" s="949"/>
      <c r="F72" s="928"/>
    </row>
    <row r="73" spans="2:10" hidden="1" x14ac:dyDescent="0.25">
      <c r="B73" s="932" t="s">
        <v>669</v>
      </c>
      <c r="C73" s="934">
        <v>2800</v>
      </c>
      <c r="D73" s="930" t="s">
        <v>472</v>
      </c>
      <c r="F73" s="924">
        <f>SUM(F74:F75)</f>
        <v>0</v>
      </c>
    </row>
    <row r="74" spans="2:10" hidden="1" x14ac:dyDescent="0.25">
      <c r="B74" s="925"/>
      <c r="C74" s="617"/>
      <c r="D74" s="929"/>
      <c r="E74" s="949"/>
      <c r="F74" s="928"/>
    </row>
    <row r="75" spans="2:10" ht="18.75" hidden="1" x14ac:dyDescent="0.25">
      <c r="B75" s="938"/>
      <c r="C75" s="1764"/>
      <c r="D75" s="939"/>
      <c r="E75" s="949"/>
      <c r="F75" s="1765"/>
      <c r="G75" s="1220"/>
      <c r="H75" s="1220"/>
    </row>
    <row r="76" spans="2:10" ht="16.5" hidden="1" customHeight="1" thickBot="1" x14ac:dyDescent="0.3">
      <c r="B76" s="1766"/>
      <c r="C76" s="1766"/>
      <c r="D76" s="1767" t="s">
        <v>772</v>
      </c>
      <c r="E76" s="1767"/>
      <c r="F76" s="1076">
        <v>0.26771</v>
      </c>
      <c r="G76" s="345"/>
      <c r="H76" s="345"/>
    </row>
    <row r="77" spans="2:10" ht="15.75" thickTop="1" x14ac:dyDescent="0.25">
      <c r="G77" s="80"/>
      <c r="H77" s="80"/>
    </row>
    <row r="78" spans="2:10" ht="18.75" x14ac:dyDescent="0.25">
      <c r="B78" s="5"/>
      <c r="C78" s="5"/>
      <c r="D78" s="5"/>
      <c r="E78" s="5"/>
      <c r="F78" s="5"/>
      <c r="G78" s="1220"/>
      <c r="H78" s="1220"/>
    </row>
    <row r="79" spans="2:10" ht="18.75" x14ac:dyDescent="0.25">
      <c r="B79" s="1221" t="s">
        <v>768</v>
      </c>
      <c r="C79" s="5"/>
      <c r="D79" s="1517"/>
      <c r="E79" s="5"/>
      <c r="F79" s="1768" t="s">
        <v>769</v>
      </c>
      <c r="G79" s="345"/>
      <c r="H79" s="345"/>
    </row>
    <row r="80" spans="2:10" x14ac:dyDescent="0.25">
      <c r="B80" s="344"/>
      <c r="C80" s="2"/>
      <c r="D80" s="1518"/>
      <c r="E80" s="343"/>
      <c r="F80" s="345" t="s">
        <v>349</v>
      </c>
      <c r="G80" s="348"/>
      <c r="H80" s="348"/>
    </row>
    <row r="81" spans="2:8" ht="18.75" x14ac:dyDescent="0.25">
      <c r="B81" s="342" t="s">
        <v>350</v>
      </c>
      <c r="C81" s="5"/>
      <c r="D81" s="1517"/>
      <c r="E81" s="5"/>
      <c r="F81" s="347"/>
      <c r="H81" s="5"/>
    </row>
    <row r="82" spans="2:8" ht="18.75" x14ac:dyDescent="0.25">
      <c r="B82" s="342" t="s">
        <v>351</v>
      </c>
      <c r="C82" s="5"/>
      <c r="D82" s="1517"/>
      <c r="E82" s="5"/>
      <c r="F82" s="1768" t="s">
        <v>770</v>
      </c>
      <c r="H82" s="5"/>
    </row>
    <row r="83" spans="2:8" x14ac:dyDescent="0.25">
      <c r="B83" s="344"/>
      <c r="C83" s="2"/>
      <c r="D83" s="1518"/>
      <c r="E83" s="343"/>
      <c r="F83" s="345" t="s">
        <v>349</v>
      </c>
      <c r="H83" s="5"/>
    </row>
    <row r="84" spans="2:8" x14ac:dyDescent="0.25">
      <c r="B84" s="349"/>
      <c r="C84" s="350"/>
      <c r="D84" s="1519"/>
      <c r="E84" s="348"/>
      <c r="F84" s="351"/>
      <c r="H84" s="5"/>
    </row>
    <row r="85" spans="2:8" x14ac:dyDescent="0.25">
      <c r="B85" s="353" t="s">
        <v>795</v>
      </c>
      <c r="C85" s="354"/>
      <c r="D85" s="1520"/>
      <c r="E85" s="5"/>
      <c r="F85" s="69"/>
      <c r="H85" s="5"/>
    </row>
    <row r="86" spans="2:8" x14ac:dyDescent="0.25">
      <c r="B86" s="355"/>
      <c r="C86" s="356"/>
      <c r="D86" s="1521" t="s">
        <v>352</v>
      </c>
      <c r="E86" s="5"/>
      <c r="F86" s="69"/>
    </row>
    <row r="87" spans="2:8" x14ac:dyDescent="0.25">
      <c r="B87" s="358"/>
      <c r="C87" s="89"/>
      <c r="D87" s="1522"/>
      <c r="E87" s="5"/>
      <c r="F87" s="69"/>
    </row>
    <row r="88" spans="2:8" x14ac:dyDescent="0.25">
      <c r="B88" s="359" t="s">
        <v>353</v>
      </c>
      <c r="C88" s="89"/>
      <c r="D88" s="1523" t="s">
        <v>771</v>
      </c>
      <c r="E88" s="5"/>
      <c r="F88" s="69"/>
    </row>
    <row r="89" spans="2:8" x14ac:dyDescent="0.25">
      <c r="B89" s="350"/>
      <c r="C89" s="5"/>
      <c r="D89" s="1517"/>
      <c r="E89" s="5"/>
      <c r="F89" s="69"/>
    </row>
  </sheetData>
  <mergeCells count="5">
    <mergeCell ref="B3:F3"/>
    <mergeCell ref="B8:B9"/>
    <mergeCell ref="C8:C9"/>
    <mergeCell ref="D8:D9"/>
    <mergeCell ref="F1:M1"/>
  </mergeCells>
  <conditionalFormatting sqref="J11">
    <cfRule type="cellIs" dxfId="120" priority="158" operator="lessThan">
      <formula>0</formula>
    </cfRule>
    <cfRule type="cellIs" dxfId="119" priority="159" operator="greaterThan">
      <formula>0</formula>
    </cfRule>
    <cfRule type="cellIs" dxfId="118" priority="160" operator="lessThan">
      <formula>0</formula>
    </cfRule>
    <cfRule type="cellIs" dxfId="117" priority="161" operator="greaterThan">
      <formula>0</formula>
    </cfRule>
    <cfRule type="cellIs" dxfId="116" priority="165" operator="greaterThan">
      <formula>0</formula>
    </cfRule>
    <cfRule type="cellIs" dxfId="115" priority="166" operator="lessThan">
      <formula>0</formula>
    </cfRule>
  </conditionalFormatting>
  <conditionalFormatting sqref="J11">
    <cfRule type="cellIs" dxfId="114" priority="163" operator="lessThan">
      <formula>0</formula>
    </cfRule>
    <cfRule type="cellIs" dxfId="113" priority="164" operator="greaterThan">
      <formula>0</formula>
    </cfRule>
  </conditionalFormatting>
  <conditionalFormatting sqref="J11">
    <cfRule type="cellIs" dxfId="112" priority="162" operator="equal">
      <formula>0</formula>
    </cfRule>
  </conditionalFormatting>
  <conditionalFormatting sqref="J28">
    <cfRule type="cellIs" dxfId="111" priority="149" operator="lessThan">
      <formula>0</formula>
    </cfRule>
    <cfRule type="cellIs" dxfId="110" priority="150" operator="greaterThan">
      <formula>0</formula>
    </cfRule>
    <cfRule type="cellIs" dxfId="109" priority="151" operator="lessThan">
      <formula>0</formula>
    </cfRule>
    <cfRule type="cellIs" dxfId="108" priority="152" operator="greaterThan">
      <formula>0</formula>
    </cfRule>
    <cfRule type="cellIs" dxfId="107" priority="156" operator="greaterThan">
      <formula>0</formula>
    </cfRule>
    <cfRule type="cellIs" dxfId="106" priority="157" operator="lessThan">
      <formula>0</formula>
    </cfRule>
  </conditionalFormatting>
  <conditionalFormatting sqref="J28">
    <cfRule type="cellIs" dxfId="105" priority="154" operator="lessThan">
      <formula>0</formula>
    </cfRule>
    <cfRule type="cellIs" dxfId="104" priority="155" operator="greaterThan">
      <formula>0</formula>
    </cfRule>
  </conditionalFormatting>
  <conditionalFormatting sqref="J28">
    <cfRule type="cellIs" dxfId="103" priority="153" operator="equal">
      <formula>0</formula>
    </cfRule>
  </conditionalFormatting>
  <conditionalFormatting sqref="J63">
    <cfRule type="cellIs" dxfId="102" priority="32" operator="lessThan">
      <formula>0</formula>
    </cfRule>
    <cfRule type="cellIs" dxfId="101" priority="33" operator="greaterThan">
      <formula>0</formula>
    </cfRule>
    <cfRule type="cellIs" dxfId="100" priority="34" operator="lessThan">
      <formula>0</formula>
    </cfRule>
    <cfRule type="cellIs" dxfId="99" priority="35" operator="greaterThan">
      <formula>0</formula>
    </cfRule>
    <cfRule type="cellIs" dxfId="98" priority="39" operator="greaterThan">
      <formula>0</formula>
    </cfRule>
    <cfRule type="cellIs" dxfId="97" priority="40" operator="lessThan">
      <formula>0</formula>
    </cfRule>
  </conditionalFormatting>
  <conditionalFormatting sqref="J63">
    <cfRule type="cellIs" dxfId="96" priority="37" operator="lessThan">
      <formula>0</formula>
    </cfRule>
    <cfRule type="cellIs" dxfId="95" priority="38" operator="greaterThan">
      <formula>0</formula>
    </cfRule>
  </conditionalFormatting>
  <conditionalFormatting sqref="J63">
    <cfRule type="cellIs" dxfId="94" priority="36" operator="equal">
      <formula>0</formula>
    </cfRule>
  </conditionalFormatting>
  <conditionalFormatting sqref="J33">
    <cfRule type="cellIs" dxfId="93" priority="113" operator="lessThan">
      <formula>0</formula>
    </cfRule>
    <cfRule type="cellIs" dxfId="92" priority="114" operator="greaterThan">
      <formula>0</formula>
    </cfRule>
    <cfRule type="cellIs" dxfId="91" priority="115" operator="lessThan">
      <formula>0</formula>
    </cfRule>
    <cfRule type="cellIs" dxfId="90" priority="116" operator="greaterThan">
      <formula>0</formula>
    </cfRule>
    <cfRule type="cellIs" dxfId="89" priority="120" operator="greaterThan">
      <formula>0</formula>
    </cfRule>
    <cfRule type="cellIs" dxfId="88" priority="121" operator="lessThan">
      <formula>0</formula>
    </cfRule>
  </conditionalFormatting>
  <conditionalFormatting sqref="J33">
    <cfRule type="cellIs" dxfId="87" priority="118" operator="lessThan">
      <formula>0</formula>
    </cfRule>
    <cfRule type="cellIs" dxfId="86" priority="119" operator="greaterThan">
      <formula>0</formula>
    </cfRule>
  </conditionalFormatting>
  <conditionalFormatting sqref="J33">
    <cfRule type="cellIs" dxfId="85" priority="117" operator="equal">
      <formula>0</formula>
    </cfRule>
  </conditionalFormatting>
  <conditionalFormatting sqref="J36">
    <cfRule type="cellIs" dxfId="84" priority="104" operator="lessThan">
      <formula>0</formula>
    </cfRule>
    <cfRule type="cellIs" dxfId="83" priority="105" operator="greaterThan">
      <formula>0</formula>
    </cfRule>
    <cfRule type="cellIs" dxfId="82" priority="106" operator="lessThan">
      <formula>0</formula>
    </cfRule>
    <cfRule type="cellIs" dxfId="81" priority="107" operator="greaterThan">
      <formula>0</formula>
    </cfRule>
    <cfRule type="cellIs" dxfId="80" priority="111" operator="greaterThan">
      <formula>0</formula>
    </cfRule>
    <cfRule type="cellIs" dxfId="79" priority="112" operator="lessThan">
      <formula>0</formula>
    </cfRule>
  </conditionalFormatting>
  <conditionalFormatting sqref="J36">
    <cfRule type="cellIs" dxfId="78" priority="109" operator="lessThan">
      <formula>0</formula>
    </cfRule>
    <cfRule type="cellIs" dxfId="77" priority="110" operator="greaterThan">
      <formula>0</formula>
    </cfRule>
  </conditionalFormatting>
  <conditionalFormatting sqref="J36">
    <cfRule type="cellIs" dxfId="76" priority="108" operator="equal">
      <formula>0</formula>
    </cfRule>
  </conditionalFormatting>
  <conditionalFormatting sqref="J41">
    <cfRule type="cellIs" dxfId="75" priority="95" operator="lessThan">
      <formula>0</formula>
    </cfRule>
    <cfRule type="cellIs" dxfId="74" priority="96" operator="greaterThan">
      <formula>0</formula>
    </cfRule>
    <cfRule type="cellIs" dxfId="73" priority="97" operator="lessThan">
      <formula>0</formula>
    </cfRule>
    <cfRule type="cellIs" dxfId="72" priority="98" operator="greaterThan">
      <formula>0</formula>
    </cfRule>
    <cfRule type="cellIs" dxfId="71" priority="102" operator="greaterThan">
      <formula>0</formula>
    </cfRule>
    <cfRule type="cellIs" dxfId="70" priority="103" operator="lessThan">
      <formula>0</formula>
    </cfRule>
  </conditionalFormatting>
  <conditionalFormatting sqref="J41">
    <cfRule type="cellIs" dxfId="69" priority="100" operator="lessThan">
      <formula>0</formula>
    </cfRule>
    <cfRule type="cellIs" dxfId="68" priority="101" operator="greaterThan">
      <formula>0</formula>
    </cfRule>
  </conditionalFormatting>
  <conditionalFormatting sqref="J41">
    <cfRule type="cellIs" dxfId="67" priority="99" operator="equal">
      <formula>0</formula>
    </cfRule>
  </conditionalFormatting>
  <conditionalFormatting sqref="J44">
    <cfRule type="cellIs" dxfId="66" priority="86" operator="lessThan">
      <formula>0</formula>
    </cfRule>
    <cfRule type="cellIs" dxfId="65" priority="87" operator="greaterThan">
      <formula>0</formula>
    </cfRule>
    <cfRule type="cellIs" dxfId="64" priority="88" operator="lessThan">
      <formula>0</formula>
    </cfRule>
    <cfRule type="cellIs" dxfId="63" priority="89" operator="greaterThan">
      <formula>0</formula>
    </cfRule>
    <cfRule type="cellIs" dxfId="62" priority="93" operator="greaterThan">
      <formula>0</formula>
    </cfRule>
    <cfRule type="cellIs" dxfId="61" priority="94" operator="lessThan">
      <formula>0</formula>
    </cfRule>
  </conditionalFormatting>
  <conditionalFormatting sqref="J44">
    <cfRule type="cellIs" dxfId="60" priority="91" operator="lessThan">
      <formula>0</formula>
    </cfRule>
    <cfRule type="cellIs" dxfId="59" priority="92" operator="greaterThan">
      <formula>0</formula>
    </cfRule>
  </conditionalFormatting>
  <conditionalFormatting sqref="J44">
    <cfRule type="cellIs" dxfId="58" priority="90" operator="equal">
      <formula>0</formula>
    </cfRule>
  </conditionalFormatting>
  <conditionalFormatting sqref="J51">
    <cfRule type="cellIs" dxfId="57" priority="68" operator="lessThan">
      <formula>0</formula>
    </cfRule>
    <cfRule type="cellIs" dxfId="56" priority="69" operator="greaterThan">
      <formula>0</formula>
    </cfRule>
    <cfRule type="cellIs" dxfId="55" priority="70" operator="lessThan">
      <formula>0</formula>
    </cfRule>
    <cfRule type="cellIs" dxfId="54" priority="71" operator="greaterThan">
      <formula>0</formula>
    </cfRule>
    <cfRule type="cellIs" dxfId="53" priority="75" operator="greaterThan">
      <formula>0</formula>
    </cfRule>
    <cfRule type="cellIs" dxfId="52" priority="76" operator="lessThan">
      <formula>0</formula>
    </cfRule>
  </conditionalFormatting>
  <conditionalFormatting sqref="J51">
    <cfRule type="cellIs" dxfId="51" priority="73" operator="lessThan">
      <formula>0</formula>
    </cfRule>
    <cfRule type="cellIs" dxfId="50" priority="74" operator="greaterThan">
      <formula>0</formula>
    </cfRule>
  </conditionalFormatting>
  <conditionalFormatting sqref="J51">
    <cfRule type="cellIs" dxfId="49" priority="72" operator="equal">
      <formula>0</formula>
    </cfRule>
  </conditionalFormatting>
  <conditionalFormatting sqref="J54">
    <cfRule type="cellIs" dxfId="48" priority="59" operator="lessThan">
      <formula>0</formula>
    </cfRule>
    <cfRule type="cellIs" dxfId="47" priority="60" operator="greaterThan">
      <formula>0</formula>
    </cfRule>
    <cfRule type="cellIs" dxfId="46" priority="61" operator="lessThan">
      <formula>0</formula>
    </cfRule>
    <cfRule type="cellIs" dxfId="45" priority="62" operator="greaterThan">
      <formula>0</formula>
    </cfRule>
    <cfRule type="cellIs" dxfId="44" priority="66" operator="greaterThan">
      <formula>0</formula>
    </cfRule>
    <cfRule type="cellIs" dxfId="43" priority="67" operator="lessThan">
      <formula>0</formula>
    </cfRule>
  </conditionalFormatting>
  <conditionalFormatting sqref="J54">
    <cfRule type="cellIs" dxfId="42" priority="64" operator="lessThan">
      <formula>0</formula>
    </cfRule>
    <cfRule type="cellIs" dxfId="41" priority="65" operator="greaterThan">
      <formula>0</formula>
    </cfRule>
  </conditionalFormatting>
  <conditionalFormatting sqref="J54">
    <cfRule type="cellIs" dxfId="40" priority="63" operator="equal">
      <formula>0</formula>
    </cfRule>
  </conditionalFormatting>
  <conditionalFormatting sqref="J57">
    <cfRule type="cellIs" dxfId="39" priority="50" operator="lessThan">
      <formula>0</formula>
    </cfRule>
    <cfRule type="cellIs" dxfId="38" priority="51" operator="greaterThan">
      <formula>0</formula>
    </cfRule>
    <cfRule type="cellIs" dxfId="37" priority="52" operator="lessThan">
      <formula>0</formula>
    </cfRule>
    <cfRule type="cellIs" dxfId="36" priority="53" operator="greaterThan">
      <formula>0</formula>
    </cfRule>
    <cfRule type="cellIs" dxfId="35" priority="57" operator="greaterThan">
      <formula>0</formula>
    </cfRule>
    <cfRule type="cellIs" dxfId="34" priority="58" operator="lessThan">
      <formula>0</formula>
    </cfRule>
  </conditionalFormatting>
  <conditionalFormatting sqref="J57">
    <cfRule type="cellIs" dxfId="33" priority="55" operator="lessThan">
      <formula>0</formula>
    </cfRule>
    <cfRule type="cellIs" dxfId="32" priority="56" operator="greaterThan">
      <formula>0</formula>
    </cfRule>
  </conditionalFormatting>
  <conditionalFormatting sqref="J57">
    <cfRule type="cellIs" dxfId="31" priority="54" operator="equal">
      <formula>0</formula>
    </cfRule>
  </conditionalFormatting>
  <conditionalFormatting sqref="J60">
    <cfRule type="cellIs" dxfId="30" priority="41" operator="lessThan">
      <formula>0</formula>
    </cfRule>
    <cfRule type="cellIs" dxfId="29" priority="42" operator="greaterThan">
      <formula>0</formula>
    </cfRule>
    <cfRule type="cellIs" dxfId="28" priority="43" operator="lessThan">
      <formula>0</formula>
    </cfRule>
    <cfRule type="cellIs" dxfId="27" priority="44" operator="greaterThan">
      <formula>0</formula>
    </cfRule>
    <cfRule type="cellIs" dxfId="26" priority="48" operator="greaterThan">
      <formula>0</formula>
    </cfRule>
    <cfRule type="cellIs" dxfId="25" priority="49" operator="lessThan">
      <formula>0</formula>
    </cfRule>
  </conditionalFormatting>
  <conditionalFormatting sqref="J60">
    <cfRule type="cellIs" dxfId="24" priority="46" operator="lessThan">
      <formula>0</formula>
    </cfRule>
    <cfRule type="cellIs" dxfId="23" priority="47" operator="greaterThan">
      <formula>0</formula>
    </cfRule>
  </conditionalFormatting>
  <conditionalFormatting sqref="J60">
    <cfRule type="cellIs" dxfId="22" priority="45" operator="equal">
      <formula>0</formula>
    </cfRule>
  </conditionalFormatting>
  <conditionalFormatting sqref="J69">
    <cfRule type="cellIs" dxfId="21" priority="14" operator="lessThan">
      <formula>0</formula>
    </cfRule>
    <cfRule type="cellIs" dxfId="20" priority="15" operator="greaterThan">
      <formula>0</formula>
    </cfRule>
    <cfRule type="cellIs" dxfId="19" priority="16" operator="lessThan">
      <formula>0</formula>
    </cfRule>
    <cfRule type="cellIs" dxfId="18" priority="17" operator="greaterThan">
      <formula>0</formula>
    </cfRule>
    <cfRule type="cellIs" dxfId="17" priority="21" operator="greaterThan">
      <formula>0</formula>
    </cfRule>
    <cfRule type="cellIs" dxfId="16" priority="22" operator="lessThan">
      <formula>0</formula>
    </cfRule>
  </conditionalFormatting>
  <conditionalFormatting sqref="J69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J69">
    <cfRule type="cellIs" dxfId="13" priority="18" operator="equal">
      <formula>0</formula>
    </cfRule>
  </conditionalFormatting>
  <conditionalFormatting sqref="J66">
    <cfRule type="cellIs" dxfId="12" priority="23" operator="lessThan">
      <formula>0</formula>
    </cfRule>
    <cfRule type="cellIs" dxfId="11" priority="24" operator="greaterThan">
      <formula>0</formula>
    </cfRule>
    <cfRule type="cellIs" dxfId="10" priority="25" operator="lessThan">
      <formula>0</formula>
    </cfRule>
    <cfRule type="cellIs" dxfId="9" priority="26" operator="greaterThan">
      <formula>0</formula>
    </cfRule>
    <cfRule type="cellIs" dxfId="8" priority="30" operator="greaterThan">
      <formula>0</formula>
    </cfRule>
    <cfRule type="cellIs" dxfId="7" priority="31" operator="lessThan">
      <formula>0</formula>
    </cfRule>
  </conditionalFormatting>
  <conditionalFormatting sqref="J66">
    <cfRule type="cellIs" dxfId="6" priority="28" operator="lessThan">
      <formula>0</formula>
    </cfRule>
    <cfRule type="cellIs" dxfId="5" priority="29" operator="greaterThan">
      <formula>0</formula>
    </cfRule>
  </conditionalFormatting>
  <conditionalFormatting sqref="J66">
    <cfRule type="cellIs" dxfId="4" priority="27" operator="equal">
      <formula>0</formula>
    </cfRule>
  </conditionalFormatting>
  <conditionalFormatting sqref="J11 J28 J33 J36 J41 J44 J51 J54 J57 J60 J63 J66 J69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J69 J66 J51 J54 J57 J60 J63 J33 J36 J41 J44 J11 J28">
    <cfRule type="cellIs" dxfId="1" priority="1" operator="lessThan">
      <formula>0</formula>
    </cfRule>
    <cfRule type="cellIs" dxfId="0" priority="2" operator="greaterThan">
      <formula>0</formula>
    </cfRule>
  </conditionalFormatting>
  <pageMargins left="0.39370078740157483" right="0.23622047244094491" top="0.31496062992125984" bottom="0.31496062992125984" header="0.15748031496062992" footer="0.23622047244094491"/>
  <pageSetup paperSize="9" scale="92" fitToHeight="2" orientation="portrait" r:id="rId1"/>
  <headerFooter differentFirst="1">
    <oddFooter>&amp;C&amp;"+,полужирный курсив"&amp;8Сторінка &amp;P 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5:O98"/>
  <sheetViews>
    <sheetView topLeftCell="A4" zoomScale="60" zoomScaleNormal="60" workbookViewId="0">
      <selection activeCell="J15" sqref="J15"/>
    </sheetView>
  </sheetViews>
  <sheetFormatPr defaultRowHeight="18.75" x14ac:dyDescent="0.3"/>
  <cols>
    <col min="1" max="1" width="9.140625" style="1308"/>
    <col min="2" max="2" width="12.7109375" style="1308" customWidth="1"/>
    <col min="3" max="3" width="96.7109375" style="1308" customWidth="1"/>
    <col min="4" max="6" width="9.140625" style="1308"/>
    <col min="7" max="7" width="92.7109375" style="1308" customWidth="1"/>
    <col min="8" max="10" width="9.140625" style="1308"/>
    <col min="11" max="11" width="93" style="1308" customWidth="1"/>
    <col min="12" max="14" width="9.140625" style="1308"/>
    <col min="15" max="15" width="92.7109375" style="1308" customWidth="1"/>
    <col min="16" max="16384" width="9.140625" style="1308"/>
  </cols>
  <sheetData>
    <row r="5" spans="1:15" ht="54" customHeight="1" x14ac:dyDescent="0.3">
      <c r="C5" s="1312" t="s">
        <v>430</v>
      </c>
      <c r="G5" s="1313" t="s">
        <v>431</v>
      </c>
      <c r="K5" s="1313" t="s">
        <v>432</v>
      </c>
      <c r="O5" s="1313" t="s">
        <v>696</v>
      </c>
    </row>
    <row r="8" spans="1:15" ht="19.5" thickBot="1" x14ac:dyDescent="0.35">
      <c r="B8" s="1308" t="s">
        <v>19</v>
      </c>
      <c r="F8" s="1308" t="s">
        <v>19</v>
      </c>
    </row>
    <row r="9" spans="1:15" ht="39" thickTop="1" thickBot="1" x14ac:dyDescent="0.35">
      <c r="A9" s="1308">
        <v>1</v>
      </c>
      <c r="B9" s="1309">
        <v>2100</v>
      </c>
      <c r="C9" s="1310" t="s">
        <v>48</v>
      </c>
      <c r="E9" s="1308">
        <v>1</v>
      </c>
      <c r="F9" s="1309">
        <v>2210</v>
      </c>
      <c r="G9" s="1310" t="str">
        <f>ЗвітІнд.Кошторис!E168</f>
        <v xml:space="preserve"> - Придбання комплектувальних виробів і деталей для ремонту, придбання витратних та інших матеріалів: </v>
      </c>
      <c r="I9" s="1308">
        <v>1</v>
      </c>
      <c r="J9" s="1309">
        <v>2240</v>
      </c>
      <c r="K9" s="1310" t="str">
        <f>ЗвітІнд.Кошторис!E282</f>
        <v xml:space="preserve"> - Придбання ліцензійного програмного забезпечення</v>
      </c>
      <c r="M9" s="1308">
        <v>1</v>
      </c>
      <c r="N9" s="1314">
        <v>3110</v>
      </c>
      <c r="O9" s="1524" t="str">
        <f>ЗвітІнд.Кошторис!E454</f>
        <v>Придбання обладнання і предметів довгострокового користування</v>
      </c>
    </row>
    <row r="10" spans="1:15" ht="34.5" customHeight="1" thickTop="1" thickBot="1" x14ac:dyDescent="0.35">
      <c r="A10" s="1308">
        <v>2</v>
      </c>
      <c r="B10" s="1309">
        <v>2210</v>
      </c>
      <c r="C10" s="1310" t="s">
        <v>58</v>
      </c>
      <c r="E10" s="1308">
        <v>2</v>
      </c>
      <c r="F10" s="1309">
        <v>2210</v>
      </c>
      <c r="G10" s="1310" t="str">
        <f>ЗвітІнд.Кошторис!E175</f>
        <v xml:space="preserve"> - Придбання оргтехніки, пасивного обладнання: </v>
      </c>
      <c r="I10" s="1308">
        <v>2</v>
      </c>
      <c r="J10" s="1309">
        <v>2240</v>
      </c>
      <c r="K10" s="1310" t="str">
        <f>ЗвітІнд.Кошторис!E335</f>
        <v xml:space="preserve"> • Придбання ліцензійного програмного забезпечення </v>
      </c>
      <c r="M10" s="1308">
        <v>2</v>
      </c>
      <c r="N10" s="1314">
        <v>3110</v>
      </c>
      <c r="O10" s="1524" t="e">
        <f>ЗвітІнд.Кошторис!#REF!</f>
        <v>#REF!</v>
      </c>
    </row>
    <row r="11" spans="1:15" ht="34.5" customHeight="1" thickTop="1" thickBot="1" x14ac:dyDescent="0.35">
      <c r="A11" s="1308">
        <v>3</v>
      </c>
      <c r="B11" s="1309">
        <v>2210</v>
      </c>
      <c r="C11" s="1310" t="s">
        <v>64</v>
      </c>
      <c r="E11" s="1308">
        <v>3</v>
      </c>
      <c r="F11" s="1309">
        <v>2240</v>
      </c>
      <c r="G11" s="1310" t="s">
        <v>659</v>
      </c>
      <c r="I11" s="1308">
        <v>3</v>
      </c>
      <c r="J11" s="1309">
        <v>2240</v>
      </c>
      <c r="K11" s="1310" t="e">
        <f>ЗвітІнд.Кошторис!#REF!</f>
        <v>#REF!</v>
      </c>
      <c r="M11" s="1308">
        <v>3</v>
      </c>
      <c r="N11" s="1314">
        <v>3110</v>
      </c>
      <c r="O11" s="1524" t="e">
        <f>ЗвітІнд.Кошторис!#REF!</f>
        <v>#REF!</v>
      </c>
    </row>
    <row r="12" spans="1:15" ht="34.5" customHeight="1" thickTop="1" thickBot="1" x14ac:dyDescent="0.35">
      <c r="A12" s="1308">
        <v>4</v>
      </c>
      <c r="B12" s="1309">
        <v>2210</v>
      </c>
      <c r="C12" s="1310" t="s">
        <v>69</v>
      </c>
      <c r="E12" s="1308">
        <v>4</v>
      </c>
      <c r="F12" s="1309">
        <v>2240</v>
      </c>
      <c r="G12" s="1310" t="str">
        <f>ЗвітІнд.Кошторис!E211</f>
        <v xml:space="preserve"> - Оплата послуг з інформатизації (ремонт засобів інформатизації; централізоване адміністрування локальних комп’ютерних мереж; супроводження автоматизованої системи документообігу; супроводження іншого програмного забезпечення; доступ до електронних юридичних баз даних; оренда засобів інформатизації; модернізація локальної комп’ютерної мережі; обслуговування каналів зв’язку; підключення до Інтернет тощо):</v>
      </c>
      <c r="I12" s="1308">
        <v>4</v>
      </c>
      <c r="J12" s="1309">
        <v>2240</v>
      </c>
      <c r="K12" s="1310" t="e">
        <f>ЗвітІнд.Кошторис!#REF!</f>
        <v>#REF!</v>
      </c>
      <c r="M12" s="1308">
        <v>4</v>
      </c>
      <c r="N12" s="1309">
        <v>3110</v>
      </c>
      <c r="O12" s="1310" t="e">
        <f>ЗвітІнд.Кошторис!#REF!</f>
        <v>#REF!</v>
      </c>
    </row>
    <row r="13" spans="1:15" ht="34.5" customHeight="1" thickTop="1" thickBot="1" x14ac:dyDescent="0.35">
      <c r="A13" s="1308">
        <v>5</v>
      </c>
      <c r="B13" s="1309">
        <v>2210</v>
      </c>
      <c r="C13" s="1310" t="s">
        <v>73</v>
      </c>
      <c r="E13" s="1308">
        <v>5</v>
      </c>
      <c r="F13" s="1309">
        <v>2240</v>
      </c>
      <c r="G13" s="1310" t="str">
        <f>ЗвітІнд.Кошторис!E331</f>
        <v xml:space="preserve"> • Ескплуатація Єдиного державного реєстру судових рішень</v>
      </c>
      <c r="M13" s="1308">
        <v>5</v>
      </c>
      <c r="N13" s="1309">
        <v>3110</v>
      </c>
      <c r="O13" s="1310" t="e">
        <f>ЗвітІнд.Кошторис!#REF!</f>
        <v>#REF!</v>
      </c>
    </row>
    <row r="14" spans="1:15" ht="34.5" customHeight="1" thickTop="1" thickBot="1" x14ac:dyDescent="0.35">
      <c r="A14" s="1308">
        <v>6</v>
      </c>
      <c r="B14" s="1309">
        <v>2210</v>
      </c>
      <c r="C14" s="1310" t="s">
        <v>76</v>
      </c>
      <c r="E14" s="1308">
        <v>6</v>
      </c>
      <c r="F14" s="1309">
        <v>2240</v>
      </c>
      <c r="G14" s="1310" t="e">
        <f>ЗвітІнд.Кошторис!#REF!</f>
        <v>#REF!</v>
      </c>
      <c r="M14" s="1308">
        <v>6</v>
      </c>
      <c r="N14" s="1309">
        <v>3110</v>
      </c>
      <c r="O14" s="1310" t="e">
        <f>ЗвітІнд.Кошторис!#REF!</f>
        <v>#REF!</v>
      </c>
    </row>
    <row r="15" spans="1:15" ht="34.5" customHeight="1" thickTop="1" thickBot="1" x14ac:dyDescent="0.35">
      <c r="A15" s="1308">
        <v>7</v>
      </c>
      <c r="B15" s="1309">
        <v>2210</v>
      </c>
      <c r="C15" s="1310" t="s">
        <v>673</v>
      </c>
      <c r="E15" s="1308">
        <v>7</v>
      </c>
      <c r="F15" s="1309">
        <v>2240</v>
      </c>
      <c r="G15" s="1310" t="e">
        <f>ЗвітІнд.Кошторис!#REF!</f>
        <v>#REF!</v>
      </c>
      <c r="M15" s="1308">
        <v>7</v>
      </c>
      <c r="N15" s="1309">
        <v>3110</v>
      </c>
      <c r="O15" s="1310" t="e">
        <f>ЗвітІнд.Кошторис!#REF!</f>
        <v>#REF!</v>
      </c>
    </row>
    <row r="16" spans="1:15" ht="34.5" customHeight="1" thickTop="1" thickBot="1" x14ac:dyDescent="0.35">
      <c r="A16" s="1308">
        <v>8</v>
      </c>
      <c r="B16" s="1309">
        <v>2210</v>
      </c>
      <c r="C16" s="1310" t="s">
        <v>80</v>
      </c>
      <c r="E16" s="1308">
        <v>8</v>
      </c>
      <c r="F16" s="1309">
        <v>2240</v>
      </c>
      <c r="G16" s="1310" t="str">
        <f>ЗвітІнд.Кошторис!E332</f>
        <v xml:space="preserve"> • Послуги супроводження підсистеми "Електронний суд"</v>
      </c>
      <c r="M16" s="1308">
        <v>8</v>
      </c>
      <c r="N16" s="1314">
        <v>3110</v>
      </c>
      <c r="O16" s="1309" t="e">
        <f>ЗвітІнд.Кошторис!#REF!</f>
        <v>#REF!</v>
      </c>
    </row>
    <row r="17" spans="1:15" ht="34.5" customHeight="1" thickTop="1" thickBot="1" x14ac:dyDescent="0.35">
      <c r="A17" s="1308">
        <v>9</v>
      </c>
      <c r="B17" s="1309">
        <v>2210</v>
      </c>
      <c r="C17" s="1310" t="s">
        <v>84</v>
      </c>
      <c r="E17" s="1308">
        <v>9</v>
      </c>
      <c r="F17" s="1309">
        <v>2240</v>
      </c>
      <c r="G17" s="1310" t="str">
        <f>ЗвітІнд.Кошторис!E334</f>
        <v xml:space="preserve"> • Послуги з інформатизації </v>
      </c>
      <c r="M17" s="1308">
        <v>9</v>
      </c>
      <c r="N17" s="1314">
        <v>3110</v>
      </c>
      <c r="O17" s="1309" t="e">
        <f>ЗвітІнд.Кошторис!#REF!</f>
        <v>#REF!</v>
      </c>
    </row>
    <row r="18" spans="1:15" ht="34.5" customHeight="1" thickTop="1" thickBot="1" x14ac:dyDescent="0.35">
      <c r="A18" s="1308">
        <v>10</v>
      </c>
      <c r="B18" s="1309">
        <v>2210</v>
      </c>
      <c r="C18" s="1310" t="s">
        <v>88</v>
      </c>
      <c r="E18" s="1308">
        <v>10</v>
      </c>
      <c r="F18" s="1309">
        <v>2240</v>
      </c>
      <c r="G18" s="1310" t="str">
        <f>ЗвітІнд.Кошторис!E336</f>
        <v xml:space="preserve"> • Підтримка програмного забезпечення </v>
      </c>
      <c r="M18" s="1308">
        <v>10</v>
      </c>
      <c r="N18" s="1314">
        <v>3110</v>
      </c>
      <c r="O18" s="1309" t="e">
        <f>ЗвітІнд.Кошторис!#REF!</f>
        <v>#REF!</v>
      </c>
    </row>
    <row r="19" spans="1:15" ht="34.5" customHeight="1" thickTop="1" thickBot="1" x14ac:dyDescent="0.35">
      <c r="A19" s="1308">
        <v>11</v>
      </c>
      <c r="B19" s="1309">
        <v>2210</v>
      </c>
      <c r="C19" s="1310" t="s">
        <v>90</v>
      </c>
      <c r="E19" s="1308">
        <v>11</v>
      </c>
      <c r="F19" s="1309">
        <v>2240</v>
      </c>
      <c r="G19" s="1310" t="str">
        <f>ЗвітІнд.Кошторис!E337</f>
        <v xml:space="preserve"> • Програмно-технічний захист, комплекс забезпечення заданого рівня захисту інформаційних активів системи правосуддя</v>
      </c>
      <c r="M19" s="1308">
        <v>11</v>
      </c>
      <c r="N19" s="1314" t="s">
        <v>322</v>
      </c>
      <c r="O19" s="1309" t="e">
        <f>ЗвітІнд.Кошторис!#REF!</f>
        <v>#REF!</v>
      </c>
    </row>
    <row r="20" spans="1:15" ht="34.5" customHeight="1" thickTop="1" thickBot="1" x14ac:dyDescent="0.35">
      <c r="A20" s="1308">
        <v>12</v>
      </c>
      <c r="B20" s="1309">
        <v>2210</v>
      </c>
      <c r="C20" s="1310" t="s">
        <v>93</v>
      </c>
      <c r="E20" s="1308">
        <v>12</v>
      </c>
      <c r="F20" s="1309">
        <v>2240</v>
      </c>
      <c r="G20" s="1310" t="str">
        <f>ЗвітІнд.Кошторис!E338</f>
        <v xml:space="preserve"> • Витрати на оплату каналів зв"язку для організації системи відеоконференцзв"язку та аудіо-, відеофіксації  судових засідань</v>
      </c>
      <c r="M20" s="1308">
        <v>12</v>
      </c>
      <c r="N20" s="1314">
        <v>3122</v>
      </c>
      <c r="O20" s="1309" t="e">
        <f>ЗвітІнд.Кошторис!#REF!</f>
        <v>#REF!</v>
      </c>
    </row>
    <row r="21" spans="1:15" ht="34.5" customHeight="1" thickTop="1" thickBot="1" x14ac:dyDescent="0.35">
      <c r="A21" s="1308">
        <v>13</v>
      </c>
      <c r="B21" s="1309">
        <v>2210</v>
      </c>
      <c r="C21" s="1310" t="s">
        <v>378</v>
      </c>
      <c r="E21" s="1308">
        <v>13</v>
      </c>
      <c r="F21" s="1309">
        <v>2240</v>
      </c>
      <c r="G21" s="1310" t="str">
        <f>ЗвітІнд.Кошторис!E339</f>
        <v xml:space="preserve"> • Супроводження модулю "Управління персоналом, фінансовим та бухгалтерським обліком"</v>
      </c>
      <c r="M21" s="1308">
        <v>13</v>
      </c>
      <c r="N21" s="1314">
        <v>3122</v>
      </c>
      <c r="O21" s="1309" t="e">
        <f>ЗвітІнд.Кошторис!#REF!</f>
        <v>#REF!</v>
      </c>
    </row>
    <row r="22" spans="1:15" ht="34.5" customHeight="1" thickTop="1" thickBot="1" x14ac:dyDescent="0.35">
      <c r="A22" s="1308">
        <v>14</v>
      </c>
      <c r="B22" s="1309">
        <v>2210</v>
      </c>
      <c r="C22" s="1310" t="s">
        <v>107</v>
      </c>
      <c r="E22" s="1308">
        <v>14</v>
      </c>
      <c r="F22" s="1309">
        <v>2240</v>
      </c>
      <c r="G22" s="1310" t="str">
        <f>ЗвітІнд.Кошторис!E340</f>
        <v xml:space="preserve"> • Супроводження модулю "Судова статистика"</v>
      </c>
      <c r="M22" s="1308">
        <v>14</v>
      </c>
      <c r="N22" s="1314" t="s">
        <v>325</v>
      </c>
      <c r="O22" s="1315" t="str">
        <f>ЗвітІнд.Кошторис!E460</f>
        <v xml:space="preserve"> - Капітальний ремонт </v>
      </c>
    </row>
    <row r="23" spans="1:15" ht="34.5" customHeight="1" thickTop="1" thickBot="1" x14ac:dyDescent="0.35">
      <c r="A23" s="1308">
        <v>15</v>
      </c>
      <c r="B23" s="1309">
        <v>2210</v>
      </c>
      <c r="C23" s="1310" t="s">
        <v>127</v>
      </c>
      <c r="E23" s="1308">
        <v>15</v>
      </c>
      <c r="F23" s="1309">
        <v>2240</v>
      </c>
      <c r="G23" s="1310" t="str">
        <f>ЗвітІнд.Кошторис!E341</f>
        <v xml:space="preserve"> • Супроводження модулю "Відкриті набори даних"</v>
      </c>
      <c r="M23" s="1308">
        <v>15</v>
      </c>
      <c r="N23" s="1314">
        <v>3132</v>
      </c>
      <c r="O23" s="1315" t="e">
        <f>ЗвітІнд.Кошторис!#REF!</f>
        <v>#REF!</v>
      </c>
    </row>
    <row r="24" spans="1:15" ht="34.5" customHeight="1" thickTop="1" thickBot="1" x14ac:dyDescent="0.35">
      <c r="A24" s="1308">
        <v>16</v>
      </c>
      <c r="B24" s="1309">
        <v>2210</v>
      </c>
      <c r="C24" s="1310" t="s">
        <v>131</v>
      </c>
      <c r="E24" s="1308">
        <v>16</v>
      </c>
      <c r="F24" s="1309">
        <v>2240</v>
      </c>
      <c r="G24" s="1310" t="str">
        <f>ЗвітІнд.Кошторис!E342</f>
        <v xml:space="preserve"> • Супроводження  "Єдиного державного реєстру виконавчих документів"</v>
      </c>
      <c r="M24" s="1308">
        <v>16</v>
      </c>
      <c r="N24" s="1314">
        <v>3132</v>
      </c>
      <c r="O24" s="1315" t="e">
        <f>ЗвітІнд.Кошторис!#REF!</f>
        <v>#REF!</v>
      </c>
    </row>
    <row r="25" spans="1:15" ht="34.5" customHeight="1" thickTop="1" thickBot="1" x14ac:dyDescent="0.35">
      <c r="A25" s="1308">
        <v>17</v>
      </c>
      <c r="B25" s="1309">
        <v>2210</v>
      </c>
      <c r="C25" s="1310" t="s">
        <v>140</v>
      </c>
      <c r="E25" s="1308">
        <v>17</v>
      </c>
      <c r="F25" s="1309">
        <v>2240</v>
      </c>
      <c r="G25" s="1310" t="str">
        <f>ЗвітІнд.Кошторис!E343</f>
        <v xml:space="preserve"> • Організація  роботи Єдиного контакт центру ЄСІТС</v>
      </c>
      <c r="M25" s="1308">
        <v>17</v>
      </c>
      <c r="N25" s="1314" t="s">
        <v>328</v>
      </c>
      <c r="O25" s="1315" t="str">
        <f>ЗвітІнд.Кошторис!E464</f>
        <v>Реконструкція та реставрація інших об’єктів</v>
      </c>
    </row>
    <row r="26" spans="1:15" ht="34.5" customHeight="1" thickTop="1" thickBot="1" x14ac:dyDescent="0.35">
      <c r="A26" s="1308">
        <v>18</v>
      </c>
      <c r="B26" s="1309">
        <v>2210</v>
      </c>
      <c r="C26" s="1310" t="s">
        <v>142</v>
      </c>
      <c r="E26" s="1308">
        <v>18</v>
      </c>
      <c r="F26" s="1309">
        <v>2240</v>
      </c>
      <c r="G26" s="1310" t="str">
        <f>ЗвітІнд.Кошторис!E344</f>
        <v xml:space="preserve"> • Супроводження модулю "Автоматизований розподіл"</v>
      </c>
      <c r="M26" s="1308">
        <v>18</v>
      </c>
      <c r="N26" s="1314">
        <v>3142</v>
      </c>
      <c r="O26" s="1315" t="e">
        <f>ЗвітІнд.Кошторис!#REF!</f>
        <v>#REF!</v>
      </c>
    </row>
    <row r="27" spans="1:15" ht="34.5" customHeight="1" thickTop="1" thickBot="1" x14ac:dyDescent="0.35">
      <c r="A27" s="1308">
        <v>19</v>
      </c>
      <c r="B27" s="1309">
        <v>2210</v>
      </c>
      <c r="C27" s="1310" t="s">
        <v>147</v>
      </c>
      <c r="E27" s="1308">
        <v>19</v>
      </c>
      <c r="F27" s="1309">
        <v>2240</v>
      </c>
      <c r="G27" s="1310" t="str">
        <f>ЗвітІнд.Кошторис!E345</f>
        <v xml:space="preserve"> • Супроводження модулю "Офіційна електронна адреса (електронний кабінет)"</v>
      </c>
      <c r="M27" s="1308">
        <v>19</v>
      </c>
      <c r="N27" s="1314">
        <v>3142</v>
      </c>
      <c r="O27" s="1315" t="e">
        <f>ЗвітІнд.Кошторис!#REF!</f>
        <v>#REF!</v>
      </c>
    </row>
    <row r="28" spans="1:15" ht="34.5" customHeight="1" thickTop="1" thickBot="1" x14ac:dyDescent="0.35">
      <c r="A28" s="1308">
        <v>20</v>
      </c>
      <c r="B28" s="1309">
        <v>2210</v>
      </c>
      <c r="C28" s="1310" t="s">
        <v>401</v>
      </c>
      <c r="E28" s="1308">
        <v>20</v>
      </c>
      <c r="F28" s="1309">
        <v>2240</v>
      </c>
      <c r="G28" s="1310" t="str">
        <f>ЗвітІнд.Кошторис!E346</f>
        <v xml:space="preserve"> • Супроводження модулю "Електронне діловодство" та адміністрування мереж судів</v>
      </c>
      <c r="M28" s="1308">
        <v>20</v>
      </c>
      <c r="N28" s="1314" t="s">
        <v>329</v>
      </c>
      <c r="O28" s="1315" t="str">
        <f>ЗвітІнд.Кошторис!E467</f>
        <v xml:space="preserve"> - Реставрація приміщень, які є пам’ятками культури, історії та архітектури</v>
      </c>
    </row>
    <row r="29" spans="1:15" ht="34.5" customHeight="1" thickTop="1" thickBot="1" x14ac:dyDescent="0.35">
      <c r="A29" s="1308">
        <v>21</v>
      </c>
      <c r="B29" s="1309">
        <v>2210</v>
      </c>
      <c r="C29" s="1310" t="s">
        <v>151</v>
      </c>
      <c r="E29" s="1308">
        <v>21</v>
      </c>
      <c r="F29" s="1309">
        <v>2240</v>
      </c>
      <c r="G29" s="1310" t="str">
        <f>ЗвітІнд.Кошторис!E347</f>
        <v xml:space="preserve"> • Впровадження модулю "Автоматизована взаємодія з іншими автоматизованими системами"</v>
      </c>
      <c r="M29" s="1308">
        <v>21</v>
      </c>
      <c r="N29" s="1314">
        <v>3143</v>
      </c>
      <c r="O29" s="1315" t="e">
        <f>ЗвітІнд.Кошторис!#REF!</f>
        <v>#REF!</v>
      </c>
    </row>
    <row r="30" spans="1:15" ht="68.25" customHeight="1" thickTop="1" thickBot="1" x14ac:dyDescent="0.35">
      <c r="A30" s="1308">
        <v>22</v>
      </c>
      <c r="B30" s="1309">
        <v>2210</v>
      </c>
      <c r="C30" s="1310" t="s">
        <v>575</v>
      </c>
      <c r="E30" s="1308">
        <v>22</v>
      </c>
      <c r="F30" s="1309">
        <v>2240</v>
      </c>
      <c r="G30" s="1310" t="str">
        <f>ЗвітІнд.Кошторис!E348</f>
        <v xml:space="preserve"> • Розробка та впровадження модулю "Електронний архів"</v>
      </c>
      <c r="M30" s="1308">
        <v>22</v>
      </c>
      <c r="N30" s="1314">
        <v>3160</v>
      </c>
      <c r="O30" s="1315" t="str">
        <f>ЗвітІнд.Кошторис!E470</f>
        <v xml:space="preserve"> - Придбання землі та нематеріальних активів</v>
      </c>
    </row>
    <row r="31" spans="1:15" ht="34.5" customHeight="1" thickTop="1" thickBot="1" x14ac:dyDescent="0.35">
      <c r="A31" s="1308">
        <v>23</v>
      </c>
      <c r="B31" s="1309">
        <v>2210</v>
      </c>
      <c r="C31" s="1310" t="s">
        <v>674</v>
      </c>
      <c r="E31" s="1308">
        <v>23</v>
      </c>
      <c r="F31" s="1309">
        <v>2240</v>
      </c>
      <c r="G31" s="1310" t="str">
        <f>ЗвітІнд.Кошторис!E349</f>
        <v xml:space="preserve"> • Послуги із забезпечення доставки судових повісток в електронному вигляді (смс) в межах АСДС</v>
      </c>
    </row>
    <row r="32" spans="1:15" ht="34.5" customHeight="1" thickTop="1" thickBot="1" x14ac:dyDescent="0.35">
      <c r="A32" s="1308">
        <v>24</v>
      </c>
      <c r="B32" s="1309">
        <v>2210</v>
      </c>
      <c r="C32" s="1310" t="s">
        <v>675</v>
      </c>
      <c r="E32" s="1308">
        <v>24</v>
      </c>
      <c r="F32" s="1309">
        <v>2240</v>
      </c>
      <c r="G32" s="1310" t="str">
        <f>ЗвітІнд.Кошторис!E350</f>
        <v xml:space="preserve"> • Супроводження автоматизованої системи діловодства судів та адміністрування мереж судів</v>
      </c>
    </row>
    <row r="33" spans="1:3" ht="34.5" customHeight="1" thickTop="1" thickBot="1" x14ac:dyDescent="0.35">
      <c r="A33" s="1308">
        <v>25</v>
      </c>
      <c r="B33" s="1309">
        <v>2210</v>
      </c>
      <c r="C33" s="1310" t="s">
        <v>664</v>
      </c>
    </row>
    <row r="34" spans="1:3" ht="34.5" customHeight="1" thickTop="1" thickBot="1" x14ac:dyDescent="0.35">
      <c r="A34" s="1308">
        <v>26</v>
      </c>
      <c r="B34" s="1309">
        <v>2210</v>
      </c>
      <c r="C34" s="1310" t="s">
        <v>676</v>
      </c>
    </row>
    <row r="35" spans="1:3" ht="34.5" customHeight="1" thickTop="1" thickBot="1" x14ac:dyDescent="0.35">
      <c r="A35" s="1308">
        <v>27</v>
      </c>
      <c r="B35" s="1309">
        <v>2240</v>
      </c>
      <c r="C35" s="1310" t="s">
        <v>677</v>
      </c>
    </row>
    <row r="36" spans="1:3" ht="20.25" thickTop="1" thickBot="1" x14ac:dyDescent="0.35">
      <c r="A36" s="1308">
        <v>28</v>
      </c>
      <c r="B36" s="1309">
        <v>2240</v>
      </c>
      <c r="C36" s="1310" t="s">
        <v>170</v>
      </c>
    </row>
    <row r="37" spans="1:3" ht="20.25" thickTop="1" thickBot="1" x14ac:dyDescent="0.35">
      <c r="A37" s="1308">
        <v>29</v>
      </c>
      <c r="B37" s="1309">
        <v>2240</v>
      </c>
      <c r="C37" s="1310" t="s">
        <v>187</v>
      </c>
    </row>
    <row r="38" spans="1:3" ht="39" thickTop="1" thickBot="1" x14ac:dyDescent="0.35">
      <c r="A38" s="1308">
        <v>30</v>
      </c>
      <c r="B38" s="1309">
        <v>2240</v>
      </c>
      <c r="C38" s="1310" t="s">
        <v>192</v>
      </c>
    </row>
    <row r="39" spans="1:3" ht="39" thickTop="1" thickBot="1" x14ac:dyDescent="0.35">
      <c r="A39" s="1308">
        <v>31</v>
      </c>
      <c r="B39" s="1309">
        <v>2240</v>
      </c>
      <c r="C39" s="1310" t="s">
        <v>194</v>
      </c>
    </row>
    <row r="40" spans="1:3" ht="20.25" thickTop="1" thickBot="1" x14ac:dyDescent="0.35">
      <c r="A40" s="1308">
        <v>32</v>
      </c>
      <c r="B40" s="1309">
        <v>2240</v>
      </c>
      <c r="C40" s="1310" t="s">
        <v>403</v>
      </c>
    </row>
    <row r="41" spans="1:3" ht="20.25" thickTop="1" thickBot="1" x14ac:dyDescent="0.35">
      <c r="A41" s="1308">
        <v>33</v>
      </c>
      <c r="B41" s="1309">
        <v>2240</v>
      </c>
      <c r="C41" s="1310" t="s">
        <v>404</v>
      </c>
    </row>
    <row r="42" spans="1:3" ht="20.25" thickTop="1" thickBot="1" x14ac:dyDescent="0.35">
      <c r="A42" s="1308">
        <v>34</v>
      </c>
      <c r="B42" s="1309">
        <v>2240</v>
      </c>
      <c r="C42" s="1310" t="s">
        <v>196</v>
      </c>
    </row>
    <row r="43" spans="1:3" ht="39" thickTop="1" thickBot="1" x14ac:dyDescent="0.35">
      <c r="A43" s="1308">
        <v>35</v>
      </c>
      <c r="B43" s="1309">
        <v>2240</v>
      </c>
      <c r="C43" s="1310" t="s">
        <v>406</v>
      </c>
    </row>
    <row r="44" spans="1:3" ht="20.25" thickTop="1" thickBot="1" x14ac:dyDescent="0.35">
      <c r="A44" s="1308">
        <v>36</v>
      </c>
      <c r="B44" s="1309">
        <v>2240</v>
      </c>
      <c r="C44" s="1310" t="s">
        <v>200</v>
      </c>
    </row>
    <row r="45" spans="1:3" ht="20.25" thickTop="1" thickBot="1" x14ac:dyDescent="0.35">
      <c r="A45" s="1308">
        <v>37</v>
      </c>
      <c r="B45" s="1309">
        <v>2240</v>
      </c>
      <c r="C45" s="1310" t="s">
        <v>203</v>
      </c>
    </row>
    <row r="46" spans="1:3" ht="20.25" thickTop="1" thickBot="1" x14ac:dyDescent="0.35">
      <c r="A46" s="1308">
        <v>38</v>
      </c>
      <c r="B46" s="1309">
        <v>2240</v>
      </c>
      <c r="C46" s="1310" t="s">
        <v>207</v>
      </c>
    </row>
    <row r="47" spans="1:3" ht="20.25" thickTop="1" thickBot="1" x14ac:dyDescent="0.35">
      <c r="A47" s="1308">
        <v>39</v>
      </c>
      <c r="B47" s="1309">
        <v>2240</v>
      </c>
      <c r="C47" s="1310" t="s">
        <v>214</v>
      </c>
    </row>
    <row r="48" spans="1:3" ht="20.25" thickTop="1" thickBot="1" x14ac:dyDescent="0.35">
      <c r="A48" s="1308">
        <v>40</v>
      </c>
      <c r="B48" s="1309">
        <v>2240</v>
      </c>
      <c r="C48" s="1310" t="s">
        <v>408</v>
      </c>
    </row>
    <row r="49" spans="1:3" ht="20.25" thickTop="1" thickBot="1" x14ac:dyDescent="0.35">
      <c r="A49" s="1308">
        <v>41</v>
      </c>
      <c r="B49" s="1309">
        <v>2240</v>
      </c>
      <c r="C49" s="1310" t="s">
        <v>219</v>
      </c>
    </row>
    <row r="50" spans="1:3" ht="20.25" thickTop="1" thickBot="1" x14ac:dyDescent="0.35">
      <c r="A50" s="1308">
        <v>42</v>
      </c>
      <c r="B50" s="1309">
        <v>2240</v>
      </c>
      <c r="C50" s="1310" t="s">
        <v>508</v>
      </c>
    </row>
    <row r="51" spans="1:3" ht="57.75" thickTop="1" thickBot="1" x14ac:dyDescent="0.35">
      <c r="A51" s="1308">
        <v>43</v>
      </c>
      <c r="B51" s="1309">
        <v>2240</v>
      </c>
      <c r="C51" s="1310" t="s">
        <v>678</v>
      </c>
    </row>
    <row r="52" spans="1:3" ht="20.25" thickTop="1" thickBot="1" x14ac:dyDescent="0.35">
      <c r="A52" s="1308">
        <v>44</v>
      </c>
      <c r="B52" s="1309">
        <v>2240</v>
      </c>
      <c r="C52" s="1310" t="s">
        <v>245</v>
      </c>
    </row>
    <row r="53" spans="1:3" ht="39" thickTop="1" thickBot="1" x14ac:dyDescent="0.35">
      <c r="A53" s="1308">
        <v>45</v>
      </c>
      <c r="B53" s="1309">
        <v>2240</v>
      </c>
      <c r="C53" s="1310" t="s">
        <v>249</v>
      </c>
    </row>
    <row r="54" spans="1:3" ht="20.25" thickTop="1" thickBot="1" x14ac:dyDescent="0.35">
      <c r="A54" s="1308">
        <v>46</v>
      </c>
      <c r="B54" s="1309">
        <v>2240</v>
      </c>
      <c r="C54" s="1310" t="s">
        <v>409</v>
      </c>
    </row>
    <row r="55" spans="1:3" ht="20.25" thickTop="1" thickBot="1" x14ac:dyDescent="0.35">
      <c r="A55" s="1308">
        <v>47</v>
      </c>
      <c r="B55" s="1309">
        <v>2240</v>
      </c>
      <c r="C55" s="1310" t="s">
        <v>410</v>
      </c>
    </row>
    <row r="56" spans="1:3" ht="20.25" thickTop="1" thickBot="1" x14ac:dyDescent="0.35">
      <c r="A56" s="1308">
        <v>48</v>
      </c>
      <c r="B56" s="1309">
        <v>2240</v>
      </c>
      <c r="C56" s="1310" t="s">
        <v>151</v>
      </c>
    </row>
    <row r="57" spans="1:3" ht="20.25" thickTop="1" thickBot="1" x14ac:dyDescent="0.35">
      <c r="A57" s="1308">
        <v>49</v>
      </c>
      <c r="B57" s="1309">
        <v>2240</v>
      </c>
      <c r="C57" s="1310" t="s">
        <v>674</v>
      </c>
    </row>
    <row r="58" spans="1:3" ht="20.25" thickTop="1" thickBot="1" x14ac:dyDescent="0.35">
      <c r="A58" s="1308">
        <v>50</v>
      </c>
      <c r="B58" s="1309">
        <v>2240</v>
      </c>
      <c r="C58" s="1310" t="s">
        <v>629</v>
      </c>
    </row>
    <row r="59" spans="1:3" ht="20.25" thickTop="1" thickBot="1" x14ac:dyDescent="0.35">
      <c r="A59" s="1308">
        <v>51</v>
      </c>
      <c r="B59" s="1309">
        <v>2240</v>
      </c>
      <c r="C59" s="1310" t="s">
        <v>679</v>
      </c>
    </row>
    <row r="60" spans="1:3" ht="20.25" thickTop="1" thickBot="1" x14ac:dyDescent="0.35">
      <c r="A60" s="1308">
        <v>52</v>
      </c>
      <c r="B60" s="1309">
        <v>2250</v>
      </c>
      <c r="C60" s="1310" t="s">
        <v>258</v>
      </c>
    </row>
    <row r="61" spans="1:3" ht="20.25" thickTop="1" thickBot="1" x14ac:dyDescent="0.35">
      <c r="A61" s="1308">
        <v>53</v>
      </c>
      <c r="B61" s="1309">
        <v>2250</v>
      </c>
      <c r="C61" s="1310" t="s">
        <v>262</v>
      </c>
    </row>
    <row r="62" spans="1:3" ht="20.25" thickTop="1" thickBot="1" x14ac:dyDescent="0.35">
      <c r="A62" s="1308">
        <v>54</v>
      </c>
      <c r="B62" s="1309">
        <v>2250</v>
      </c>
      <c r="C62" s="1310" t="s">
        <v>264</v>
      </c>
    </row>
    <row r="63" spans="1:3" ht="20.25" thickTop="1" thickBot="1" x14ac:dyDescent="0.35">
      <c r="A63" s="1308">
        <v>55</v>
      </c>
      <c r="B63" s="1309">
        <v>2250</v>
      </c>
      <c r="C63" s="1310" t="s">
        <v>680</v>
      </c>
    </row>
    <row r="64" spans="1:3" ht="20.25" thickTop="1" thickBot="1" x14ac:dyDescent="0.35">
      <c r="A64" s="1308">
        <v>56</v>
      </c>
      <c r="B64" s="1309">
        <v>2250</v>
      </c>
      <c r="C64" s="1310" t="s">
        <v>675</v>
      </c>
    </row>
    <row r="65" spans="1:3" ht="20.25" thickTop="1" thickBot="1" x14ac:dyDescent="0.35">
      <c r="A65" s="1308">
        <v>57</v>
      </c>
      <c r="B65" s="1309">
        <f>ЗвітІнд.Кошторис!C367</f>
        <v>2260</v>
      </c>
      <c r="C65" s="1310" t="s">
        <v>514</v>
      </c>
    </row>
    <row r="66" spans="1:3" ht="20.25" thickTop="1" thickBot="1" x14ac:dyDescent="0.35">
      <c r="A66" s="1308">
        <v>58</v>
      </c>
      <c r="B66" s="1309">
        <v>2271</v>
      </c>
      <c r="C66" s="1310" t="s">
        <v>414</v>
      </c>
    </row>
    <row r="67" spans="1:3" ht="39" thickTop="1" thickBot="1" x14ac:dyDescent="0.35">
      <c r="A67" s="1308">
        <v>59</v>
      </c>
      <c r="B67" s="1309">
        <v>2271</v>
      </c>
      <c r="C67" s="1310" t="s">
        <v>416</v>
      </c>
    </row>
    <row r="68" spans="1:3" ht="39" thickTop="1" thickBot="1" x14ac:dyDescent="0.35">
      <c r="A68" s="1308">
        <v>60</v>
      </c>
      <c r="B68" s="1309">
        <v>2271</v>
      </c>
      <c r="C68" s="1310" t="s">
        <v>418</v>
      </c>
    </row>
    <row r="69" spans="1:3" ht="20.25" thickTop="1" thickBot="1" x14ac:dyDescent="0.35">
      <c r="A69" s="1308">
        <v>61</v>
      </c>
      <c r="B69" s="1309">
        <v>2271</v>
      </c>
      <c r="C69" s="1310" t="s">
        <v>675</v>
      </c>
    </row>
    <row r="70" spans="1:3" ht="20.25" thickTop="1" thickBot="1" x14ac:dyDescent="0.35">
      <c r="A70" s="1308">
        <v>62</v>
      </c>
      <c r="B70" s="1309">
        <v>2271</v>
      </c>
      <c r="C70" s="1310" t="s">
        <v>681</v>
      </c>
    </row>
    <row r="71" spans="1:3" ht="20.25" thickTop="1" thickBot="1" x14ac:dyDescent="0.35">
      <c r="A71" s="1308">
        <v>63</v>
      </c>
      <c r="B71" s="1309">
        <v>2272</v>
      </c>
      <c r="C71" s="1310" t="s">
        <v>419</v>
      </c>
    </row>
    <row r="72" spans="1:3" ht="20.25" thickTop="1" thickBot="1" x14ac:dyDescent="0.35">
      <c r="A72" s="1308">
        <v>64</v>
      </c>
      <c r="B72" s="1309">
        <v>2272</v>
      </c>
      <c r="C72" s="1310" t="s">
        <v>420</v>
      </c>
    </row>
    <row r="73" spans="1:3" ht="20.25" thickTop="1" thickBot="1" x14ac:dyDescent="0.35">
      <c r="A73" s="1308">
        <v>65</v>
      </c>
      <c r="B73" s="1309">
        <v>2272</v>
      </c>
      <c r="C73" s="1310" t="s">
        <v>675</v>
      </c>
    </row>
    <row r="74" spans="1:3" ht="20.25" thickTop="1" thickBot="1" x14ac:dyDescent="0.35">
      <c r="A74" s="1308">
        <v>66</v>
      </c>
      <c r="B74" s="1309">
        <v>2272</v>
      </c>
      <c r="C74" s="1310" t="s">
        <v>681</v>
      </c>
    </row>
    <row r="75" spans="1:3" ht="20.25" thickTop="1" thickBot="1" x14ac:dyDescent="0.35">
      <c r="A75" s="1308">
        <v>67</v>
      </c>
      <c r="B75" s="1309">
        <f>ЗвітІнд.Кошторис!C393</f>
        <v>2273</v>
      </c>
      <c r="C75" s="1310" t="s">
        <v>421</v>
      </c>
    </row>
    <row r="76" spans="1:3" ht="20.25" thickTop="1" thickBot="1" x14ac:dyDescent="0.35">
      <c r="A76" s="1308">
        <v>68</v>
      </c>
      <c r="B76" s="1309">
        <v>2273</v>
      </c>
      <c r="C76" s="1310" t="s">
        <v>675</v>
      </c>
    </row>
    <row r="77" spans="1:3" ht="20.25" thickTop="1" thickBot="1" x14ac:dyDescent="0.35">
      <c r="A77" s="1308">
        <v>69</v>
      </c>
      <c r="B77" s="1309">
        <v>2273</v>
      </c>
      <c r="C77" s="1310" t="s">
        <v>681</v>
      </c>
    </row>
    <row r="78" spans="1:3" ht="20.25" thickTop="1" thickBot="1" x14ac:dyDescent="0.35">
      <c r="A78" s="1308">
        <v>70</v>
      </c>
      <c r="B78" s="1309">
        <v>2274</v>
      </c>
      <c r="C78" s="1310" t="s">
        <v>423</v>
      </c>
    </row>
    <row r="79" spans="1:3" ht="20.25" thickTop="1" thickBot="1" x14ac:dyDescent="0.35">
      <c r="A79" s="1308">
        <v>71</v>
      </c>
      <c r="B79" s="1309">
        <v>2274</v>
      </c>
      <c r="C79" s="1310" t="s">
        <v>675</v>
      </c>
    </row>
    <row r="80" spans="1:3" ht="20.25" thickTop="1" thickBot="1" x14ac:dyDescent="0.35">
      <c r="A80" s="1308">
        <v>72</v>
      </c>
      <c r="B80" s="1309">
        <v>2274</v>
      </c>
      <c r="C80" s="1310" t="s">
        <v>681</v>
      </c>
    </row>
    <row r="81" spans="1:3" ht="20.25" thickTop="1" thickBot="1" x14ac:dyDescent="0.35">
      <c r="A81" s="1308">
        <v>73</v>
      </c>
      <c r="B81" s="1309">
        <v>2275</v>
      </c>
      <c r="C81" s="1310" t="s">
        <v>424</v>
      </c>
    </row>
    <row r="82" spans="1:3" ht="20.25" thickTop="1" thickBot="1" x14ac:dyDescent="0.35">
      <c r="A82" s="1308">
        <v>74</v>
      </c>
      <c r="B82" s="1309">
        <v>2275</v>
      </c>
      <c r="C82" s="1310" t="s">
        <v>425</v>
      </c>
    </row>
    <row r="83" spans="1:3" ht="20.25" thickTop="1" thickBot="1" x14ac:dyDescent="0.35">
      <c r="A83" s="1308">
        <v>75</v>
      </c>
      <c r="B83" s="1309">
        <v>2275</v>
      </c>
      <c r="C83" s="1310" t="s">
        <v>426</v>
      </c>
    </row>
    <row r="84" spans="1:3" ht="20.25" thickTop="1" thickBot="1" x14ac:dyDescent="0.35">
      <c r="A84" s="1308">
        <v>76</v>
      </c>
      <c r="B84" s="1309">
        <v>2275</v>
      </c>
      <c r="C84" s="1310" t="s">
        <v>675</v>
      </c>
    </row>
    <row r="85" spans="1:3" ht="20.25" thickTop="1" thickBot="1" x14ac:dyDescent="0.35">
      <c r="A85" s="1308">
        <v>77</v>
      </c>
      <c r="B85" s="1309">
        <v>2275</v>
      </c>
      <c r="C85" s="1310" t="s">
        <v>681</v>
      </c>
    </row>
    <row r="86" spans="1:3" ht="20.25" thickTop="1" thickBot="1" x14ac:dyDescent="0.35">
      <c r="A86" s="1308">
        <v>78</v>
      </c>
      <c r="B86" s="1309">
        <v>2276</v>
      </c>
      <c r="C86" s="1310" t="s">
        <v>511</v>
      </c>
    </row>
    <row r="87" spans="1:3" ht="20.25" thickTop="1" thickBot="1" x14ac:dyDescent="0.35">
      <c r="A87" s="1308">
        <v>79</v>
      </c>
      <c r="B87" s="1309">
        <v>2282</v>
      </c>
      <c r="C87" s="1310" t="s">
        <v>293</v>
      </c>
    </row>
    <row r="88" spans="1:3" ht="20.25" thickTop="1" thickBot="1" x14ac:dyDescent="0.35">
      <c r="A88" s="1308">
        <v>80</v>
      </c>
      <c r="B88" s="1309">
        <v>2610</v>
      </c>
      <c r="C88" s="1310" t="s">
        <v>513</v>
      </c>
    </row>
    <row r="89" spans="1:3" ht="20.25" thickTop="1" thickBot="1" x14ac:dyDescent="0.35">
      <c r="A89" s="1308">
        <v>81</v>
      </c>
      <c r="B89" s="1309">
        <v>2720</v>
      </c>
      <c r="C89" s="1310" t="s">
        <v>464</v>
      </c>
    </row>
    <row r="90" spans="1:3" ht="20.25" thickTop="1" thickBot="1" x14ac:dyDescent="0.35">
      <c r="A90" s="1308">
        <v>82</v>
      </c>
      <c r="B90" s="1309">
        <v>2730</v>
      </c>
      <c r="C90" s="1310" t="s">
        <v>306</v>
      </c>
    </row>
    <row r="91" spans="1:3" ht="20.25" thickTop="1" thickBot="1" x14ac:dyDescent="0.35">
      <c r="A91" s="1308">
        <v>83</v>
      </c>
      <c r="B91" s="1309">
        <v>2730</v>
      </c>
      <c r="C91" s="1310" t="s">
        <v>682</v>
      </c>
    </row>
    <row r="92" spans="1:3" ht="39" thickTop="1" thickBot="1" x14ac:dyDescent="0.35">
      <c r="A92" s="1308">
        <v>84</v>
      </c>
      <c r="B92" s="1309">
        <v>2730</v>
      </c>
      <c r="C92" s="1310" t="s">
        <v>510</v>
      </c>
    </row>
    <row r="93" spans="1:3" ht="20.25" thickTop="1" thickBot="1" x14ac:dyDescent="0.35">
      <c r="A93" s="1308">
        <v>85</v>
      </c>
      <c r="B93" s="1309">
        <v>2730</v>
      </c>
      <c r="C93" s="1310" t="s">
        <v>683</v>
      </c>
    </row>
    <row r="94" spans="1:3" ht="20.25" thickTop="1" thickBot="1" x14ac:dyDescent="0.35">
      <c r="A94" s="1308">
        <v>86</v>
      </c>
      <c r="B94" s="1309">
        <v>2800</v>
      </c>
      <c r="C94" s="1310" t="s">
        <v>310</v>
      </c>
    </row>
    <row r="95" spans="1:3" ht="20.25" thickTop="1" thickBot="1" x14ac:dyDescent="0.35">
      <c r="A95" s="1308">
        <v>87</v>
      </c>
      <c r="B95" s="1309">
        <v>2800</v>
      </c>
      <c r="C95" s="1310" t="s">
        <v>312</v>
      </c>
    </row>
    <row r="96" spans="1:3" ht="20.25" thickTop="1" thickBot="1" x14ac:dyDescent="0.35">
      <c r="A96" s="1308">
        <v>88</v>
      </c>
      <c r="B96" s="1309">
        <v>2800</v>
      </c>
      <c r="C96" s="1310" t="s">
        <v>313</v>
      </c>
    </row>
    <row r="97" spans="1:3" ht="20.25" thickTop="1" thickBot="1" x14ac:dyDescent="0.35">
      <c r="A97" s="1308">
        <v>89</v>
      </c>
      <c r="B97" s="1311">
        <v>2800</v>
      </c>
      <c r="C97" s="1310" t="s">
        <v>684</v>
      </c>
    </row>
    <row r="98" spans="1:3" ht="19.5" thickTop="1" x14ac:dyDescent="0.3"/>
  </sheetData>
  <pageMargins left="0.70866141732283472" right="0.70866141732283472" top="0.74803149606299213" bottom="0.74803149606299213" header="0.31496062992125984" footer="0.31496062992125984"/>
  <pageSetup paperSize="9" scale="1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ЗвітІнд.Кошторис</vt:lpstr>
      <vt:lpstr>Розрахунок</vt:lpstr>
      <vt:lpstr>Розшифровка</vt:lpstr>
      <vt:lpstr>Розш.напрямів</vt:lpstr>
      <vt:lpstr>ЗвітІнд.Кошторис!Заголовки_для_печати</vt:lpstr>
      <vt:lpstr>Розшифровка!Заголовки_для_печати</vt:lpstr>
      <vt:lpstr>ЗвітІнд.Кошторис!Область_печати</vt:lpstr>
      <vt:lpstr>Розрахунок!Область_печати</vt:lpstr>
      <vt:lpstr>Розшифровка!Область_печати</vt:lpstr>
    </vt:vector>
  </TitlesOfParts>
  <Company>Tycoon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Artemenko</dc:creator>
  <cp:lastModifiedBy>Тетяна Вакулко</cp:lastModifiedBy>
  <cp:lastPrinted>2020-02-10T13:44:30Z</cp:lastPrinted>
  <dcterms:created xsi:type="dcterms:W3CDTF">2015-12-11T09:01:18Z</dcterms:created>
  <dcterms:modified xsi:type="dcterms:W3CDTF">2020-02-10T14:47:35Z</dcterms:modified>
</cp:coreProperties>
</file>