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спорт бюджетної програми\"/>
    </mc:Choice>
  </mc:AlternateContent>
  <bookViews>
    <workbookView xWindow="240" yWindow="1140" windowWidth="19320" windowHeight="7035" tabRatio="678" activeTab="1"/>
  </bookViews>
  <sheets>
    <sheet name="Черговість заповнення" sheetId="8" r:id="rId1"/>
    <sheet name="ЗвітІнд.Кошторис" sheetId="2" r:id="rId2"/>
    <sheet name="Розрахунки(для друку)" sheetId="10" r:id="rId3"/>
    <sheet name="Розшифровка" sheetId="3" r:id="rId4"/>
  </sheets>
  <definedNames>
    <definedName name="_xlnm._FilterDatabase" localSheetId="1" hidden="1">ЗвітІнд.Кошторис!$B$13:$Z$634</definedName>
    <definedName name="_xlnm._FilterDatabase" localSheetId="2" hidden="1">'Розрахунки(для друку)'!$B$13:$N$634</definedName>
    <definedName name="_xlnm.Print_Titles" localSheetId="1">ЗвітІнд.Кошторис!$9:$12</definedName>
    <definedName name="_xlnm.Print_Titles" localSheetId="2">'Розрахунки(для друку)'!$9:$12</definedName>
    <definedName name="_xlnm.Print_Titles" localSheetId="3">Розшифровка!$7:$8</definedName>
    <definedName name="_xlnm.Print_Area" localSheetId="1">ЗвітІнд.Кошторис!$B$1:$Y$646</definedName>
    <definedName name="_xlnm.Print_Area" localSheetId="2">'Розрахунки(для друку)'!$B$1:$N$656</definedName>
    <definedName name="_xlnm.Print_Area" localSheetId="3">Розшифровка!$B$1:$F$82</definedName>
  </definedNames>
  <calcPr calcId="152511"/>
</workbook>
</file>

<file path=xl/calcChain.xml><?xml version="1.0" encoding="utf-8"?>
<calcChain xmlns="http://schemas.openxmlformats.org/spreadsheetml/2006/main">
  <c r="H205" i="2" l="1"/>
  <c r="J207" i="10" l="1"/>
  <c r="I207" i="10"/>
  <c r="J206" i="10"/>
  <c r="I206" i="10"/>
  <c r="U205" i="2"/>
  <c r="T205" i="2"/>
  <c r="R205" i="2"/>
  <c r="Q205" i="2"/>
  <c r="O205" i="2"/>
  <c r="N205" i="2"/>
  <c r="L205" i="2"/>
  <c r="K205" i="2"/>
  <c r="I205" i="2"/>
  <c r="J205" i="10" s="1"/>
  <c r="I205" i="10"/>
  <c r="S207" i="2"/>
  <c r="P207" i="2"/>
  <c r="M207" i="2"/>
  <c r="J207" i="2"/>
  <c r="G207" i="2"/>
  <c r="S206" i="2"/>
  <c r="P206" i="2"/>
  <c r="M206" i="2"/>
  <c r="J206" i="2"/>
  <c r="G206" i="2"/>
  <c r="P205" i="2" l="1"/>
  <c r="M205" i="2"/>
  <c r="S205" i="2"/>
  <c r="J205" i="2"/>
  <c r="AD207" i="2"/>
  <c r="AB207" i="2"/>
  <c r="Z206" i="2"/>
  <c r="AE207" i="2"/>
  <c r="H207" i="10"/>
  <c r="AA207" i="2"/>
  <c r="AF207" i="2"/>
  <c r="AF206" i="2"/>
  <c r="G205" i="2"/>
  <c r="H205" i="10" s="1"/>
  <c r="AB206" i="2"/>
  <c r="H206" i="10"/>
  <c r="AC206" i="2"/>
  <c r="AD206" i="2"/>
  <c r="AC207" i="2"/>
  <c r="AG207" i="2"/>
  <c r="AA206" i="2"/>
  <c r="AE206" i="2"/>
  <c r="Z207" i="2"/>
  <c r="AG206" i="2"/>
  <c r="S595" i="2"/>
  <c r="P595" i="2"/>
  <c r="M595" i="2"/>
  <c r="J595" i="2"/>
  <c r="G595" i="2"/>
  <c r="S594" i="2"/>
  <c r="P594" i="2"/>
  <c r="M594" i="2"/>
  <c r="J594" i="2"/>
  <c r="G594" i="2"/>
  <c r="S593" i="2"/>
  <c r="P593" i="2"/>
  <c r="M593" i="2"/>
  <c r="J593" i="2"/>
  <c r="G593" i="2"/>
  <c r="S587" i="2"/>
  <c r="P587" i="2"/>
  <c r="M587" i="2"/>
  <c r="J587" i="2"/>
  <c r="G587" i="2"/>
  <c r="S586" i="2"/>
  <c r="P586" i="2"/>
  <c r="M586" i="2"/>
  <c r="J586" i="2"/>
  <c r="G586" i="2"/>
  <c r="S585" i="2"/>
  <c r="P585" i="2"/>
  <c r="M585" i="2"/>
  <c r="J585" i="2"/>
  <c r="G585" i="2"/>
  <c r="S578" i="2"/>
  <c r="P578" i="2"/>
  <c r="M578" i="2"/>
  <c r="J578" i="2"/>
  <c r="G578" i="2"/>
  <c r="S577" i="2"/>
  <c r="P577" i="2"/>
  <c r="M577" i="2"/>
  <c r="J577" i="2"/>
  <c r="G577" i="2"/>
  <c r="S576" i="2"/>
  <c r="P576" i="2"/>
  <c r="M576" i="2"/>
  <c r="J576" i="2"/>
  <c r="G576" i="2"/>
  <c r="S559" i="2"/>
  <c r="P559" i="2"/>
  <c r="M559" i="2"/>
  <c r="J559" i="2"/>
  <c r="G559" i="2"/>
  <c r="S558" i="2"/>
  <c r="P558" i="2"/>
  <c r="M558" i="2"/>
  <c r="J558" i="2"/>
  <c r="G558" i="2"/>
  <c r="S557" i="2"/>
  <c r="P557" i="2"/>
  <c r="M557" i="2"/>
  <c r="J557" i="2"/>
  <c r="G557" i="2"/>
  <c r="S526" i="2"/>
  <c r="P526" i="2"/>
  <c r="M526" i="2"/>
  <c r="J526" i="2"/>
  <c r="G526" i="2"/>
  <c r="S525" i="2"/>
  <c r="P525" i="2"/>
  <c r="M525" i="2"/>
  <c r="J525" i="2"/>
  <c r="G525" i="2"/>
  <c r="S524" i="2"/>
  <c r="P524" i="2"/>
  <c r="M524" i="2"/>
  <c r="J524" i="2"/>
  <c r="G524" i="2"/>
  <c r="S440" i="2"/>
  <c r="P440" i="2"/>
  <c r="M440" i="2"/>
  <c r="J440" i="2"/>
  <c r="G440" i="2"/>
  <c r="S439" i="2"/>
  <c r="P439" i="2"/>
  <c r="M439" i="2"/>
  <c r="J439" i="2"/>
  <c r="G439" i="2"/>
  <c r="S438" i="2"/>
  <c r="P438" i="2"/>
  <c r="M438" i="2"/>
  <c r="J438" i="2"/>
  <c r="G438" i="2"/>
  <c r="S387" i="2"/>
  <c r="P387" i="2"/>
  <c r="M387" i="2"/>
  <c r="J387" i="2"/>
  <c r="G387" i="2"/>
  <c r="S386" i="2"/>
  <c r="P386" i="2"/>
  <c r="M386" i="2"/>
  <c r="J386" i="2"/>
  <c r="G386" i="2"/>
  <c r="S385" i="2"/>
  <c r="P385" i="2"/>
  <c r="M385" i="2"/>
  <c r="J385" i="2"/>
  <c r="G385" i="2"/>
  <c r="S378" i="2"/>
  <c r="P378" i="2"/>
  <c r="M378" i="2"/>
  <c r="J378" i="2"/>
  <c r="G378" i="2"/>
  <c r="S377" i="2"/>
  <c r="P377" i="2"/>
  <c r="M377" i="2"/>
  <c r="J377" i="2"/>
  <c r="G377" i="2"/>
  <c r="S376" i="2"/>
  <c r="P376" i="2"/>
  <c r="M376" i="2"/>
  <c r="J376" i="2"/>
  <c r="G376" i="2"/>
  <c r="S366" i="2"/>
  <c r="P366" i="2"/>
  <c r="M366" i="2"/>
  <c r="J366" i="2"/>
  <c r="G366" i="2"/>
  <c r="S365" i="2"/>
  <c r="P365" i="2"/>
  <c r="M365" i="2"/>
  <c r="J365" i="2"/>
  <c r="G365" i="2"/>
  <c r="S364" i="2"/>
  <c r="P364" i="2"/>
  <c r="M364" i="2"/>
  <c r="J364" i="2"/>
  <c r="G364" i="2"/>
  <c r="S348" i="2"/>
  <c r="P348" i="2"/>
  <c r="M348" i="2"/>
  <c r="J348" i="2"/>
  <c r="G348" i="2"/>
  <c r="S347" i="2"/>
  <c r="P347" i="2"/>
  <c r="M347" i="2"/>
  <c r="J347" i="2"/>
  <c r="G347" i="2"/>
  <c r="S346" i="2"/>
  <c r="P346" i="2"/>
  <c r="M346" i="2"/>
  <c r="J346" i="2"/>
  <c r="G346" i="2"/>
  <c r="AG205" i="2" l="1"/>
  <c r="AF205" i="2"/>
  <c r="AB205" i="2"/>
  <c r="AE205" i="2"/>
  <c r="AA205" i="2"/>
  <c r="AD205" i="2"/>
  <c r="Z205" i="2"/>
  <c r="AC205" i="2"/>
  <c r="B4" i="3"/>
  <c r="R59" i="2"/>
  <c r="J602" i="10" l="1"/>
  <c r="I602" i="10"/>
  <c r="J600" i="10"/>
  <c r="I600" i="10"/>
  <c r="J599" i="10"/>
  <c r="I599" i="10"/>
  <c r="J597" i="10"/>
  <c r="I597" i="10"/>
  <c r="J596" i="10"/>
  <c r="I596" i="10"/>
  <c r="J595" i="10"/>
  <c r="I595" i="10"/>
  <c r="J594" i="10"/>
  <c r="I594" i="10"/>
  <c r="J593" i="10"/>
  <c r="I593" i="10"/>
  <c r="J592" i="10"/>
  <c r="I592" i="10"/>
  <c r="J591" i="10"/>
  <c r="I591" i="10"/>
  <c r="J589" i="10"/>
  <c r="I589" i="10"/>
  <c r="J588" i="10"/>
  <c r="I588" i="10"/>
  <c r="J587" i="10"/>
  <c r="I587" i="10"/>
  <c r="J586" i="10"/>
  <c r="I586" i="10"/>
  <c r="J585" i="10"/>
  <c r="I585" i="10"/>
  <c r="J584" i="10"/>
  <c r="I584" i="10"/>
  <c r="J583" i="10"/>
  <c r="I583" i="10"/>
  <c r="J580" i="10"/>
  <c r="I580" i="10"/>
  <c r="J579" i="10"/>
  <c r="I579" i="10"/>
  <c r="J578" i="10"/>
  <c r="I578" i="10"/>
  <c r="J577" i="10"/>
  <c r="I577" i="10"/>
  <c r="J576" i="10"/>
  <c r="I576" i="10"/>
  <c r="J575" i="10"/>
  <c r="I575" i="10"/>
  <c r="J574" i="10"/>
  <c r="I574" i="10"/>
  <c r="J573" i="10"/>
  <c r="I573" i="10"/>
  <c r="J571" i="10"/>
  <c r="I571" i="10"/>
  <c r="J570" i="10"/>
  <c r="I570" i="10"/>
  <c r="J569" i="10"/>
  <c r="I569" i="10"/>
  <c r="J568" i="10"/>
  <c r="I568" i="10"/>
  <c r="J567" i="10"/>
  <c r="I567" i="10"/>
  <c r="J566" i="10"/>
  <c r="I566" i="10"/>
  <c r="J565" i="10"/>
  <c r="I565" i="10"/>
  <c r="J564" i="10"/>
  <c r="I564" i="10"/>
  <c r="J561" i="10"/>
  <c r="I561" i="10"/>
  <c r="J560" i="10"/>
  <c r="I560" i="10"/>
  <c r="J559" i="10"/>
  <c r="I559" i="10"/>
  <c r="J558" i="10"/>
  <c r="I558" i="10"/>
  <c r="J557" i="10"/>
  <c r="I557" i="10"/>
  <c r="J556" i="10"/>
  <c r="I556" i="10"/>
  <c r="J555" i="10"/>
  <c r="I555" i="10"/>
  <c r="J554" i="10"/>
  <c r="I554" i="10"/>
  <c r="J553" i="10"/>
  <c r="I553" i="10"/>
  <c r="J551" i="10"/>
  <c r="I551" i="10"/>
  <c r="J550" i="10"/>
  <c r="I550" i="10"/>
  <c r="J549" i="10"/>
  <c r="I549" i="10"/>
  <c r="J546" i="10"/>
  <c r="I546" i="10"/>
  <c r="J545" i="10"/>
  <c r="I545" i="10"/>
  <c r="J544" i="10"/>
  <c r="I544" i="10"/>
  <c r="J543" i="10"/>
  <c r="I543" i="10"/>
  <c r="J541" i="10"/>
  <c r="I541" i="10"/>
  <c r="J540" i="10"/>
  <c r="I540" i="10"/>
  <c r="J537" i="10"/>
  <c r="I537" i="10"/>
  <c r="J536" i="10"/>
  <c r="I536" i="10"/>
  <c r="J535" i="10"/>
  <c r="I535" i="10"/>
  <c r="J534" i="10"/>
  <c r="I534" i="10"/>
  <c r="J531" i="10"/>
  <c r="I531" i="10"/>
  <c r="J530" i="10"/>
  <c r="I530" i="10"/>
  <c r="J529" i="10"/>
  <c r="I529" i="10"/>
  <c r="J528" i="10"/>
  <c r="I528" i="10"/>
  <c r="J526" i="10"/>
  <c r="I526" i="10"/>
  <c r="J525" i="10"/>
  <c r="I525" i="10"/>
  <c r="J524" i="10"/>
  <c r="I524" i="10"/>
  <c r="J523" i="10"/>
  <c r="I523" i="10"/>
  <c r="J522" i="10"/>
  <c r="I522" i="10"/>
  <c r="J520" i="10"/>
  <c r="I520" i="10"/>
  <c r="J519" i="10"/>
  <c r="I519" i="10"/>
  <c r="J516" i="10"/>
  <c r="I516" i="10"/>
  <c r="J515" i="10"/>
  <c r="I515" i="10"/>
  <c r="J513" i="10"/>
  <c r="I513" i="10"/>
  <c r="J512" i="10"/>
  <c r="I512" i="10"/>
  <c r="J509" i="10"/>
  <c r="I509" i="10"/>
  <c r="J508" i="10"/>
  <c r="I508" i="10"/>
  <c r="J506" i="10"/>
  <c r="I506" i="10"/>
  <c r="J505" i="10"/>
  <c r="I505" i="10"/>
  <c r="J503" i="10"/>
  <c r="I503" i="10"/>
  <c r="J502" i="10"/>
  <c r="I502" i="10"/>
  <c r="J500" i="10"/>
  <c r="I500" i="10"/>
  <c r="J499" i="10"/>
  <c r="I499" i="10"/>
  <c r="J497" i="10"/>
  <c r="I497" i="10"/>
  <c r="J496" i="10"/>
  <c r="I496" i="10"/>
  <c r="J493" i="10"/>
  <c r="I493" i="10"/>
  <c r="J492" i="10"/>
  <c r="I492" i="10"/>
  <c r="J490" i="10"/>
  <c r="I490" i="10"/>
  <c r="J489" i="10"/>
  <c r="I489" i="10"/>
  <c r="J487" i="10"/>
  <c r="I487" i="10"/>
  <c r="J486" i="10"/>
  <c r="I486" i="10"/>
  <c r="J484" i="10"/>
  <c r="I484" i="10"/>
  <c r="J483" i="10"/>
  <c r="I483" i="10"/>
  <c r="J480" i="10"/>
  <c r="I480" i="10"/>
  <c r="J479" i="10"/>
  <c r="I479" i="10"/>
  <c r="J477" i="10"/>
  <c r="I477" i="10"/>
  <c r="J476" i="10"/>
  <c r="I476" i="10"/>
  <c r="J474" i="10"/>
  <c r="I474" i="10"/>
  <c r="J473" i="10"/>
  <c r="I473" i="10"/>
  <c r="J471" i="10"/>
  <c r="I471" i="10"/>
  <c r="J470" i="10"/>
  <c r="I470" i="10"/>
  <c r="J468" i="10"/>
  <c r="I468" i="10"/>
  <c r="J467" i="10"/>
  <c r="I467" i="10"/>
  <c r="J465" i="10"/>
  <c r="I465" i="10"/>
  <c r="J464" i="10"/>
  <c r="I464" i="10"/>
  <c r="J462" i="10"/>
  <c r="I462" i="10"/>
  <c r="J461" i="10"/>
  <c r="I461" i="10"/>
  <c r="J459" i="10"/>
  <c r="I459" i="10"/>
  <c r="J458" i="10"/>
  <c r="I458" i="10"/>
  <c r="J456" i="10"/>
  <c r="I456" i="10"/>
  <c r="J455" i="10"/>
  <c r="I455" i="10"/>
  <c r="J452" i="10"/>
  <c r="I452" i="10"/>
  <c r="J451" i="10"/>
  <c r="I451" i="10"/>
  <c r="J449" i="10"/>
  <c r="I449" i="10"/>
  <c r="J448" i="10"/>
  <c r="I448" i="10"/>
  <c r="J442" i="10"/>
  <c r="I442" i="10"/>
  <c r="J441" i="10"/>
  <c r="I441" i="10"/>
  <c r="J440" i="10"/>
  <c r="I440" i="10"/>
  <c r="J439" i="10"/>
  <c r="I439" i="10"/>
  <c r="J438" i="10"/>
  <c r="I438" i="10"/>
  <c r="J437" i="10"/>
  <c r="I437" i="10"/>
  <c r="J436" i="10"/>
  <c r="I436" i="10"/>
  <c r="J435" i="10"/>
  <c r="I435" i="10"/>
  <c r="J434" i="10"/>
  <c r="I434" i="10"/>
  <c r="J432" i="10"/>
  <c r="I432" i="10"/>
  <c r="J430" i="10"/>
  <c r="I430" i="10"/>
  <c r="J429" i="10"/>
  <c r="I429" i="10"/>
  <c r="J428" i="10"/>
  <c r="I428" i="10"/>
  <c r="J427" i="10"/>
  <c r="I427" i="10"/>
  <c r="J426" i="10"/>
  <c r="I426" i="10"/>
  <c r="J424" i="10"/>
  <c r="I424" i="10"/>
  <c r="J422" i="10"/>
  <c r="I422" i="10"/>
  <c r="J421" i="10"/>
  <c r="I421" i="10"/>
  <c r="J420" i="10"/>
  <c r="I420" i="10"/>
  <c r="J419" i="10"/>
  <c r="I419" i="10"/>
  <c r="J416" i="10"/>
  <c r="I416" i="10"/>
  <c r="J414" i="10"/>
  <c r="I414" i="10"/>
  <c r="J413" i="10"/>
  <c r="I413" i="10"/>
  <c r="J412" i="10"/>
  <c r="I412" i="10"/>
  <c r="J408" i="10"/>
  <c r="I408" i="10"/>
  <c r="J407" i="10"/>
  <c r="I407" i="10"/>
  <c r="J406" i="10"/>
  <c r="I406" i="10"/>
  <c r="J405" i="10"/>
  <c r="I405" i="10"/>
  <c r="J404" i="10"/>
  <c r="I404" i="10"/>
  <c r="J402" i="10"/>
  <c r="I402" i="10"/>
  <c r="J401" i="10"/>
  <c r="I401" i="10"/>
  <c r="J399" i="10"/>
  <c r="I399" i="10"/>
  <c r="J398" i="10"/>
  <c r="I398" i="10"/>
  <c r="J395" i="10"/>
  <c r="I395" i="10"/>
  <c r="J394" i="10"/>
  <c r="I394" i="10"/>
  <c r="J393" i="10"/>
  <c r="I393" i="10"/>
  <c r="J392" i="10"/>
  <c r="I392" i="10"/>
  <c r="J389" i="10"/>
  <c r="I389" i="10"/>
  <c r="J388" i="10"/>
  <c r="I388" i="10"/>
  <c r="J387" i="10"/>
  <c r="I387" i="10"/>
  <c r="J386" i="10"/>
  <c r="I386" i="10"/>
  <c r="J385" i="10"/>
  <c r="I385" i="10"/>
  <c r="J384" i="10"/>
  <c r="I384" i="10"/>
  <c r="J383" i="10"/>
  <c r="I383" i="10"/>
  <c r="J380" i="10"/>
  <c r="I380" i="10"/>
  <c r="J379" i="10"/>
  <c r="I379" i="10"/>
  <c r="J378" i="10"/>
  <c r="I378" i="10"/>
  <c r="J377" i="10"/>
  <c r="I377" i="10"/>
  <c r="J376" i="10"/>
  <c r="I376" i="10"/>
  <c r="J375" i="10"/>
  <c r="I375" i="10"/>
  <c r="J374" i="10"/>
  <c r="I374" i="10"/>
  <c r="J372" i="10"/>
  <c r="I372" i="10"/>
  <c r="J371" i="10"/>
  <c r="I371" i="10"/>
  <c r="J368" i="10"/>
  <c r="I368" i="10"/>
  <c r="J367" i="10"/>
  <c r="I367" i="10"/>
  <c r="J366" i="10"/>
  <c r="I366" i="10"/>
  <c r="J365" i="10"/>
  <c r="I365" i="10"/>
  <c r="J364" i="10"/>
  <c r="I364" i="10"/>
  <c r="J363" i="10"/>
  <c r="I363" i="10"/>
  <c r="J362" i="10"/>
  <c r="I362" i="10"/>
  <c r="J360" i="10"/>
  <c r="I360" i="10"/>
  <c r="J359" i="10"/>
  <c r="I359" i="10"/>
  <c r="J357" i="10"/>
  <c r="I357" i="10"/>
  <c r="J356" i="10"/>
  <c r="I356" i="10"/>
  <c r="J352" i="10"/>
  <c r="I352" i="10"/>
  <c r="J350" i="10"/>
  <c r="I350" i="10"/>
  <c r="J349" i="10"/>
  <c r="I349" i="10"/>
  <c r="J348" i="10"/>
  <c r="I348" i="10"/>
  <c r="J347" i="10"/>
  <c r="I347" i="10"/>
  <c r="J346" i="10"/>
  <c r="I346" i="10"/>
  <c r="J345" i="10"/>
  <c r="I345" i="10"/>
  <c r="J344" i="10"/>
  <c r="I344" i="10"/>
  <c r="J343" i="10"/>
  <c r="I343" i="10"/>
  <c r="J341" i="10"/>
  <c r="I341" i="10"/>
  <c r="J340" i="10"/>
  <c r="I340" i="10"/>
  <c r="J337" i="10"/>
  <c r="I337" i="10"/>
  <c r="J336" i="10"/>
  <c r="I336" i="10"/>
  <c r="J335" i="10"/>
  <c r="I335" i="10"/>
  <c r="J334" i="10"/>
  <c r="I334" i="10"/>
  <c r="J333" i="10"/>
  <c r="I333" i="10"/>
  <c r="J332" i="10"/>
  <c r="I332" i="10"/>
  <c r="J331" i="10"/>
  <c r="I331" i="10"/>
  <c r="J330" i="10"/>
  <c r="I330" i="10"/>
  <c r="J329" i="10"/>
  <c r="I329" i="10"/>
  <c r="J328" i="10"/>
  <c r="I328" i="10"/>
  <c r="J326" i="10"/>
  <c r="I326" i="10"/>
  <c r="J325" i="10"/>
  <c r="I325" i="10"/>
  <c r="J324" i="10"/>
  <c r="I324" i="10"/>
  <c r="J323" i="10"/>
  <c r="I323" i="10"/>
  <c r="J322" i="10"/>
  <c r="I322" i="10"/>
  <c r="J321" i="10"/>
  <c r="I321" i="10"/>
  <c r="J320" i="10"/>
  <c r="I320" i="10"/>
  <c r="J319" i="10"/>
  <c r="I319" i="10"/>
  <c r="J317" i="10"/>
  <c r="I317" i="10"/>
  <c r="J316" i="10"/>
  <c r="I316" i="10"/>
  <c r="J314" i="10"/>
  <c r="I314" i="10"/>
  <c r="J313" i="10"/>
  <c r="I313" i="10"/>
  <c r="J312" i="10"/>
  <c r="I312" i="10"/>
  <c r="J311" i="10"/>
  <c r="I311" i="10"/>
  <c r="J310" i="10"/>
  <c r="I310" i="10"/>
  <c r="J309" i="10"/>
  <c r="I309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0" i="10"/>
  <c r="I300" i="10"/>
  <c r="J299" i="10"/>
  <c r="I299" i="10"/>
  <c r="J298" i="10"/>
  <c r="I298" i="10"/>
  <c r="J297" i="10"/>
  <c r="I297" i="10"/>
  <c r="J295" i="10"/>
  <c r="I295" i="10"/>
  <c r="J294" i="10"/>
  <c r="I294" i="10"/>
  <c r="J293" i="10"/>
  <c r="I293" i="10"/>
  <c r="J291" i="10"/>
  <c r="I291" i="10"/>
  <c r="J290" i="10"/>
  <c r="I290" i="10"/>
  <c r="J289" i="10"/>
  <c r="I289" i="10"/>
  <c r="J286" i="10"/>
  <c r="I286" i="10"/>
  <c r="J285" i="10"/>
  <c r="I285" i="10"/>
  <c r="J284" i="10"/>
  <c r="I284" i="10"/>
  <c r="J283" i="10"/>
  <c r="I283" i="10"/>
  <c r="J281" i="10"/>
  <c r="I281" i="10"/>
  <c r="J280" i="10"/>
  <c r="I280" i="10"/>
  <c r="J278" i="10"/>
  <c r="I278" i="10"/>
  <c r="J277" i="10"/>
  <c r="I277" i="10"/>
  <c r="J275" i="10"/>
  <c r="I275" i="10"/>
  <c r="J274" i="10"/>
  <c r="I274" i="10"/>
  <c r="J272" i="10"/>
  <c r="I272" i="10"/>
  <c r="J271" i="10"/>
  <c r="I271" i="10"/>
  <c r="J270" i="10"/>
  <c r="I270" i="10"/>
  <c r="J268" i="10"/>
  <c r="I268" i="10"/>
  <c r="J267" i="10"/>
  <c r="I267" i="10"/>
  <c r="J265" i="10"/>
  <c r="I265" i="10"/>
  <c r="J264" i="10"/>
  <c r="I264" i="10"/>
  <c r="J262" i="10"/>
  <c r="I262" i="10"/>
  <c r="J261" i="10"/>
  <c r="I261" i="10"/>
  <c r="J259" i="10"/>
  <c r="I259" i="10"/>
  <c r="J258" i="10"/>
  <c r="I258" i="10"/>
  <c r="J257" i="10"/>
  <c r="I257" i="10"/>
  <c r="J256" i="10"/>
  <c r="I256" i="10"/>
  <c r="J255" i="10"/>
  <c r="I255" i="10"/>
  <c r="J254" i="10"/>
  <c r="I254" i="10"/>
  <c r="J253" i="10"/>
  <c r="I253" i="10"/>
  <c r="J251" i="10"/>
  <c r="I251" i="10"/>
  <c r="J250" i="10"/>
  <c r="I250" i="10"/>
  <c r="J248" i="10"/>
  <c r="I248" i="10"/>
  <c r="J247" i="10"/>
  <c r="I247" i="10"/>
  <c r="J245" i="10"/>
  <c r="I245" i="10"/>
  <c r="J244" i="10"/>
  <c r="I244" i="10"/>
  <c r="J241" i="10"/>
  <c r="I241" i="10"/>
  <c r="J240" i="10"/>
  <c r="I240" i="10"/>
  <c r="J238" i="10"/>
  <c r="I238" i="10"/>
  <c r="J237" i="10"/>
  <c r="I237" i="10"/>
  <c r="J235" i="10"/>
  <c r="I235" i="10"/>
  <c r="J234" i="10"/>
  <c r="I234" i="10"/>
  <c r="J231" i="10"/>
  <c r="I231" i="10"/>
  <c r="J230" i="10"/>
  <c r="I230" i="10"/>
  <c r="J228" i="10"/>
  <c r="I228" i="10"/>
  <c r="J227" i="10"/>
  <c r="I227" i="10"/>
  <c r="J225" i="10"/>
  <c r="I225" i="10"/>
  <c r="J224" i="10"/>
  <c r="I224" i="10"/>
  <c r="J220" i="10"/>
  <c r="I220" i="10"/>
  <c r="J219" i="10"/>
  <c r="I219" i="10"/>
  <c r="J218" i="10"/>
  <c r="I218" i="10"/>
  <c r="J216" i="10"/>
  <c r="I216" i="10"/>
  <c r="J215" i="10"/>
  <c r="I215" i="10"/>
  <c r="J214" i="10"/>
  <c r="I214" i="10"/>
  <c r="J212" i="10"/>
  <c r="I212" i="10"/>
  <c r="J211" i="10"/>
  <c r="I211" i="10"/>
  <c r="J210" i="10"/>
  <c r="I210" i="10"/>
  <c r="C643" i="10"/>
  <c r="E646" i="10"/>
  <c r="H640" i="10"/>
  <c r="H637" i="10"/>
  <c r="H352" i="10" l="1"/>
  <c r="J203" i="10"/>
  <c r="I203" i="10"/>
  <c r="J202" i="10"/>
  <c r="I202" i="10"/>
  <c r="J201" i="10"/>
  <c r="I201" i="10"/>
  <c r="J200" i="10"/>
  <c r="I200" i="10"/>
  <c r="J199" i="10"/>
  <c r="I199" i="10"/>
  <c r="J197" i="10"/>
  <c r="I197" i="10"/>
  <c r="J196" i="10"/>
  <c r="I196" i="10"/>
  <c r="J195" i="10"/>
  <c r="I195" i="10"/>
  <c r="J194" i="10"/>
  <c r="I194" i="10"/>
  <c r="J193" i="10"/>
  <c r="I193" i="10"/>
  <c r="J192" i="10"/>
  <c r="I192" i="10"/>
  <c r="J190" i="10"/>
  <c r="I190" i="10"/>
  <c r="J189" i="10"/>
  <c r="I189" i="10"/>
  <c r="J187" i="10"/>
  <c r="I187" i="10"/>
  <c r="J186" i="10"/>
  <c r="I186" i="10"/>
  <c r="J184" i="10"/>
  <c r="I184" i="10"/>
  <c r="J183" i="10"/>
  <c r="I183" i="10"/>
  <c r="J181" i="10"/>
  <c r="I181" i="10"/>
  <c r="J180" i="10"/>
  <c r="I180" i="10"/>
  <c r="J177" i="10"/>
  <c r="I177" i="10"/>
  <c r="J176" i="10"/>
  <c r="I176" i="10"/>
  <c r="J175" i="10"/>
  <c r="I175" i="10"/>
  <c r="J173" i="10"/>
  <c r="I173" i="10"/>
  <c r="J172" i="10"/>
  <c r="I172" i="10"/>
  <c r="J169" i="10"/>
  <c r="I169" i="10"/>
  <c r="J168" i="10"/>
  <c r="I168" i="10"/>
  <c r="J166" i="10"/>
  <c r="I166" i="10"/>
  <c r="J165" i="10"/>
  <c r="I165" i="10"/>
  <c r="J162" i="10"/>
  <c r="I162" i="10"/>
  <c r="J161" i="10"/>
  <c r="I161" i="10"/>
  <c r="J159" i="10"/>
  <c r="I159" i="10"/>
  <c r="J158" i="10"/>
  <c r="I158" i="10"/>
  <c r="J156" i="10"/>
  <c r="I156" i="10"/>
  <c r="J155" i="10"/>
  <c r="I155" i="10"/>
  <c r="J153" i="10"/>
  <c r="I153" i="10"/>
  <c r="J152" i="10"/>
  <c r="I152" i="10"/>
  <c r="J150" i="10"/>
  <c r="I150" i="10"/>
  <c r="J149" i="10"/>
  <c r="I149" i="10"/>
  <c r="J147" i="10"/>
  <c r="I147" i="10"/>
  <c r="J146" i="10"/>
  <c r="I146" i="10"/>
  <c r="J144" i="10"/>
  <c r="I144" i="10"/>
  <c r="J143" i="10"/>
  <c r="I143" i="10"/>
  <c r="J141" i="10"/>
  <c r="I141" i="10"/>
  <c r="J140" i="10"/>
  <c r="I140" i="10"/>
  <c r="J138" i="10"/>
  <c r="I138" i="10"/>
  <c r="J137" i="10"/>
  <c r="I137" i="10"/>
  <c r="J135" i="10"/>
  <c r="I135" i="10"/>
  <c r="J134" i="10"/>
  <c r="I134" i="10"/>
  <c r="J132" i="10"/>
  <c r="I132" i="10"/>
  <c r="J131" i="10"/>
  <c r="I131" i="10"/>
  <c r="J128" i="10"/>
  <c r="I128" i="10"/>
  <c r="J127" i="10"/>
  <c r="I127" i="10"/>
  <c r="J125" i="10"/>
  <c r="I125" i="10"/>
  <c r="J124" i="10"/>
  <c r="I124" i="10"/>
  <c r="J122" i="10"/>
  <c r="I122" i="10"/>
  <c r="J121" i="10"/>
  <c r="I121" i="10"/>
  <c r="J119" i="10"/>
  <c r="I119" i="10"/>
  <c r="J118" i="10"/>
  <c r="I118" i="10"/>
  <c r="J116" i="10"/>
  <c r="I116" i="10"/>
  <c r="J115" i="10"/>
  <c r="I115" i="10"/>
  <c r="J113" i="10"/>
  <c r="I113" i="10"/>
  <c r="J112" i="10"/>
  <c r="I112" i="10"/>
  <c r="J110" i="10"/>
  <c r="I110" i="10"/>
  <c r="J109" i="10"/>
  <c r="I109" i="10"/>
  <c r="J107" i="10"/>
  <c r="I107" i="10"/>
  <c r="J106" i="10"/>
  <c r="I106" i="10"/>
  <c r="J103" i="10"/>
  <c r="I103" i="10"/>
  <c r="J102" i="10"/>
  <c r="I102" i="10"/>
  <c r="J100" i="10"/>
  <c r="I100" i="10"/>
  <c r="J99" i="10"/>
  <c r="I99" i="10"/>
  <c r="J97" i="10"/>
  <c r="I97" i="10"/>
  <c r="J96" i="10"/>
  <c r="I96" i="10"/>
  <c r="J94" i="10"/>
  <c r="I94" i="10"/>
  <c r="J93" i="10"/>
  <c r="I93" i="10"/>
  <c r="J90" i="10"/>
  <c r="I90" i="10"/>
  <c r="J89" i="10"/>
  <c r="I89" i="10"/>
  <c r="J88" i="10"/>
  <c r="I88" i="10"/>
  <c r="J87" i="10"/>
  <c r="I87" i="10"/>
  <c r="J85" i="10"/>
  <c r="I85" i="10"/>
  <c r="J84" i="10"/>
  <c r="I84" i="10"/>
  <c r="J82" i="10"/>
  <c r="I82" i="10"/>
  <c r="J81" i="10"/>
  <c r="I81" i="10"/>
  <c r="J79" i="10"/>
  <c r="I79" i="10"/>
  <c r="J78" i="10"/>
  <c r="I78" i="10"/>
  <c r="J76" i="10"/>
  <c r="I76" i="10"/>
  <c r="J75" i="10"/>
  <c r="I75" i="10"/>
  <c r="J74" i="10"/>
  <c r="I74" i="10"/>
  <c r="J72" i="10"/>
  <c r="I72" i="10"/>
  <c r="J71" i="10"/>
  <c r="I71" i="10"/>
  <c r="J69" i="10"/>
  <c r="I69" i="10"/>
  <c r="J68" i="10"/>
  <c r="I68" i="10"/>
  <c r="J63" i="10"/>
  <c r="I63" i="10"/>
  <c r="J62" i="10"/>
  <c r="I62" i="10"/>
  <c r="J61" i="10"/>
  <c r="I61" i="10"/>
  <c r="J60" i="10"/>
  <c r="I60" i="10"/>
  <c r="T59" i="2"/>
  <c r="U59" i="2"/>
  <c r="Q59" i="2"/>
  <c r="O59" i="2"/>
  <c r="N59" i="2"/>
  <c r="L59" i="2"/>
  <c r="K59" i="2"/>
  <c r="I59" i="2"/>
  <c r="H59" i="2"/>
  <c r="G61" i="2"/>
  <c r="J61" i="2"/>
  <c r="M61" i="2"/>
  <c r="P61" i="2"/>
  <c r="S61" i="2"/>
  <c r="G62" i="2"/>
  <c r="J62" i="2"/>
  <c r="M62" i="2"/>
  <c r="P62" i="2"/>
  <c r="S62" i="2"/>
  <c r="G63" i="2"/>
  <c r="J63" i="2"/>
  <c r="M63" i="2"/>
  <c r="P63" i="2"/>
  <c r="S63" i="2"/>
  <c r="AB61" i="2" l="1"/>
  <c r="H61" i="10"/>
  <c r="H63" i="10"/>
  <c r="Z63" i="2"/>
  <c r="J59" i="10"/>
  <c r="AE61" i="2"/>
  <c r="I59" i="10"/>
  <c r="AB63" i="2"/>
  <c r="AG63" i="2"/>
  <c r="AF63" i="2"/>
  <c r="AC63" i="2"/>
  <c r="AA61" i="2"/>
  <c r="AE63" i="2"/>
  <c r="AA63" i="2"/>
  <c r="AD63" i="2"/>
  <c r="AE62" i="2"/>
  <c r="AA62" i="2"/>
  <c r="AG62" i="2"/>
  <c r="AC62" i="2"/>
  <c r="AF62" i="2"/>
  <c r="AB62" i="2"/>
  <c r="AD62" i="2"/>
  <c r="Z62" i="2"/>
  <c r="AD61" i="2"/>
  <c r="Z61" i="2"/>
  <c r="AG61" i="2"/>
  <c r="AC61" i="2"/>
  <c r="AF61" i="2"/>
  <c r="H40" i="10" l="1"/>
  <c r="H39" i="10"/>
  <c r="H38" i="10"/>
  <c r="J29" i="10"/>
  <c r="I29" i="10"/>
  <c r="J27" i="10"/>
  <c r="I27" i="10"/>
  <c r="J25" i="10"/>
  <c r="I25" i="10"/>
  <c r="H23" i="10"/>
  <c r="H22" i="10"/>
  <c r="H21" i="10"/>
  <c r="N30" i="10"/>
  <c r="N28" i="10"/>
  <c r="M28" i="10"/>
  <c r="L28" i="10"/>
  <c r="K28" i="10"/>
  <c r="N26" i="10"/>
  <c r="M26" i="10"/>
  <c r="L26" i="10"/>
  <c r="K26" i="10"/>
  <c r="N24" i="10"/>
  <c r="M24" i="10"/>
  <c r="L24" i="10"/>
  <c r="K24" i="10"/>
  <c r="H19" i="10"/>
  <c r="H18" i="10"/>
  <c r="H17" i="10"/>
  <c r="H16" i="10"/>
  <c r="B4" i="10"/>
  <c r="H602" i="10"/>
  <c r="J601" i="10"/>
  <c r="I601" i="10"/>
  <c r="H600" i="10"/>
  <c r="H599" i="10"/>
  <c r="J598" i="10"/>
  <c r="I598" i="10"/>
  <c r="J590" i="10"/>
  <c r="I590" i="10"/>
  <c r="J582" i="10"/>
  <c r="I582" i="10"/>
  <c r="J418" i="10"/>
  <c r="I418" i="10"/>
  <c r="H416" i="10"/>
  <c r="H415" i="10" s="1"/>
  <c r="J415" i="10"/>
  <c r="I415" i="10"/>
  <c r="H408" i="10"/>
  <c r="J351" i="10"/>
  <c r="I351" i="10"/>
  <c r="H62" i="10"/>
  <c r="H60" i="10"/>
  <c r="J56" i="10"/>
  <c r="I56" i="10"/>
  <c r="J51" i="10"/>
  <c r="I51" i="10"/>
  <c r="J50" i="10"/>
  <c r="I50" i="10"/>
  <c r="U527" i="2"/>
  <c r="T527" i="2"/>
  <c r="R527" i="2"/>
  <c r="Q527" i="2"/>
  <c r="O527" i="2"/>
  <c r="N527" i="2"/>
  <c r="L527" i="2"/>
  <c r="K527" i="2"/>
  <c r="I527" i="2"/>
  <c r="J527" i="10" s="1"/>
  <c r="H527" i="2"/>
  <c r="I527" i="10" s="1"/>
  <c r="G333" i="2"/>
  <c r="H333" i="10" s="1"/>
  <c r="J333" i="2"/>
  <c r="M333" i="2"/>
  <c r="P333" i="2"/>
  <c r="S333" i="2"/>
  <c r="G334" i="2"/>
  <c r="H334" i="10" s="1"/>
  <c r="J334" i="2"/>
  <c r="M334" i="2"/>
  <c r="P334" i="2"/>
  <c r="S334" i="2"/>
  <c r="AF334" i="2" l="1"/>
  <c r="AD334" i="2"/>
  <c r="AB334" i="2"/>
  <c r="Z334" i="2"/>
  <c r="AF333" i="2"/>
  <c r="AD333" i="2"/>
  <c r="AB333" i="2"/>
  <c r="Z333" i="2"/>
  <c r="AG334" i="2"/>
  <c r="AE334" i="2"/>
  <c r="AC334" i="2"/>
  <c r="AA334" i="2"/>
  <c r="AG333" i="2"/>
  <c r="AE333" i="2"/>
  <c r="AC333" i="2"/>
  <c r="AA333" i="2"/>
  <c r="H64" i="10"/>
  <c r="H59" i="10"/>
  <c r="H50" i="10"/>
  <c r="H51" i="10"/>
  <c r="H56" i="10"/>
  <c r="I581" i="10"/>
  <c r="H601" i="10"/>
  <c r="J581" i="10"/>
  <c r="H598" i="10"/>
  <c r="H351" i="10"/>
  <c r="I533" i="2"/>
  <c r="J533" i="10" s="1"/>
  <c r="J55" i="10" s="1"/>
  <c r="G535" i="2"/>
  <c r="H535" i="10" s="1"/>
  <c r="J535" i="2"/>
  <c r="M535" i="2"/>
  <c r="P535" i="2"/>
  <c r="S535" i="2"/>
  <c r="U327" i="2" l="1"/>
  <c r="T327" i="2"/>
  <c r="R327" i="2"/>
  <c r="Q327" i="2"/>
  <c r="O327" i="2"/>
  <c r="N327" i="2"/>
  <c r="L327" i="2"/>
  <c r="K327" i="2"/>
  <c r="I327" i="2"/>
  <c r="J327" i="10" s="1"/>
  <c r="H327" i="2"/>
  <c r="I327" i="10" s="1"/>
  <c r="S29" i="2"/>
  <c r="P29" i="2"/>
  <c r="M29" i="2"/>
  <c r="J29" i="2"/>
  <c r="G29" i="2"/>
  <c r="S27" i="2"/>
  <c r="P27" i="2"/>
  <c r="M27" i="2"/>
  <c r="J27" i="2"/>
  <c r="G27" i="2"/>
  <c r="J25" i="2"/>
  <c r="M25" i="2"/>
  <c r="P25" i="2"/>
  <c r="S25" i="2"/>
  <c r="G25" i="2"/>
  <c r="AF27" i="2" l="1"/>
  <c r="H27" i="10"/>
  <c r="AG27" i="2"/>
  <c r="AD27" i="2"/>
  <c r="AE27" i="2"/>
  <c r="AF29" i="2"/>
  <c r="AG29" i="2"/>
  <c r="AD29" i="2"/>
  <c r="H29" i="10"/>
  <c r="AE29" i="2"/>
  <c r="AF25" i="2"/>
  <c r="AG25" i="2"/>
  <c r="AD25" i="2"/>
  <c r="H25" i="10"/>
  <c r="AE25" i="2"/>
  <c r="U582" i="2"/>
  <c r="T582" i="2"/>
  <c r="R582" i="2"/>
  <c r="Q582" i="2"/>
  <c r="O582" i="2"/>
  <c r="N582" i="2"/>
  <c r="L582" i="2"/>
  <c r="K582" i="2"/>
  <c r="I582" i="2"/>
  <c r="H582" i="2"/>
  <c r="U590" i="2"/>
  <c r="T590" i="2"/>
  <c r="R590" i="2"/>
  <c r="Q590" i="2"/>
  <c r="O590" i="2"/>
  <c r="N590" i="2"/>
  <c r="L590" i="2"/>
  <c r="K590" i="2"/>
  <c r="I590" i="2"/>
  <c r="H590" i="2"/>
  <c r="U51" i="2"/>
  <c r="T51" i="2"/>
  <c r="U50" i="2"/>
  <c r="T50" i="2"/>
  <c r="R51" i="2"/>
  <c r="Q51" i="2"/>
  <c r="R50" i="2"/>
  <c r="Q50" i="2"/>
  <c r="O51" i="2"/>
  <c r="N51" i="2"/>
  <c r="O50" i="2"/>
  <c r="N50" i="2"/>
  <c r="L51" i="2"/>
  <c r="K51" i="2"/>
  <c r="L50" i="2"/>
  <c r="K50" i="2"/>
  <c r="I50" i="2"/>
  <c r="I51" i="2"/>
  <c r="H51" i="2"/>
  <c r="H50" i="2"/>
  <c r="S352" i="2"/>
  <c r="S351" i="2" s="1"/>
  <c r="P352" i="2"/>
  <c r="M352" i="2"/>
  <c r="J352" i="2"/>
  <c r="J351" i="2" s="1"/>
  <c r="G352" i="2"/>
  <c r="U351" i="2"/>
  <c r="T351" i="2"/>
  <c r="R351" i="2"/>
  <c r="Q351" i="2"/>
  <c r="P351" i="2"/>
  <c r="O351" i="2"/>
  <c r="N351" i="2"/>
  <c r="L351" i="2"/>
  <c r="K351" i="2"/>
  <c r="I351" i="2"/>
  <c r="H351" i="2"/>
  <c r="U415" i="2"/>
  <c r="T415" i="2"/>
  <c r="R415" i="2"/>
  <c r="Q415" i="2"/>
  <c r="O415" i="2"/>
  <c r="N415" i="2"/>
  <c r="L415" i="2"/>
  <c r="K415" i="2"/>
  <c r="I415" i="2"/>
  <c r="H415" i="2"/>
  <c r="S416" i="2"/>
  <c r="S415" i="2" s="1"/>
  <c r="P416" i="2"/>
  <c r="P415" i="2" s="1"/>
  <c r="M416" i="2"/>
  <c r="M415" i="2" s="1"/>
  <c r="J416" i="2"/>
  <c r="J415" i="2" s="1"/>
  <c r="G416" i="2"/>
  <c r="G415" i="2" s="1"/>
  <c r="K601" i="2"/>
  <c r="L601" i="2"/>
  <c r="N601" i="2"/>
  <c r="O601" i="2"/>
  <c r="Q601" i="2"/>
  <c r="R601" i="2"/>
  <c r="T601" i="2"/>
  <c r="U601" i="2"/>
  <c r="H601" i="2"/>
  <c r="I601" i="2"/>
  <c r="H594" i="10"/>
  <c r="S602" i="2"/>
  <c r="S601" i="2" s="1"/>
  <c r="P602" i="2"/>
  <c r="P601" i="2" s="1"/>
  <c r="M602" i="2"/>
  <c r="M601" i="2" s="1"/>
  <c r="J602" i="2"/>
  <c r="J601" i="2" s="1"/>
  <c r="G602" i="2"/>
  <c r="AG602" i="2" s="1"/>
  <c r="H586" i="10"/>
  <c r="H576" i="10"/>
  <c r="H557" i="10"/>
  <c r="H524" i="10"/>
  <c r="S363" i="2"/>
  <c r="P363" i="2"/>
  <c r="M363" i="2"/>
  <c r="J363" i="2"/>
  <c r="G363" i="2"/>
  <c r="H363" i="10" s="1"/>
  <c r="S362" i="2"/>
  <c r="P362" i="2"/>
  <c r="M362" i="2"/>
  <c r="J362" i="2"/>
  <c r="G362" i="2"/>
  <c r="H362" i="10" s="1"/>
  <c r="U361" i="2"/>
  <c r="T361" i="2"/>
  <c r="R361" i="2"/>
  <c r="Q361" i="2"/>
  <c r="O361" i="2"/>
  <c r="N361" i="2"/>
  <c r="L361" i="2"/>
  <c r="K361" i="2"/>
  <c r="I361" i="2"/>
  <c r="J361" i="10" s="1"/>
  <c r="H361" i="2"/>
  <c r="I361" i="10" s="1"/>
  <c r="S360" i="2"/>
  <c r="P360" i="2"/>
  <c r="M360" i="2"/>
  <c r="J360" i="2"/>
  <c r="G360" i="2"/>
  <c r="H360" i="10" s="1"/>
  <c r="S359" i="2"/>
  <c r="P359" i="2"/>
  <c r="M359" i="2"/>
  <c r="J359" i="2"/>
  <c r="G359" i="2"/>
  <c r="H359" i="10" s="1"/>
  <c r="U358" i="2"/>
  <c r="T358" i="2"/>
  <c r="R358" i="2"/>
  <c r="Q358" i="2"/>
  <c r="O358" i="2"/>
  <c r="N358" i="2"/>
  <c r="L358" i="2"/>
  <c r="K358" i="2"/>
  <c r="I358" i="2"/>
  <c r="J358" i="10" s="1"/>
  <c r="H358" i="2"/>
  <c r="I358" i="10" s="1"/>
  <c r="S357" i="2"/>
  <c r="P357" i="2"/>
  <c r="M357" i="2"/>
  <c r="J357" i="2"/>
  <c r="G357" i="2"/>
  <c r="H357" i="10" s="1"/>
  <c r="S356" i="2"/>
  <c r="P356" i="2"/>
  <c r="M356" i="2"/>
  <c r="J356" i="2"/>
  <c r="G356" i="2"/>
  <c r="H356" i="10" s="1"/>
  <c r="U355" i="2"/>
  <c r="U354" i="2" s="1"/>
  <c r="T355" i="2"/>
  <c r="R355" i="2"/>
  <c r="Q355" i="2"/>
  <c r="O355" i="2"/>
  <c r="N355" i="2"/>
  <c r="L355" i="2"/>
  <c r="K355" i="2"/>
  <c r="I355" i="2"/>
  <c r="J355" i="10" s="1"/>
  <c r="J354" i="10" s="1"/>
  <c r="H355" i="2"/>
  <c r="I355" i="10" s="1"/>
  <c r="S375" i="2"/>
  <c r="P375" i="2"/>
  <c r="M375" i="2"/>
  <c r="J375" i="2"/>
  <c r="G375" i="2"/>
  <c r="H375" i="10" s="1"/>
  <c r="S374" i="2"/>
  <c r="P374" i="2"/>
  <c r="M374" i="2"/>
  <c r="J374" i="2"/>
  <c r="G374" i="2"/>
  <c r="H374" i="10" s="1"/>
  <c r="U373" i="2"/>
  <c r="T373" i="2"/>
  <c r="R373" i="2"/>
  <c r="Q373" i="2"/>
  <c r="O373" i="2"/>
  <c r="N373" i="2"/>
  <c r="L373" i="2"/>
  <c r="K373" i="2"/>
  <c r="I373" i="2"/>
  <c r="J373" i="10" s="1"/>
  <c r="H373" i="2"/>
  <c r="I373" i="10" s="1"/>
  <c r="S372" i="2"/>
  <c r="P372" i="2"/>
  <c r="M372" i="2"/>
  <c r="J372" i="2"/>
  <c r="G372" i="2"/>
  <c r="H372" i="10" s="1"/>
  <c r="S371" i="2"/>
  <c r="P371" i="2"/>
  <c r="M371" i="2"/>
  <c r="J371" i="2"/>
  <c r="G371" i="2"/>
  <c r="H371" i="10" s="1"/>
  <c r="U370" i="2"/>
  <c r="T370" i="2"/>
  <c r="R370" i="2"/>
  <c r="Q370" i="2"/>
  <c r="Q369" i="2" s="1"/>
  <c r="O370" i="2"/>
  <c r="N370" i="2"/>
  <c r="L370" i="2"/>
  <c r="L369" i="2" s="1"/>
  <c r="K370" i="2"/>
  <c r="I370" i="2"/>
  <c r="H370" i="2"/>
  <c r="I370" i="10" s="1"/>
  <c r="I369" i="10" s="1"/>
  <c r="S384" i="2"/>
  <c r="P384" i="2"/>
  <c r="M384" i="2"/>
  <c r="J384" i="2"/>
  <c r="G384" i="2"/>
  <c r="H384" i="10" s="1"/>
  <c r="S383" i="2"/>
  <c r="P383" i="2"/>
  <c r="M383" i="2"/>
  <c r="J383" i="2"/>
  <c r="G383" i="2"/>
  <c r="H383" i="10" s="1"/>
  <c r="U382" i="2"/>
  <c r="U381" i="2" s="1"/>
  <c r="T382" i="2"/>
  <c r="R382" i="2"/>
  <c r="Q382" i="2"/>
  <c r="Q381" i="2" s="1"/>
  <c r="O382" i="2"/>
  <c r="O381" i="2" s="1"/>
  <c r="N382" i="2"/>
  <c r="L382" i="2"/>
  <c r="L381" i="2" s="1"/>
  <c r="K382" i="2"/>
  <c r="I382" i="2"/>
  <c r="H382" i="2"/>
  <c r="I382" i="10" s="1"/>
  <c r="I381" i="10" s="1"/>
  <c r="S393" i="2"/>
  <c r="P393" i="2"/>
  <c r="M393" i="2"/>
  <c r="J393" i="2"/>
  <c r="G393" i="2"/>
  <c r="H393" i="10" s="1"/>
  <c r="S392" i="2"/>
  <c r="P392" i="2"/>
  <c r="M392" i="2"/>
  <c r="J392" i="2"/>
  <c r="G392" i="2"/>
  <c r="H392" i="10" s="1"/>
  <c r="U391" i="2"/>
  <c r="T391" i="2"/>
  <c r="R391" i="2"/>
  <c r="Q391" i="2"/>
  <c r="O391" i="2"/>
  <c r="N391" i="2"/>
  <c r="L391" i="2"/>
  <c r="K391" i="2"/>
  <c r="I391" i="2"/>
  <c r="J391" i="10" s="1"/>
  <c r="J390" i="10" s="1"/>
  <c r="H391" i="2"/>
  <c r="I391" i="10" s="1"/>
  <c r="I390" i="10" s="1"/>
  <c r="S405" i="2"/>
  <c r="P405" i="2"/>
  <c r="M405" i="2"/>
  <c r="J405" i="2"/>
  <c r="G405" i="2"/>
  <c r="H405" i="10" s="1"/>
  <c r="S404" i="2"/>
  <c r="P404" i="2"/>
  <c r="M404" i="2"/>
  <c r="J404" i="2"/>
  <c r="G404" i="2"/>
  <c r="H404" i="10" s="1"/>
  <c r="U403" i="2"/>
  <c r="T403" i="2"/>
  <c r="R403" i="2"/>
  <c r="Q403" i="2"/>
  <c r="O403" i="2"/>
  <c r="N403" i="2"/>
  <c r="L403" i="2"/>
  <c r="K403" i="2"/>
  <c r="I403" i="2"/>
  <c r="J403" i="10" s="1"/>
  <c r="H403" i="2"/>
  <c r="I403" i="10" s="1"/>
  <c r="S402" i="2"/>
  <c r="P402" i="2"/>
  <c r="M402" i="2"/>
  <c r="J402" i="2"/>
  <c r="G402" i="2"/>
  <c r="H402" i="10" s="1"/>
  <c r="S401" i="2"/>
  <c r="P401" i="2"/>
  <c r="M401" i="2"/>
  <c r="J401" i="2"/>
  <c r="G401" i="2"/>
  <c r="H401" i="10" s="1"/>
  <c r="U400" i="2"/>
  <c r="T400" i="2"/>
  <c r="R400" i="2"/>
  <c r="Q400" i="2"/>
  <c r="O400" i="2"/>
  <c r="N400" i="2"/>
  <c r="L400" i="2"/>
  <c r="K400" i="2"/>
  <c r="I400" i="2"/>
  <c r="J400" i="10" s="1"/>
  <c r="H400" i="2"/>
  <c r="I400" i="10" s="1"/>
  <c r="S399" i="2"/>
  <c r="P399" i="2"/>
  <c r="M399" i="2"/>
  <c r="J399" i="2"/>
  <c r="G399" i="2"/>
  <c r="H399" i="10" s="1"/>
  <c r="S398" i="2"/>
  <c r="P398" i="2"/>
  <c r="M398" i="2"/>
  <c r="J398" i="2"/>
  <c r="G398" i="2"/>
  <c r="H398" i="10" s="1"/>
  <c r="U397" i="2"/>
  <c r="T397" i="2"/>
  <c r="R397" i="2"/>
  <c r="Q397" i="2"/>
  <c r="O397" i="2"/>
  <c r="N397" i="2"/>
  <c r="L397" i="2"/>
  <c r="K397" i="2"/>
  <c r="I397" i="2"/>
  <c r="J397" i="10" s="1"/>
  <c r="J396" i="10" s="1"/>
  <c r="H397" i="2"/>
  <c r="I397" i="10" s="1"/>
  <c r="H438" i="10"/>
  <c r="H386" i="10"/>
  <c r="H385" i="10"/>
  <c r="H377" i="10"/>
  <c r="H376" i="10"/>
  <c r="H364" i="10"/>
  <c r="H347" i="10"/>
  <c r="S326" i="2"/>
  <c r="P326" i="2"/>
  <c r="M326" i="2"/>
  <c r="J326" i="2"/>
  <c r="G326" i="2"/>
  <c r="S325" i="2"/>
  <c r="P325" i="2"/>
  <c r="M325" i="2"/>
  <c r="J325" i="2"/>
  <c r="G325" i="2"/>
  <c r="H325" i="10" s="1"/>
  <c r="S324" i="2"/>
  <c r="P324" i="2"/>
  <c r="M324" i="2"/>
  <c r="J324" i="2"/>
  <c r="G324" i="2"/>
  <c r="P400" i="2" l="1"/>
  <c r="J403" i="2"/>
  <c r="P403" i="2"/>
  <c r="P391" i="2"/>
  <c r="O369" i="2"/>
  <c r="I396" i="10"/>
  <c r="I354" i="10"/>
  <c r="I353" i="10" s="1"/>
  <c r="I381" i="2"/>
  <c r="J382" i="10"/>
  <c r="J381" i="10" s="1"/>
  <c r="I369" i="2"/>
  <c r="J370" i="10"/>
  <c r="J369" i="10" s="1"/>
  <c r="J353" i="10" s="1"/>
  <c r="AG439" i="2"/>
  <c r="H439" i="10"/>
  <c r="H440" i="10"/>
  <c r="AA440" i="2"/>
  <c r="AE440" i="2"/>
  <c r="AB440" i="2"/>
  <c r="Z440" i="2"/>
  <c r="AD440" i="2"/>
  <c r="AF440" i="2"/>
  <c r="AC440" i="2"/>
  <c r="AG440" i="2"/>
  <c r="H387" i="10"/>
  <c r="Z387" i="2"/>
  <c r="AD387" i="2"/>
  <c r="AC387" i="2"/>
  <c r="AA387" i="2"/>
  <c r="AE387" i="2"/>
  <c r="AB387" i="2"/>
  <c r="AF387" i="2"/>
  <c r="AG387" i="2"/>
  <c r="H378" i="10"/>
  <c r="AB378" i="2"/>
  <c r="AF378" i="2"/>
  <c r="AC378" i="2"/>
  <c r="Z378" i="2"/>
  <c r="AD378" i="2"/>
  <c r="AA378" i="2"/>
  <c r="AE378" i="2"/>
  <c r="AG378" i="2"/>
  <c r="AG365" i="2"/>
  <c r="H365" i="10"/>
  <c r="H366" i="10"/>
  <c r="Z366" i="2"/>
  <c r="AD366" i="2"/>
  <c r="AC366" i="2"/>
  <c r="AA366" i="2"/>
  <c r="AE366" i="2"/>
  <c r="AB366" i="2"/>
  <c r="AF366" i="2"/>
  <c r="AG366" i="2"/>
  <c r="H348" i="10"/>
  <c r="AB348" i="2"/>
  <c r="AF348" i="2"/>
  <c r="AG348" i="2"/>
  <c r="Z348" i="2"/>
  <c r="AD348" i="2"/>
  <c r="AA348" i="2"/>
  <c r="AE348" i="2"/>
  <c r="AC348" i="2"/>
  <c r="AG346" i="2"/>
  <c r="H346" i="10"/>
  <c r="AG324" i="2"/>
  <c r="H324" i="10"/>
  <c r="H326" i="10"/>
  <c r="AC326" i="2"/>
  <c r="AG326" i="2"/>
  <c r="Z326" i="2"/>
  <c r="AD326" i="2"/>
  <c r="AA326" i="2"/>
  <c r="AE326" i="2"/>
  <c r="AB326" i="2"/>
  <c r="AF326" i="2"/>
  <c r="AG525" i="2"/>
  <c r="H525" i="10"/>
  <c r="H526" i="10"/>
  <c r="AC526" i="2"/>
  <c r="AG526" i="2"/>
  <c r="AA526" i="2"/>
  <c r="AE526" i="2"/>
  <c r="AB526" i="2"/>
  <c r="AF526" i="2"/>
  <c r="Z526" i="2"/>
  <c r="AD526" i="2"/>
  <c r="H559" i="10"/>
  <c r="AB559" i="2"/>
  <c r="AF559" i="2"/>
  <c r="Z559" i="2"/>
  <c r="AE559" i="2"/>
  <c r="AC559" i="2"/>
  <c r="AG559" i="2"/>
  <c r="AD559" i="2"/>
  <c r="AA559" i="2"/>
  <c r="AG558" i="2"/>
  <c r="H558" i="10"/>
  <c r="AG577" i="2"/>
  <c r="H577" i="10"/>
  <c r="H578" i="10"/>
  <c r="Z578" i="2"/>
  <c r="AD578" i="2"/>
  <c r="AA578" i="2"/>
  <c r="AB578" i="2"/>
  <c r="AF578" i="2"/>
  <c r="AC578" i="2"/>
  <c r="AG578" i="2"/>
  <c r="AE578" i="2"/>
  <c r="H587" i="10"/>
  <c r="AB587" i="2"/>
  <c r="AF587" i="2"/>
  <c r="AD587" i="2"/>
  <c r="AA587" i="2"/>
  <c r="AC587" i="2"/>
  <c r="AG587" i="2"/>
  <c r="Z587" i="2"/>
  <c r="AE587" i="2"/>
  <c r="AG585" i="2"/>
  <c r="H585" i="10"/>
  <c r="AG593" i="2"/>
  <c r="H593" i="10"/>
  <c r="H595" i="10"/>
  <c r="AB595" i="2"/>
  <c r="AF595" i="2"/>
  <c r="Z595" i="2"/>
  <c r="AD595" i="2"/>
  <c r="AC595" i="2"/>
  <c r="AG595" i="2"/>
  <c r="AA595" i="2"/>
  <c r="AE595" i="2"/>
  <c r="P373" i="2"/>
  <c r="P358" i="2"/>
  <c r="AD364" i="2"/>
  <c r="AD377" i="2"/>
  <c r="M400" i="2"/>
  <c r="S403" i="2"/>
  <c r="G391" i="2"/>
  <c r="H391" i="10" s="1"/>
  <c r="M361" i="2"/>
  <c r="S361" i="2"/>
  <c r="J397" i="2"/>
  <c r="AE576" i="2"/>
  <c r="S397" i="2"/>
  <c r="G400" i="2"/>
  <c r="H400" i="10" s="1"/>
  <c r="J355" i="2"/>
  <c r="J358" i="2"/>
  <c r="AF325" i="2"/>
  <c r="M391" i="2"/>
  <c r="M373" i="2"/>
  <c r="T369" i="2"/>
  <c r="M355" i="2"/>
  <c r="S355" i="2"/>
  <c r="G358" i="2"/>
  <c r="H358" i="10" s="1"/>
  <c r="G361" i="2"/>
  <c r="H361" i="10" s="1"/>
  <c r="U369" i="2"/>
  <c r="O354" i="2"/>
  <c r="M397" i="2"/>
  <c r="G370" i="2"/>
  <c r="H370" i="10" s="1"/>
  <c r="M370" i="2"/>
  <c r="S370" i="2"/>
  <c r="G373" i="2"/>
  <c r="H373" i="10" s="1"/>
  <c r="L354" i="2"/>
  <c r="J361" i="2"/>
  <c r="R381" i="2"/>
  <c r="P382" i="2"/>
  <c r="P370" i="2"/>
  <c r="R369" i="2"/>
  <c r="M382" i="2"/>
  <c r="N381" i="2"/>
  <c r="S382" i="2"/>
  <c r="T381" i="2"/>
  <c r="P355" i="2"/>
  <c r="Q354" i="2"/>
  <c r="AG352" i="2"/>
  <c r="G351" i="2"/>
  <c r="H369" i="2"/>
  <c r="S373" i="2"/>
  <c r="G355" i="2"/>
  <c r="H355" i="10" s="1"/>
  <c r="H354" i="2"/>
  <c r="R354" i="2"/>
  <c r="AE352" i="2"/>
  <c r="K354" i="2"/>
  <c r="S358" i="2"/>
  <c r="T354" i="2"/>
  <c r="G397" i="2"/>
  <c r="H397" i="10" s="1"/>
  <c r="M403" i="2"/>
  <c r="J382" i="2"/>
  <c r="K381" i="2"/>
  <c r="K369" i="2"/>
  <c r="J370" i="2"/>
  <c r="J373" i="2"/>
  <c r="I354" i="2"/>
  <c r="N354" i="2"/>
  <c r="M358" i="2"/>
  <c r="P361" i="2"/>
  <c r="AF347" i="2"/>
  <c r="AE385" i="2"/>
  <c r="P397" i="2"/>
  <c r="AE524" i="2"/>
  <c r="AA352" i="2"/>
  <c r="N369" i="2"/>
  <c r="AE376" i="2"/>
  <c r="AD386" i="2"/>
  <c r="AD438" i="2"/>
  <c r="J400" i="2"/>
  <c r="S400" i="2"/>
  <c r="G403" i="2"/>
  <c r="H403" i="10" s="1"/>
  <c r="J391" i="2"/>
  <c r="S391" i="2"/>
  <c r="G382" i="2"/>
  <c r="H382" i="10" s="1"/>
  <c r="H381" i="2"/>
  <c r="AF594" i="2"/>
  <c r="AD602" i="2"/>
  <c r="AF586" i="2"/>
  <c r="AE557" i="2"/>
  <c r="AA593" i="2"/>
  <c r="AE593" i="2"/>
  <c r="AB593" i="2"/>
  <c r="AF593" i="2"/>
  <c r="Z593" i="2"/>
  <c r="AD593" i="2"/>
  <c r="Z352" i="2"/>
  <c r="AD352" i="2"/>
  <c r="M351" i="2"/>
  <c r="AB352" i="2"/>
  <c r="AF352" i="2"/>
  <c r="AC352" i="2"/>
  <c r="AG416" i="2"/>
  <c r="G601" i="2"/>
  <c r="AA416" i="2"/>
  <c r="AB416" i="2"/>
  <c r="Z416" i="2"/>
  <c r="AD416" i="2"/>
  <c r="AE416" i="2"/>
  <c r="AF416" i="2"/>
  <c r="AC416" i="2"/>
  <c r="AC594" i="2"/>
  <c r="AG594" i="2"/>
  <c r="Z594" i="2"/>
  <c r="AD594" i="2"/>
  <c r="AA594" i="2"/>
  <c r="AE594" i="2"/>
  <c r="AC593" i="2"/>
  <c r="AB594" i="2"/>
  <c r="AA585" i="2"/>
  <c r="AE585" i="2"/>
  <c r="AB585" i="2"/>
  <c r="AF585" i="2"/>
  <c r="AA602" i="2"/>
  <c r="AE602" i="2"/>
  <c r="Z602" i="2"/>
  <c r="AB602" i="2"/>
  <c r="AF602" i="2"/>
  <c r="Z585" i="2"/>
  <c r="AD585" i="2"/>
  <c r="AC602" i="2"/>
  <c r="AC586" i="2"/>
  <c r="AG586" i="2"/>
  <c r="Z586" i="2"/>
  <c r="AD586" i="2"/>
  <c r="AA586" i="2"/>
  <c r="AE586" i="2"/>
  <c r="AC585" i="2"/>
  <c r="AB586" i="2"/>
  <c r="Z577" i="2"/>
  <c r="AD577" i="2"/>
  <c r="AB576" i="2"/>
  <c r="AA577" i="2"/>
  <c r="AE577" i="2"/>
  <c r="AB577" i="2"/>
  <c r="AF577" i="2"/>
  <c r="AF576" i="2"/>
  <c r="AC576" i="2"/>
  <c r="AG576" i="2"/>
  <c r="Z576" i="2"/>
  <c r="AD576" i="2"/>
  <c r="AC577" i="2"/>
  <c r="AA576" i="2"/>
  <c r="Z558" i="2"/>
  <c r="AD558" i="2"/>
  <c r="AB557" i="2"/>
  <c r="AA558" i="2"/>
  <c r="AE558" i="2"/>
  <c r="AF557" i="2"/>
  <c r="AB558" i="2"/>
  <c r="AF558" i="2"/>
  <c r="AC557" i="2"/>
  <c r="AG557" i="2"/>
  <c r="Z557" i="2"/>
  <c r="AD557" i="2"/>
  <c r="AC558" i="2"/>
  <c r="AA557" i="2"/>
  <c r="Z525" i="2"/>
  <c r="AD525" i="2"/>
  <c r="AA525" i="2"/>
  <c r="AE525" i="2"/>
  <c r="AB524" i="2"/>
  <c r="AF524" i="2"/>
  <c r="AB525" i="2"/>
  <c r="AF525" i="2"/>
  <c r="AB439" i="2"/>
  <c r="AA439" i="2"/>
  <c r="AF439" i="2"/>
  <c r="Z439" i="2"/>
  <c r="AD439" i="2"/>
  <c r="AC524" i="2"/>
  <c r="AG524" i="2"/>
  <c r="Z524" i="2"/>
  <c r="AD524" i="2"/>
  <c r="AC525" i="2"/>
  <c r="AA524" i="2"/>
  <c r="AE439" i="2"/>
  <c r="AE438" i="2"/>
  <c r="AA438" i="2"/>
  <c r="AF438" i="2"/>
  <c r="AB438" i="2"/>
  <c r="AC438" i="2"/>
  <c r="AG438" i="2"/>
  <c r="Z438" i="2"/>
  <c r="AC439" i="2"/>
  <c r="AF385" i="2"/>
  <c r="AA386" i="2"/>
  <c r="AF386" i="2"/>
  <c r="AB386" i="2"/>
  <c r="AB385" i="2"/>
  <c r="AE386" i="2"/>
  <c r="AC385" i="2"/>
  <c r="AG385" i="2"/>
  <c r="Z385" i="2"/>
  <c r="AD385" i="2"/>
  <c r="AC386" i="2"/>
  <c r="AG386" i="2"/>
  <c r="AA385" i="2"/>
  <c r="Z386" i="2"/>
  <c r="AF376" i="2"/>
  <c r="AB376" i="2"/>
  <c r="AE377" i="2"/>
  <c r="AA377" i="2"/>
  <c r="AF377" i="2"/>
  <c r="AB377" i="2"/>
  <c r="AC376" i="2"/>
  <c r="AG376" i="2"/>
  <c r="Z376" i="2"/>
  <c r="AD376" i="2"/>
  <c r="AC377" i="2"/>
  <c r="AG377" i="2"/>
  <c r="AA376" i="2"/>
  <c r="Z377" i="2"/>
  <c r="AA365" i="2"/>
  <c r="AE365" i="2"/>
  <c r="AB365" i="2"/>
  <c r="AF365" i="2"/>
  <c r="Z365" i="2"/>
  <c r="AD365" i="2"/>
  <c r="AE364" i="2"/>
  <c r="AA364" i="2"/>
  <c r="AF364" i="2"/>
  <c r="AB364" i="2"/>
  <c r="AB346" i="2"/>
  <c r="AC364" i="2"/>
  <c r="AG364" i="2"/>
  <c r="Z364" i="2"/>
  <c r="AC365" i="2"/>
  <c r="AE346" i="2"/>
  <c r="AA346" i="2"/>
  <c r="AF346" i="2"/>
  <c r="Z346" i="2"/>
  <c r="AD346" i="2"/>
  <c r="AC347" i="2"/>
  <c r="AG347" i="2"/>
  <c r="Z347" i="2"/>
  <c r="AD347" i="2"/>
  <c r="AA347" i="2"/>
  <c r="AE347" i="2"/>
  <c r="AC346" i="2"/>
  <c r="AB347" i="2"/>
  <c r="AE324" i="2"/>
  <c r="AA324" i="2"/>
  <c r="AF324" i="2"/>
  <c r="AB324" i="2"/>
  <c r="Z324" i="2"/>
  <c r="AD324" i="2"/>
  <c r="AC325" i="2"/>
  <c r="AG325" i="2"/>
  <c r="Z325" i="2"/>
  <c r="AD325" i="2"/>
  <c r="AA325" i="2"/>
  <c r="AE325" i="2"/>
  <c r="AC324" i="2"/>
  <c r="AB325" i="2"/>
  <c r="S197" i="2"/>
  <c r="P197" i="2"/>
  <c r="M197" i="2"/>
  <c r="J197" i="2"/>
  <c r="G197" i="2"/>
  <c r="S196" i="2"/>
  <c r="P196" i="2"/>
  <c r="M196" i="2"/>
  <c r="J196" i="2"/>
  <c r="G196" i="2"/>
  <c r="S195" i="2"/>
  <c r="P195" i="2"/>
  <c r="M195" i="2"/>
  <c r="J195" i="2"/>
  <c r="G195" i="2"/>
  <c r="H195" i="10" l="1"/>
  <c r="Z195" i="2"/>
  <c r="AD195" i="2"/>
  <c r="AF195" i="2"/>
  <c r="AC195" i="2"/>
  <c r="AA195" i="2"/>
  <c r="AE195" i="2"/>
  <c r="AB195" i="2"/>
  <c r="AG195" i="2"/>
  <c r="H196" i="10"/>
  <c r="Z196" i="2"/>
  <c r="AD196" i="2"/>
  <c r="AC196" i="2"/>
  <c r="AA196" i="2"/>
  <c r="AE196" i="2"/>
  <c r="AB196" i="2"/>
  <c r="AF196" i="2"/>
  <c r="AG196" i="2"/>
  <c r="H197" i="10"/>
  <c r="Z197" i="2"/>
  <c r="AD197" i="2"/>
  <c r="AB197" i="2"/>
  <c r="AG197" i="2"/>
  <c r="AA197" i="2"/>
  <c r="AE197" i="2"/>
  <c r="AF197" i="2"/>
  <c r="AC197" i="2"/>
  <c r="AD351" i="2"/>
  <c r="Z351" i="2"/>
  <c r="AF351" i="2"/>
  <c r="AG351" i="2"/>
  <c r="AC351" i="2"/>
  <c r="AB351" i="2"/>
  <c r="AE351" i="2"/>
  <c r="AA351" i="2"/>
  <c r="AF415" i="2"/>
  <c r="AB415" i="2"/>
  <c r="AE415" i="2"/>
  <c r="AA415" i="2"/>
  <c r="AD415" i="2"/>
  <c r="AG415" i="2"/>
  <c r="AC415" i="2"/>
  <c r="Z415" i="2"/>
  <c r="S82" i="2"/>
  <c r="P82" i="2"/>
  <c r="M82" i="2"/>
  <c r="J82" i="2"/>
  <c r="G82" i="2"/>
  <c r="H82" i="10" s="1"/>
  <c r="S81" i="2"/>
  <c r="P81" i="2"/>
  <c r="M81" i="2"/>
  <c r="J81" i="2"/>
  <c r="G81" i="2"/>
  <c r="H81" i="10" s="1"/>
  <c r="G50" i="2"/>
  <c r="J50" i="2"/>
  <c r="M50" i="2"/>
  <c r="P50" i="2"/>
  <c r="S50" i="2"/>
  <c r="S45" i="2"/>
  <c r="P45" i="2"/>
  <c r="M45" i="2"/>
  <c r="J45" i="2"/>
  <c r="G45" i="2"/>
  <c r="H45" i="10" s="1"/>
  <c r="K32" i="2"/>
  <c r="L32" i="2"/>
  <c r="N32" i="2"/>
  <c r="O32" i="2"/>
  <c r="Q32" i="2"/>
  <c r="R32" i="2"/>
  <c r="T32" i="2"/>
  <c r="U32" i="2"/>
  <c r="I32" i="2"/>
  <c r="J32" i="10" s="1"/>
  <c r="H32" i="2"/>
  <c r="I32" i="10" s="1"/>
  <c r="K31" i="2"/>
  <c r="L31" i="2"/>
  <c r="N31" i="2"/>
  <c r="O31" i="2"/>
  <c r="Q31" i="2"/>
  <c r="R31" i="2"/>
  <c r="T31" i="2"/>
  <c r="U31" i="2"/>
  <c r="I31" i="2"/>
  <c r="J31" i="10" s="1"/>
  <c r="H31" i="2"/>
  <c r="I31" i="10" s="1"/>
  <c r="H533" i="2"/>
  <c r="I533" i="10" s="1"/>
  <c r="S537" i="2"/>
  <c r="S536" i="2"/>
  <c r="S534" i="2"/>
  <c r="U533" i="2"/>
  <c r="T533" i="2"/>
  <c r="P537" i="2"/>
  <c r="P536" i="2"/>
  <c r="P534" i="2"/>
  <c r="R533" i="2"/>
  <c r="Q533" i="2"/>
  <c r="M537" i="2"/>
  <c r="M536" i="2"/>
  <c r="M534" i="2"/>
  <c r="O533" i="2"/>
  <c r="N533" i="2"/>
  <c r="J537" i="2"/>
  <c r="J536" i="2"/>
  <c r="J534" i="2"/>
  <c r="L533" i="2"/>
  <c r="K533" i="2"/>
  <c r="H548" i="2"/>
  <c r="I548" i="10" s="1"/>
  <c r="G537" i="2"/>
  <c r="H537" i="10" s="1"/>
  <c r="G536" i="2"/>
  <c r="H536" i="10" s="1"/>
  <c r="G534" i="2"/>
  <c r="H534" i="10" s="1"/>
  <c r="I55" i="10" l="1"/>
  <c r="H55" i="10" s="1"/>
  <c r="AB50" i="2"/>
  <c r="AF50" i="2"/>
  <c r="AC50" i="2"/>
  <c r="AG50" i="2"/>
  <c r="Z50" i="2"/>
  <c r="AD50" i="2"/>
  <c r="AA50" i="2"/>
  <c r="AE50" i="2"/>
  <c r="Q55" i="2"/>
  <c r="U55" i="2"/>
  <c r="H55" i="2"/>
  <c r="O55" i="2"/>
  <c r="I55" i="2"/>
  <c r="R55" i="2"/>
  <c r="P55" i="2" s="1"/>
  <c r="L55" i="2"/>
  <c r="N55" i="2"/>
  <c r="M55" i="2" s="1"/>
  <c r="S32" i="2"/>
  <c r="P32" i="2"/>
  <c r="J32" i="2"/>
  <c r="M32" i="2"/>
  <c r="S533" i="2"/>
  <c r="K55" i="2"/>
  <c r="P533" i="2"/>
  <c r="J533" i="2"/>
  <c r="G533" i="2"/>
  <c r="M533" i="2"/>
  <c r="S31" i="2"/>
  <c r="S46" i="2" s="1"/>
  <c r="G32" i="2"/>
  <c r="H32" i="10" s="1"/>
  <c r="T55" i="2"/>
  <c r="P31" i="2"/>
  <c r="P46" i="2" s="1"/>
  <c r="J31" i="2"/>
  <c r="J46" i="2" s="1"/>
  <c r="M31" i="2"/>
  <c r="M46" i="2" s="1"/>
  <c r="H533" i="10" l="1"/>
  <c r="AE533" i="2"/>
  <c r="AA533" i="2"/>
  <c r="AG533" i="2"/>
  <c r="AB533" i="2"/>
  <c r="AD533" i="2"/>
  <c r="Z533" i="2"/>
  <c r="AC533" i="2"/>
  <c r="AF533" i="2"/>
  <c r="G55" i="2"/>
  <c r="J55" i="2"/>
  <c r="S55" i="2"/>
  <c r="G31" i="2"/>
  <c r="G46" i="2" l="1"/>
  <c r="H46" i="10" s="1"/>
  <c r="H31" i="10"/>
  <c r="K15" i="2"/>
  <c r="L15" i="2"/>
  <c r="N15" i="2"/>
  <c r="O15" i="2"/>
  <c r="J15" i="2" l="1"/>
  <c r="M15" i="2"/>
  <c r="S60" i="2" l="1"/>
  <c r="S59" i="2" s="1"/>
  <c r="P60" i="2"/>
  <c r="P59" i="2" s="1"/>
  <c r="M60" i="2"/>
  <c r="M59" i="2" s="1"/>
  <c r="J60" i="2"/>
  <c r="J59" i="2" s="1"/>
  <c r="G60" i="2"/>
  <c r="G59" i="2" l="1"/>
  <c r="G64" i="2"/>
  <c r="K24" i="2" l="1"/>
  <c r="K34" i="2" s="1"/>
  <c r="L24" i="2"/>
  <c r="L42" i="2" s="1"/>
  <c r="N24" i="2"/>
  <c r="O24" i="2"/>
  <c r="O42" i="2" s="1"/>
  <c r="Q24" i="2"/>
  <c r="R24" i="2"/>
  <c r="R42" i="2" s="1"/>
  <c r="T24" i="2"/>
  <c r="T34" i="2" s="1"/>
  <c r="U24" i="2"/>
  <c r="K26" i="2"/>
  <c r="L26" i="2"/>
  <c r="L35" i="2" s="1"/>
  <c r="N26" i="2"/>
  <c r="O26" i="2"/>
  <c r="O43" i="2" s="1"/>
  <c r="Q26" i="2"/>
  <c r="Q35" i="2" s="1"/>
  <c r="R26" i="2"/>
  <c r="R43" i="2" s="1"/>
  <c r="T26" i="2"/>
  <c r="T35" i="2" s="1"/>
  <c r="U26" i="2"/>
  <c r="K28" i="2"/>
  <c r="L28" i="2"/>
  <c r="L36" i="2" s="1"/>
  <c r="N28" i="2"/>
  <c r="O28" i="2"/>
  <c r="O36" i="2" s="1"/>
  <c r="Q28" i="2"/>
  <c r="Q44" i="2" s="1"/>
  <c r="R28" i="2"/>
  <c r="R44" i="2" s="1"/>
  <c r="T28" i="2"/>
  <c r="T44" i="2" s="1"/>
  <c r="U28" i="2"/>
  <c r="U36" i="2" s="1"/>
  <c r="H24" i="2"/>
  <c r="I24" i="2"/>
  <c r="H26" i="2"/>
  <c r="I26" i="2"/>
  <c r="H28" i="2"/>
  <c r="I28" i="2"/>
  <c r="Q15" i="2"/>
  <c r="R15" i="2"/>
  <c r="T15" i="2"/>
  <c r="U15" i="2"/>
  <c r="H15" i="2"/>
  <c r="I15" i="10" s="1"/>
  <c r="I15" i="2"/>
  <c r="J15" i="10" s="1"/>
  <c r="I42" i="2" l="1"/>
  <c r="J42" i="10" s="1"/>
  <c r="J24" i="10"/>
  <c r="H44" i="2"/>
  <c r="I44" i="10" s="1"/>
  <c r="I28" i="10"/>
  <c r="H35" i="2"/>
  <c r="I35" i="10" s="1"/>
  <c r="I26" i="10"/>
  <c r="H42" i="2"/>
  <c r="I42" i="10" s="1"/>
  <c r="I24" i="10"/>
  <c r="I35" i="2"/>
  <c r="J35" i="10" s="1"/>
  <c r="J26" i="10"/>
  <c r="I36" i="2"/>
  <c r="J36" i="10" s="1"/>
  <c r="J28" i="10"/>
  <c r="P15" i="2"/>
  <c r="S26" i="2"/>
  <c r="S43" i="2" s="1"/>
  <c r="S24" i="2"/>
  <c r="S42" i="2" s="1"/>
  <c r="G24" i="2"/>
  <c r="P24" i="2"/>
  <c r="P42" i="2" s="1"/>
  <c r="J26" i="2"/>
  <c r="J43" i="2" s="1"/>
  <c r="L43" i="2"/>
  <c r="M24" i="2"/>
  <c r="M42" i="2" s="1"/>
  <c r="I34" i="2"/>
  <c r="J34" i="10" s="1"/>
  <c r="G15" i="2"/>
  <c r="H15" i="10" s="1"/>
  <c r="R35" i="2"/>
  <c r="K42" i="2"/>
  <c r="O44" i="2"/>
  <c r="H34" i="2"/>
  <c r="I34" i="10" s="1"/>
  <c r="Q36" i="2"/>
  <c r="N34" i="2"/>
  <c r="Q43" i="2"/>
  <c r="H43" i="2"/>
  <c r="I43" i="10" s="1"/>
  <c r="N42" i="2"/>
  <c r="M28" i="2"/>
  <c r="M36" i="2" s="1"/>
  <c r="M26" i="2"/>
  <c r="M43" i="2" s="1"/>
  <c r="N43" i="2"/>
  <c r="U42" i="2"/>
  <c r="R34" i="2"/>
  <c r="L34" i="2"/>
  <c r="S15" i="2"/>
  <c r="T36" i="2"/>
  <c r="U35" i="2"/>
  <c r="S28" i="2"/>
  <c r="J28" i="2"/>
  <c r="P26" i="2"/>
  <c r="I43" i="2"/>
  <c r="J43" i="10" s="1"/>
  <c r="K43" i="2"/>
  <c r="L44" i="2"/>
  <c r="N44" i="2"/>
  <c r="T42" i="2"/>
  <c r="U43" i="2"/>
  <c r="H36" i="2"/>
  <c r="I36" i="10" s="1"/>
  <c r="K36" i="2"/>
  <c r="R36" i="2"/>
  <c r="N36" i="2"/>
  <c r="O35" i="2"/>
  <c r="N35" i="2"/>
  <c r="O34" i="2"/>
  <c r="G26" i="2"/>
  <c r="J24" i="2"/>
  <c r="G28" i="2"/>
  <c r="P28" i="2"/>
  <c r="I44" i="2"/>
  <c r="J44" i="10" s="1"/>
  <c r="K44" i="2"/>
  <c r="Q42" i="2"/>
  <c r="T43" i="2"/>
  <c r="U44" i="2"/>
  <c r="K35" i="2"/>
  <c r="U34" i="2"/>
  <c r="Q34" i="2"/>
  <c r="G43" i="2" l="1"/>
  <c r="H26" i="10"/>
  <c r="AF26" i="2"/>
  <c r="AG26" i="2"/>
  <c r="AD26" i="2"/>
  <c r="AE26" i="2"/>
  <c r="G42" i="2"/>
  <c r="H24" i="10"/>
  <c r="AF28" i="2"/>
  <c r="AG28" i="2"/>
  <c r="H28" i="10"/>
  <c r="AD28" i="2"/>
  <c r="AE28" i="2"/>
  <c r="M44" i="2"/>
  <c r="S35" i="2"/>
  <c r="P34" i="2"/>
  <c r="S34" i="2"/>
  <c r="M34" i="2"/>
  <c r="J35" i="2"/>
  <c r="M35" i="2"/>
  <c r="P44" i="2"/>
  <c r="P36" i="2"/>
  <c r="P35" i="2"/>
  <c r="P43" i="2"/>
  <c r="G36" i="2"/>
  <c r="G44" i="2"/>
  <c r="J44" i="2"/>
  <c r="J36" i="2"/>
  <c r="S36" i="2"/>
  <c r="S44" i="2"/>
  <c r="J34" i="2"/>
  <c r="J42" i="2"/>
  <c r="H42" i="10" l="1"/>
  <c r="H44" i="10"/>
  <c r="H36" i="10"/>
  <c r="H43" i="10"/>
  <c r="S530" i="2"/>
  <c r="P530" i="2"/>
  <c r="M530" i="2"/>
  <c r="J530" i="2"/>
  <c r="G530" i="2"/>
  <c r="H530" i="10" s="1"/>
  <c r="AG530" i="2" l="1"/>
  <c r="Z530" i="2"/>
  <c r="AD530" i="2"/>
  <c r="AA530" i="2"/>
  <c r="AE530" i="2"/>
  <c r="AB530" i="2"/>
  <c r="AF530" i="2"/>
  <c r="AC530" i="2"/>
  <c r="F58" i="3" l="1"/>
  <c r="F55" i="3"/>
  <c r="F52" i="3"/>
  <c r="F49" i="3"/>
  <c r="F46" i="3"/>
  <c r="F43" i="3"/>
  <c r="F40" i="3"/>
  <c r="F29" i="3"/>
  <c r="F32" i="3"/>
  <c r="F24" i="3"/>
  <c r="F21" i="3"/>
  <c r="F16" i="3"/>
  <c r="F10" i="3"/>
  <c r="F79" i="3"/>
  <c r="F76" i="3"/>
  <c r="F73" i="3"/>
  <c r="F70" i="3"/>
  <c r="F67" i="3"/>
  <c r="F64" i="3"/>
  <c r="F61" i="3"/>
  <c r="H67" i="3"/>
  <c r="H296" i="2" l="1"/>
  <c r="I296" i="10" s="1"/>
  <c r="H433" i="2"/>
  <c r="S427" i="2"/>
  <c r="P427" i="2"/>
  <c r="M427" i="2"/>
  <c r="J427" i="2"/>
  <c r="G427" i="2"/>
  <c r="H427" i="10" s="1"/>
  <c r="S426" i="2"/>
  <c r="P426" i="2"/>
  <c r="M426" i="2"/>
  <c r="J426" i="2"/>
  <c r="G426" i="2"/>
  <c r="H426" i="10" s="1"/>
  <c r="U425" i="2"/>
  <c r="T425" i="2"/>
  <c r="R425" i="2"/>
  <c r="Q425" i="2"/>
  <c r="O425" i="2"/>
  <c r="N425" i="2"/>
  <c r="L425" i="2"/>
  <c r="K425" i="2"/>
  <c r="I425" i="2"/>
  <c r="J425" i="10" s="1"/>
  <c r="H425" i="2"/>
  <c r="I425" i="10" s="1"/>
  <c r="H431" i="2" l="1"/>
  <c r="I433" i="10"/>
  <c r="I423" i="10"/>
  <c r="I417" i="10" s="1"/>
  <c r="I49" i="10"/>
  <c r="J49" i="10"/>
  <c r="H49" i="10" s="1"/>
  <c r="J423" i="10"/>
  <c r="J417" i="10" s="1"/>
  <c r="I49" i="2"/>
  <c r="I423" i="2"/>
  <c r="O49" i="2"/>
  <c r="O423" i="2"/>
  <c r="U49" i="2"/>
  <c r="U423" i="2"/>
  <c r="K49" i="2"/>
  <c r="K423" i="2"/>
  <c r="Q423" i="2"/>
  <c r="Q49" i="2"/>
  <c r="L423" i="2"/>
  <c r="L49" i="2"/>
  <c r="R423" i="2"/>
  <c r="R49" i="2"/>
  <c r="H49" i="2"/>
  <c r="H423" i="2"/>
  <c r="N423" i="2"/>
  <c r="N49" i="2"/>
  <c r="T49" i="2"/>
  <c r="T423" i="2"/>
  <c r="G425" i="2"/>
  <c r="H425" i="10" s="1"/>
  <c r="M425" i="2"/>
  <c r="J425" i="2"/>
  <c r="S425" i="2"/>
  <c r="P425" i="2"/>
  <c r="I431" i="10" l="1"/>
  <c r="I54" i="10"/>
  <c r="S49" i="2"/>
  <c r="G49" i="2"/>
  <c r="J49" i="2"/>
  <c r="M49" i="2"/>
  <c r="P49" i="2"/>
  <c r="AC425" i="2"/>
  <c r="AE425" i="2"/>
  <c r="AD425" i="2"/>
  <c r="AF425" i="2"/>
  <c r="AA425" i="2"/>
  <c r="AG425" i="2"/>
  <c r="Z425" i="2"/>
  <c r="AB425" i="2"/>
  <c r="AB49" i="2" l="1"/>
  <c r="AF49" i="2"/>
  <c r="AC49" i="2"/>
  <c r="AG49" i="2"/>
  <c r="Z49" i="2"/>
  <c r="AD49" i="2"/>
  <c r="AA49" i="2"/>
  <c r="AE49" i="2"/>
  <c r="J67" i="3"/>
  <c r="AC613" i="2" l="1"/>
  <c r="AB613" i="2"/>
  <c r="AA613" i="2"/>
  <c r="Z613" i="2"/>
  <c r="K598" i="2" l="1"/>
  <c r="L598" i="2"/>
  <c r="N598" i="2"/>
  <c r="O598" i="2"/>
  <c r="Q598" i="2"/>
  <c r="R598" i="2"/>
  <c r="T598" i="2"/>
  <c r="U598" i="2"/>
  <c r="I598" i="2"/>
  <c r="H598" i="2"/>
  <c r="S596" i="2"/>
  <c r="P596" i="2"/>
  <c r="M596" i="2"/>
  <c r="J596" i="2"/>
  <c r="G596" i="2"/>
  <c r="H596" i="10" s="1"/>
  <c r="H79" i="3" l="1"/>
  <c r="J79" i="3" s="1"/>
  <c r="AG596" i="2"/>
  <c r="Z596" i="2"/>
  <c r="AB596" i="2"/>
  <c r="AC596" i="2"/>
  <c r="AA596" i="2"/>
  <c r="K581" i="2"/>
  <c r="Q581" i="2"/>
  <c r="O581" i="2"/>
  <c r="H581" i="2"/>
  <c r="U581" i="2"/>
  <c r="L581" i="2"/>
  <c r="T581" i="2"/>
  <c r="I581" i="2"/>
  <c r="N581" i="2"/>
  <c r="R581" i="2"/>
  <c r="AD596" i="2"/>
  <c r="AE596" i="2"/>
  <c r="AF596" i="2"/>
  <c r="S584" i="2"/>
  <c r="P584" i="2"/>
  <c r="M584" i="2"/>
  <c r="J584" i="2"/>
  <c r="G584" i="2"/>
  <c r="H584" i="10" s="1"/>
  <c r="S592" i="2"/>
  <c r="P592" i="2"/>
  <c r="M592" i="2"/>
  <c r="J592" i="2"/>
  <c r="G592" i="2"/>
  <c r="H592" i="10" s="1"/>
  <c r="S575" i="2"/>
  <c r="P575" i="2"/>
  <c r="M575" i="2"/>
  <c r="J575" i="2"/>
  <c r="G575" i="2"/>
  <c r="H575" i="10" s="1"/>
  <c r="I548" i="2"/>
  <c r="J548" i="10" s="1"/>
  <c r="S556" i="2"/>
  <c r="P556" i="2"/>
  <c r="M556" i="2"/>
  <c r="J556" i="2"/>
  <c r="G556" i="2"/>
  <c r="H556" i="10" s="1"/>
  <c r="K296" i="2"/>
  <c r="L296" i="2"/>
  <c r="N296" i="2"/>
  <c r="O296" i="2"/>
  <c r="Q296" i="2"/>
  <c r="R296" i="2"/>
  <c r="T296" i="2"/>
  <c r="U296" i="2"/>
  <c r="I296" i="2"/>
  <c r="J296" i="10" s="1"/>
  <c r="G300" i="2"/>
  <c r="H300" i="10" s="1"/>
  <c r="J300" i="2"/>
  <c r="M300" i="2"/>
  <c r="P300" i="2"/>
  <c r="S300" i="2"/>
  <c r="H315" i="2"/>
  <c r="I315" i="10" s="1"/>
  <c r="H301" i="2"/>
  <c r="I301" i="10" s="1"/>
  <c r="H288" i="2"/>
  <c r="I288" i="10" s="1"/>
  <c r="H252" i="2"/>
  <c r="I252" i="10" s="1"/>
  <c r="H209" i="2"/>
  <c r="I209" i="10" s="1"/>
  <c r="K56" i="2"/>
  <c r="L56" i="2"/>
  <c r="N56" i="2"/>
  <c r="O56" i="2"/>
  <c r="Q56" i="2"/>
  <c r="R56" i="2"/>
  <c r="T56" i="2"/>
  <c r="U56" i="2"/>
  <c r="I56" i="2"/>
  <c r="H56" i="2"/>
  <c r="S600" i="2"/>
  <c r="P600" i="2"/>
  <c r="M600" i="2"/>
  <c r="J600" i="2"/>
  <c r="G600" i="2"/>
  <c r="S599" i="2"/>
  <c r="P599" i="2"/>
  <c r="M599" i="2"/>
  <c r="J599" i="2"/>
  <c r="G599" i="2"/>
  <c r="S480" i="2"/>
  <c r="P480" i="2"/>
  <c r="M480" i="2"/>
  <c r="J480" i="2"/>
  <c r="G480" i="2"/>
  <c r="H480" i="10" s="1"/>
  <c r="S479" i="2"/>
  <c r="P479" i="2"/>
  <c r="M479" i="2"/>
  <c r="J479" i="2"/>
  <c r="G479" i="2"/>
  <c r="H479" i="10" s="1"/>
  <c r="U478" i="2"/>
  <c r="T478" i="2"/>
  <c r="R478" i="2"/>
  <c r="Q478" i="2"/>
  <c r="O478" i="2"/>
  <c r="N478" i="2"/>
  <c r="L478" i="2"/>
  <c r="K478" i="2"/>
  <c r="I478" i="2"/>
  <c r="J478" i="10" s="1"/>
  <c r="H478" i="2"/>
  <c r="I478" i="10" s="1"/>
  <c r="AA592" i="2" l="1"/>
  <c r="AG592" i="2"/>
  <c r="Z592" i="2"/>
  <c r="AC592" i="2"/>
  <c r="Z599" i="2"/>
  <c r="AB599" i="2"/>
  <c r="AC599" i="2"/>
  <c r="AA599" i="2"/>
  <c r="AG556" i="2"/>
  <c r="AC556" i="2"/>
  <c r="AA556" i="2"/>
  <c r="AB556" i="2"/>
  <c r="Z556" i="2"/>
  <c r="AG584" i="2"/>
  <c r="AB584" i="2"/>
  <c r="Z584" i="2"/>
  <c r="AA584" i="2"/>
  <c r="AC584" i="2"/>
  <c r="Z600" i="2"/>
  <c r="AB600" i="2"/>
  <c r="AC600" i="2"/>
  <c r="AA600" i="2"/>
  <c r="AC575" i="2"/>
  <c r="AA575" i="2"/>
  <c r="AB575" i="2"/>
  <c r="Z575" i="2"/>
  <c r="AB592" i="2"/>
  <c r="AE600" i="2"/>
  <c r="AE584" i="2"/>
  <c r="P598" i="2"/>
  <c r="P296" i="2"/>
  <c r="J296" i="2"/>
  <c r="AF584" i="2"/>
  <c r="AE575" i="2"/>
  <c r="J598" i="2"/>
  <c r="J478" i="2"/>
  <c r="P478" i="2"/>
  <c r="G478" i="2"/>
  <c r="H478" i="10" s="1"/>
  <c r="S478" i="2"/>
  <c r="AE592" i="2"/>
  <c r="G598" i="2"/>
  <c r="S598" i="2"/>
  <c r="S296" i="2"/>
  <c r="M598" i="2"/>
  <c r="AD592" i="2"/>
  <c r="AG575" i="2"/>
  <c r="AF600" i="2"/>
  <c r="AF599" i="2"/>
  <c r="M56" i="2"/>
  <c r="AD584" i="2"/>
  <c r="AF592" i="2"/>
  <c r="J56" i="2"/>
  <c r="AD575" i="2"/>
  <c r="AF575" i="2"/>
  <c r="AD556" i="2"/>
  <c r="AE556" i="2"/>
  <c r="AF556" i="2"/>
  <c r="S56" i="2"/>
  <c r="P56" i="2"/>
  <c r="M296" i="2"/>
  <c r="M478" i="2"/>
  <c r="AG599" i="2"/>
  <c r="AD599" i="2"/>
  <c r="AG600" i="2"/>
  <c r="AE599" i="2"/>
  <c r="AD600" i="2"/>
  <c r="AF478" i="2" l="1"/>
  <c r="AG478" i="2"/>
  <c r="AC478" i="2"/>
  <c r="AA478" i="2"/>
  <c r="AB478" i="2"/>
  <c r="Z478" i="2"/>
  <c r="AC598" i="2"/>
  <c r="AB598" i="2"/>
  <c r="AA598" i="2"/>
  <c r="Z598" i="2"/>
  <c r="AE478" i="2"/>
  <c r="AD478" i="2"/>
  <c r="H539" i="2" l="1"/>
  <c r="I539" i="10" s="1"/>
  <c r="S634" i="2" l="1"/>
  <c r="P634" i="2"/>
  <c r="M634" i="2"/>
  <c r="J634" i="2"/>
  <c r="G634" i="2"/>
  <c r="S633" i="2"/>
  <c r="P633" i="2"/>
  <c r="M633" i="2"/>
  <c r="J633" i="2"/>
  <c r="G633" i="2"/>
  <c r="S632" i="2"/>
  <c r="P632" i="2"/>
  <c r="M632" i="2"/>
  <c r="J632" i="2"/>
  <c r="G632" i="2"/>
  <c r="S631" i="2"/>
  <c r="P631" i="2"/>
  <c r="M631" i="2"/>
  <c r="J631" i="2"/>
  <c r="G631" i="2"/>
  <c r="S630" i="2"/>
  <c r="P630" i="2"/>
  <c r="M630" i="2"/>
  <c r="J630" i="2"/>
  <c r="G630" i="2"/>
  <c r="S629" i="2"/>
  <c r="P629" i="2"/>
  <c r="M629" i="2"/>
  <c r="J629" i="2"/>
  <c r="G629" i="2"/>
  <c r="S628" i="2"/>
  <c r="P628" i="2"/>
  <c r="M628" i="2"/>
  <c r="J628" i="2"/>
  <c r="G628" i="2"/>
  <c r="S627" i="2"/>
  <c r="P627" i="2"/>
  <c r="M627" i="2"/>
  <c r="J627" i="2"/>
  <c r="G627" i="2"/>
  <c r="S626" i="2"/>
  <c r="P626" i="2"/>
  <c r="M626" i="2"/>
  <c r="J626" i="2"/>
  <c r="G626" i="2"/>
  <c r="S625" i="2"/>
  <c r="P625" i="2"/>
  <c r="M625" i="2"/>
  <c r="J625" i="2"/>
  <c r="G625" i="2"/>
  <c r="S624" i="2"/>
  <c r="P624" i="2"/>
  <c r="M624" i="2"/>
  <c r="J624" i="2"/>
  <c r="G624" i="2"/>
  <c r="U623" i="2"/>
  <c r="R623" i="2"/>
  <c r="O623" i="2"/>
  <c r="L623" i="2"/>
  <c r="I623" i="2"/>
  <c r="S622" i="2"/>
  <c r="P622" i="2"/>
  <c r="M622" i="2"/>
  <c r="J622" i="2"/>
  <c r="G622" i="2"/>
  <c r="S621" i="2"/>
  <c r="P621" i="2"/>
  <c r="M621" i="2"/>
  <c r="J621" i="2"/>
  <c r="G621" i="2"/>
  <c r="S620" i="2"/>
  <c r="P620" i="2"/>
  <c r="M620" i="2"/>
  <c r="J620" i="2"/>
  <c r="G620" i="2"/>
  <c r="S619" i="2"/>
  <c r="P619" i="2"/>
  <c r="M619" i="2"/>
  <c r="J619" i="2"/>
  <c r="G619" i="2"/>
  <c r="S618" i="2"/>
  <c r="P618" i="2"/>
  <c r="M618" i="2"/>
  <c r="J618" i="2"/>
  <c r="G618" i="2"/>
  <c r="S617" i="2"/>
  <c r="P617" i="2"/>
  <c r="M617" i="2"/>
  <c r="J617" i="2"/>
  <c r="G617" i="2"/>
  <c r="S616" i="2"/>
  <c r="P616" i="2"/>
  <c r="M616" i="2"/>
  <c r="J616" i="2"/>
  <c r="G616" i="2"/>
  <c r="S615" i="2"/>
  <c r="P615" i="2"/>
  <c r="M615" i="2"/>
  <c r="J615" i="2"/>
  <c r="G615" i="2"/>
  <c r="S614" i="2"/>
  <c r="P614" i="2"/>
  <c r="M614" i="2"/>
  <c r="J614" i="2"/>
  <c r="G614" i="2"/>
  <c r="U612" i="2"/>
  <c r="R612" i="2"/>
  <c r="R609" i="2" s="1"/>
  <c r="O612" i="2"/>
  <c r="O609" i="2" s="1"/>
  <c r="L612" i="2"/>
  <c r="I612" i="2"/>
  <c r="S611" i="2"/>
  <c r="P611" i="2"/>
  <c r="M611" i="2"/>
  <c r="J611" i="2"/>
  <c r="G611" i="2"/>
  <c r="S597" i="2"/>
  <c r="P597" i="2"/>
  <c r="M597" i="2"/>
  <c r="J597" i="2"/>
  <c r="G597" i="2"/>
  <c r="H597" i="10" s="1"/>
  <c r="S591" i="2"/>
  <c r="P591" i="2"/>
  <c r="M591" i="2"/>
  <c r="J591" i="2"/>
  <c r="G591" i="2"/>
  <c r="H591" i="10" s="1"/>
  <c r="S589" i="2"/>
  <c r="P589" i="2"/>
  <c r="M589" i="2"/>
  <c r="J589" i="2"/>
  <c r="G589" i="2"/>
  <c r="H589" i="10" s="1"/>
  <c r="S588" i="2"/>
  <c r="P588" i="2"/>
  <c r="M588" i="2"/>
  <c r="J588" i="2"/>
  <c r="G588" i="2"/>
  <c r="H588" i="10" s="1"/>
  <c r="S583" i="2"/>
  <c r="P583" i="2"/>
  <c r="M583" i="2"/>
  <c r="J583" i="2"/>
  <c r="G583" i="2"/>
  <c r="H583" i="10" s="1"/>
  <c r="S580" i="2"/>
  <c r="P580" i="2"/>
  <c r="M580" i="2"/>
  <c r="J580" i="2"/>
  <c r="G580" i="2"/>
  <c r="S579" i="2"/>
  <c r="P579" i="2"/>
  <c r="M579" i="2"/>
  <c r="J579" i="2"/>
  <c r="G579" i="2"/>
  <c r="H579" i="10" s="1"/>
  <c r="S574" i="2"/>
  <c r="P574" i="2"/>
  <c r="M574" i="2"/>
  <c r="J574" i="2"/>
  <c r="G574" i="2"/>
  <c r="H574" i="10" s="1"/>
  <c r="S573" i="2"/>
  <c r="P573" i="2"/>
  <c r="M573" i="2"/>
  <c r="J573" i="2"/>
  <c r="G573" i="2"/>
  <c r="H573" i="10" s="1"/>
  <c r="U572" i="2"/>
  <c r="U563" i="2" s="1"/>
  <c r="U562" i="2" s="1"/>
  <c r="T572" i="2"/>
  <c r="R572" i="2"/>
  <c r="R563" i="2" s="1"/>
  <c r="R562" i="2" s="1"/>
  <c r="Q572" i="2"/>
  <c r="O572" i="2"/>
  <c r="N572" i="2"/>
  <c r="N563" i="2" s="1"/>
  <c r="N562" i="2" s="1"/>
  <c r="L572" i="2"/>
  <c r="L563" i="2" s="1"/>
  <c r="L562" i="2" s="1"/>
  <c r="K572" i="2"/>
  <c r="K563" i="2" s="1"/>
  <c r="K562" i="2" s="1"/>
  <c r="I572" i="2"/>
  <c r="J572" i="10" s="1"/>
  <c r="H572" i="2"/>
  <c r="I572" i="10" s="1"/>
  <c r="S571" i="2"/>
  <c r="P571" i="2"/>
  <c r="M571" i="2"/>
  <c r="J571" i="2"/>
  <c r="G571" i="2"/>
  <c r="H571" i="10" s="1"/>
  <c r="S570" i="2"/>
  <c r="P570" i="2"/>
  <c r="M570" i="2"/>
  <c r="J570" i="2"/>
  <c r="G570" i="2"/>
  <c r="H570" i="10" s="1"/>
  <c r="S569" i="2"/>
  <c r="P569" i="2"/>
  <c r="M569" i="2"/>
  <c r="J569" i="2"/>
  <c r="G569" i="2"/>
  <c r="H569" i="10" s="1"/>
  <c r="S568" i="2"/>
  <c r="P568" i="2"/>
  <c r="M568" i="2"/>
  <c r="J568" i="2"/>
  <c r="G568" i="2"/>
  <c r="H568" i="10" s="1"/>
  <c r="S567" i="2"/>
  <c r="P567" i="2"/>
  <c r="M567" i="2"/>
  <c r="J567" i="2"/>
  <c r="G567" i="2"/>
  <c r="H567" i="10" s="1"/>
  <c r="S566" i="2"/>
  <c r="P566" i="2"/>
  <c r="M566" i="2"/>
  <c r="J566" i="2"/>
  <c r="G566" i="2"/>
  <c r="H566" i="10" s="1"/>
  <c r="S565" i="2"/>
  <c r="P565" i="2"/>
  <c r="M565" i="2"/>
  <c r="J565" i="2"/>
  <c r="G565" i="2"/>
  <c r="H565" i="10" s="1"/>
  <c r="S564" i="2"/>
  <c r="P564" i="2"/>
  <c r="M564" i="2"/>
  <c r="J564" i="2"/>
  <c r="G564" i="2"/>
  <c r="H564" i="10" s="1"/>
  <c r="S561" i="2"/>
  <c r="P561" i="2"/>
  <c r="M561" i="2"/>
  <c r="J561" i="2"/>
  <c r="G561" i="2"/>
  <c r="H561" i="10" s="1"/>
  <c r="S560" i="2"/>
  <c r="P560" i="2"/>
  <c r="M560" i="2"/>
  <c r="J560" i="2"/>
  <c r="G560" i="2"/>
  <c r="H560" i="10" s="1"/>
  <c r="S555" i="2"/>
  <c r="P555" i="2"/>
  <c r="M555" i="2"/>
  <c r="J555" i="2"/>
  <c r="G555" i="2"/>
  <c r="H555" i="10" s="1"/>
  <c r="S554" i="2"/>
  <c r="P554" i="2"/>
  <c r="M554" i="2"/>
  <c r="J554" i="2"/>
  <c r="G554" i="2"/>
  <c r="H554" i="10" s="1"/>
  <c r="S553" i="2"/>
  <c r="P553" i="2"/>
  <c r="M553" i="2"/>
  <c r="J553" i="2"/>
  <c r="G553" i="2"/>
  <c r="H553" i="10" s="1"/>
  <c r="U552" i="2"/>
  <c r="T552" i="2"/>
  <c r="R552" i="2"/>
  <c r="Q552" i="2"/>
  <c r="O552" i="2"/>
  <c r="N552" i="2"/>
  <c r="L552" i="2"/>
  <c r="K552" i="2"/>
  <c r="I552" i="2"/>
  <c r="J552" i="10" s="1"/>
  <c r="H552" i="2"/>
  <c r="I552" i="10" s="1"/>
  <c r="S551" i="2"/>
  <c r="P551" i="2"/>
  <c r="M551" i="2"/>
  <c r="J551" i="2"/>
  <c r="G551" i="2"/>
  <c r="H551" i="10" s="1"/>
  <c r="S550" i="2"/>
  <c r="P550" i="2"/>
  <c r="M550" i="2"/>
  <c r="J550" i="2"/>
  <c r="G550" i="2"/>
  <c r="H550" i="10" s="1"/>
  <c r="S549" i="2"/>
  <c r="P549" i="2"/>
  <c r="M549" i="2"/>
  <c r="J549" i="2"/>
  <c r="G549" i="2"/>
  <c r="H549" i="10" s="1"/>
  <c r="U548" i="2"/>
  <c r="T548" i="2"/>
  <c r="R548" i="2"/>
  <c r="Q548" i="2"/>
  <c r="O548" i="2"/>
  <c r="N548" i="2"/>
  <c r="L548" i="2"/>
  <c r="K548" i="2"/>
  <c r="S546" i="2"/>
  <c r="P546" i="2"/>
  <c r="M546" i="2"/>
  <c r="J546" i="2"/>
  <c r="G546" i="2"/>
  <c r="H546" i="10" s="1"/>
  <c r="S545" i="2"/>
  <c r="P545" i="2"/>
  <c r="M545" i="2"/>
  <c r="J545" i="2"/>
  <c r="G545" i="2"/>
  <c r="H545" i="10" s="1"/>
  <c r="S544" i="2"/>
  <c r="P544" i="2"/>
  <c r="M544" i="2"/>
  <c r="J544" i="2"/>
  <c r="G544" i="2"/>
  <c r="H544" i="10" s="1"/>
  <c r="S543" i="2"/>
  <c r="P543" i="2"/>
  <c r="M543" i="2"/>
  <c r="J543" i="2"/>
  <c r="G543" i="2"/>
  <c r="H543" i="10" s="1"/>
  <c r="U542" i="2"/>
  <c r="T542" i="2"/>
  <c r="R542" i="2"/>
  <c r="Q542" i="2"/>
  <c r="O542" i="2"/>
  <c r="N542" i="2"/>
  <c r="L542" i="2"/>
  <c r="K542" i="2"/>
  <c r="I542" i="2"/>
  <c r="J542" i="10" s="1"/>
  <c r="H542" i="2"/>
  <c r="I542" i="10" s="1"/>
  <c r="S541" i="2"/>
  <c r="P541" i="2"/>
  <c r="M541" i="2"/>
  <c r="J541" i="2"/>
  <c r="G541" i="2"/>
  <c r="H541" i="10" s="1"/>
  <c r="S540" i="2"/>
  <c r="P540" i="2"/>
  <c r="M540" i="2"/>
  <c r="J540" i="2"/>
  <c r="G540" i="2"/>
  <c r="H540" i="10" s="1"/>
  <c r="U539" i="2"/>
  <c r="T539" i="2"/>
  <c r="R539" i="2"/>
  <c r="Q539" i="2"/>
  <c r="O539" i="2"/>
  <c r="N539" i="2"/>
  <c r="L539" i="2"/>
  <c r="K539" i="2"/>
  <c r="I539" i="2"/>
  <c r="J539" i="10" s="1"/>
  <c r="S531" i="2"/>
  <c r="P531" i="2"/>
  <c r="M531" i="2"/>
  <c r="J531" i="2"/>
  <c r="G531" i="2"/>
  <c r="H531" i="10" s="1"/>
  <c r="S529" i="2"/>
  <c r="P529" i="2"/>
  <c r="M529" i="2"/>
  <c r="J529" i="2"/>
  <c r="G529" i="2"/>
  <c r="H529" i="10" s="1"/>
  <c r="S528" i="2"/>
  <c r="P528" i="2"/>
  <c r="M528" i="2"/>
  <c r="J528" i="2"/>
  <c r="G528" i="2"/>
  <c r="H528" i="10" s="1"/>
  <c r="S523" i="2"/>
  <c r="P523" i="2"/>
  <c r="M523" i="2"/>
  <c r="J523" i="2"/>
  <c r="G523" i="2"/>
  <c r="H523" i="10" s="1"/>
  <c r="S522" i="2"/>
  <c r="P522" i="2"/>
  <c r="M522" i="2"/>
  <c r="J522" i="2"/>
  <c r="G522" i="2"/>
  <c r="H522" i="10" s="1"/>
  <c r="U521" i="2"/>
  <c r="T521" i="2"/>
  <c r="R521" i="2"/>
  <c r="Q521" i="2"/>
  <c r="O521" i="2"/>
  <c r="N521" i="2"/>
  <c r="L521" i="2"/>
  <c r="K521" i="2"/>
  <c r="I521" i="2"/>
  <c r="J521" i="10" s="1"/>
  <c r="H521" i="2"/>
  <c r="I521" i="10" s="1"/>
  <c r="S520" i="2"/>
  <c r="P520" i="2"/>
  <c r="M520" i="2"/>
  <c r="J520" i="2"/>
  <c r="G520" i="2"/>
  <c r="H520" i="10" s="1"/>
  <c r="S519" i="2"/>
  <c r="P519" i="2"/>
  <c r="M519" i="2"/>
  <c r="J519" i="2"/>
  <c r="G519" i="2"/>
  <c r="H519" i="10" s="1"/>
  <c r="U518" i="2"/>
  <c r="U517" i="2" s="1"/>
  <c r="T518" i="2"/>
  <c r="R518" i="2"/>
  <c r="Q518" i="2"/>
  <c r="O518" i="2"/>
  <c r="N518" i="2"/>
  <c r="L518" i="2"/>
  <c r="K518" i="2"/>
  <c r="K517" i="2" s="1"/>
  <c r="I518" i="2"/>
  <c r="J518" i="10" s="1"/>
  <c r="H518" i="2"/>
  <c r="I518" i="10" s="1"/>
  <c r="S516" i="2"/>
  <c r="P516" i="2"/>
  <c r="M516" i="2"/>
  <c r="J516" i="2"/>
  <c r="G516" i="2"/>
  <c r="H516" i="10" s="1"/>
  <c r="S515" i="2"/>
  <c r="P515" i="2"/>
  <c r="M515" i="2"/>
  <c r="J515" i="2"/>
  <c r="G515" i="2"/>
  <c r="H515" i="10" s="1"/>
  <c r="U514" i="2"/>
  <c r="T514" i="2"/>
  <c r="R514" i="2"/>
  <c r="Q514" i="2"/>
  <c r="O514" i="2"/>
  <c r="N514" i="2"/>
  <c r="L514" i="2"/>
  <c r="K514" i="2"/>
  <c r="I514" i="2"/>
  <c r="J514" i="10" s="1"/>
  <c r="H514" i="2"/>
  <c r="I514" i="10" s="1"/>
  <c r="S513" i="2"/>
  <c r="P513" i="2"/>
  <c r="M513" i="2"/>
  <c r="J513" i="2"/>
  <c r="G513" i="2"/>
  <c r="H513" i="10" s="1"/>
  <c r="S512" i="2"/>
  <c r="P512" i="2"/>
  <c r="M512" i="2"/>
  <c r="J512" i="2"/>
  <c r="G512" i="2"/>
  <c r="H512" i="10" s="1"/>
  <c r="U511" i="2"/>
  <c r="T511" i="2"/>
  <c r="R511" i="2"/>
  <c r="Q511" i="2"/>
  <c r="O511" i="2"/>
  <c r="O510" i="2" s="1"/>
  <c r="N511" i="2"/>
  <c r="L511" i="2"/>
  <c r="L510" i="2" s="1"/>
  <c r="K511" i="2"/>
  <c r="I511" i="2"/>
  <c r="J511" i="10" s="1"/>
  <c r="H511" i="2"/>
  <c r="I511" i="10" s="1"/>
  <c r="S509" i="2"/>
  <c r="P509" i="2"/>
  <c r="M509" i="2"/>
  <c r="J509" i="2"/>
  <c r="G509" i="2"/>
  <c r="H509" i="10" s="1"/>
  <c r="S508" i="2"/>
  <c r="P508" i="2"/>
  <c r="M508" i="2"/>
  <c r="J508" i="2"/>
  <c r="G508" i="2"/>
  <c r="H508" i="10" s="1"/>
  <c r="U507" i="2"/>
  <c r="T507" i="2"/>
  <c r="R507" i="2"/>
  <c r="Q507" i="2"/>
  <c r="O507" i="2"/>
  <c r="N507" i="2"/>
  <c r="L507" i="2"/>
  <c r="K507" i="2"/>
  <c r="I507" i="2"/>
  <c r="J507" i="10" s="1"/>
  <c r="H507" i="2"/>
  <c r="I507" i="10" s="1"/>
  <c r="S506" i="2"/>
  <c r="P506" i="2"/>
  <c r="M506" i="2"/>
  <c r="J506" i="2"/>
  <c r="G506" i="2"/>
  <c r="H506" i="10" s="1"/>
  <c r="S505" i="2"/>
  <c r="P505" i="2"/>
  <c r="M505" i="2"/>
  <c r="J505" i="2"/>
  <c r="G505" i="2"/>
  <c r="H505" i="10" s="1"/>
  <c r="U504" i="2"/>
  <c r="T504" i="2"/>
  <c r="R504" i="2"/>
  <c r="Q504" i="2"/>
  <c r="O504" i="2"/>
  <c r="N504" i="2"/>
  <c r="L504" i="2"/>
  <c r="K504" i="2"/>
  <c r="I504" i="2"/>
  <c r="J504" i="10" s="1"/>
  <c r="H504" i="2"/>
  <c r="I504" i="10" s="1"/>
  <c r="S503" i="2"/>
  <c r="P503" i="2"/>
  <c r="M503" i="2"/>
  <c r="J503" i="2"/>
  <c r="G503" i="2"/>
  <c r="H503" i="10" s="1"/>
  <c r="S502" i="2"/>
  <c r="P502" i="2"/>
  <c r="M502" i="2"/>
  <c r="J502" i="2"/>
  <c r="G502" i="2"/>
  <c r="H502" i="10" s="1"/>
  <c r="U501" i="2"/>
  <c r="T501" i="2"/>
  <c r="R501" i="2"/>
  <c r="Q501" i="2"/>
  <c r="O501" i="2"/>
  <c r="N501" i="2"/>
  <c r="L501" i="2"/>
  <c r="K501" i="2"/>
  <c r="I501" i="2"/>
  <c r="J501" i="10" s="1"/>
  <c r="H501" i="2"/>
  <c r="I501" i="10" s="1"/>
  <c r="S500" i="2"/>
  <c r="P500" i="2"/>
  <c r="M500" i="2"/>
  <c r="J500" i="2"/>
  <c r="G500" i="2"/>
  <c r="H500" i="10" s="1"/>
  <c r="S499" i="2"/>
  <c r="P499" i="2"/>
  <c r="M499" i="2"/>
  <c r="J499" i="2"/>
  <c r="G499" i="2"/>
  <c r="H499" i="10" s="1"/>
  <c r="U498" i="2"/>
  <c r="T498" i="2"/>
  <c r="R498" i="2"/>
  <c r="Q498" i="2"/>
  <c r="O498" i="2"/>
  <c r="N498" i="2"/>
  <c r="L498" i="2"/>
  <c r="K498" i="2"/>
  <c r="I498" i="2"/>
  <c r="J498" i="10" s="1"/>
  <c r="H498" i="2"/>
  <c r="I498" i="10" s="1"/>
  <c r="S497" i="2"/>
  <c r="P497" i="2"/>
  <c r="M497" i="2"/>
  <c r="J497" i="2"/>
  <c r="G497" i="2"/>
  <c r="H497" i="10" s="1"/>
  <c r="S496" i="2"/>
  <c r="P496" i="2"/>
  <c r="M496" i="2"/>
  <c r="J496" i="2"/>
  <c r="G496" i="2"/>
  <c r="H496" i="10" s="1"/>
  <c r="U495" i="2"/>
  <c r="T495" i="2"/>
  <c r="R495" i="2"/>
  <c r="Q495" i="2"/>
  <c r="O495" i="2"/>
  <c r="N495" i="2"/>
  <c r="L495" i="2"/>
  <c r="K495" i="2"/>
  <c r="I495" i="2"/>
  <c r="J495" i="10" s="1"/>
  <c r="H495" i="2"/>
  <c r="I495" i="10" s="1"/>
  <c r="S493" i="2"/>
  <c r="P493" i="2"/>
  <c r="M493" i="2"/>
  <c r="J493" i="2"/>
  <c r="G493" i="2"/>
  <c r="H493" i="10" s="1"/>
  <c r="S492" i="2"/>
  <c r="P492" i="2"/>
  <c r="M492" i="2"/>
  <c r="J492" i="2"/>
  <c r="G492" i="2"/>
  <c r="H492" i="10" s="1"/>
  <c r="U491" i="2"/>
  <c r="T491" i="2"/>
  <c r="R491" i="2"/>
  <c r="Q491" i="2"/>
  <c r="O491" i="2"/>
  <c r="N491" i="2"/>
  <c r="L491" i="2"/>
  <c r="K491" i="2"/>
  <c r="I491" i="2"/>
  <c r="J491" i="10" s="1"/>
  <c r="H491" i="2"/>
  <c r="I491" i="10" s="1"/>
  <c r="S490" i="2"/>
  <c r="P490" i="2"/>
  <c r="M490" i="2"/>
  <c r="J490" i="2"/>
  <c r="G490" i="2"/>
  <c r="H490" i="10" s="1"/>
  <c r="S489" i="2"/>
  <c r="P489" i="2"/>
  <c r="M489" i="2"/>
  <c r="J489" i="2"/>
  <c r="G489" i="2"/>
  <c r="H489" i="10" s="1"/>
  <c r="U488" i="2"/>
  <c r="T488" i="2"/>
  <c r="R488" i="2"/>
  <c r="Q488" i="2"/>
  <c r="O488" i="2"/>
  <c r="N488" i="2"/>
  <c r="L488" i="2"/>
  <c r="K488" i="2"/>
  <c r="I488" i="2"/>
  <c r="J488" i="10" s="1"/>
  <c r="H488" i="2"/>
  <c r="I488" i="10" s="1"/>
  <c r="S487" i="2"/>
  <c r="P487" i="2"/>
  <c r="M487" i="2"/>
  <c r="J487" i="2"/>
  <c r="G487" i="2"/>
  <c r="H487" i="10" s="1"/>
  <c r="S486" i="2"/>
  <c r="P486" i="2"/>
  <c r="M486" i="2"/>
  <c r="J486" i="2"/>
  <c r="G486" i="2"/>
  <c r="H486" i="10" s="1"/>
  <c r="U485" i="2"/>
  <c r="T485" i="2"/>
  <c r="R485" i="2"/>
  <c r="Q485" i="2"/>
  <c r="O485" i="2"/>
  <c r="N485" i="2"/>
  <c r="L485" i="2"/>
  <c r="K485" i="2"/>
  <c r="I485" i="2"/>
  <c r="J485" i="10" s="1"/>
  <c r="H485" i="2"/>
  <c r="I485" i="10" s="1"/>
  <c r="S484" i="2"/>
  <c r="P484" i="2"/>
  <c r="M484" i="2"/>
  <c r="J484" i="2"/>
  <c r="G484" i="2"/>
  <c r="H484" i="10" s="1"/>
  <c r="S483" i="2"/>
  <c r="P483" i="2"/>
  <c r="M483" i="2"/>
  <c r="J483" i="2"/>
  <c r="G483" i="2"/>
  <c r="H483" i="10" s="1"/>
  <c r="U482" i="2"/>
  <c r="T482" i="2"/>
  <c r="R482" i="2"/>
  <c r="Q482" i="2"/>
  <c r="O482" i="2"/>
  <c r="N482" i="2"/>
  <c r="L482" i="2"/>
  <c r="K482" i="2"/>
  <c r="I482" i="2"/>
  <c r="J482" i="10" s="1"/>
  <c r="H482" i="2"/>
  <c r="I482" i="10" s="1"/>
  <c r="S477" i="2"/>
  <c r="P477" i="2"/>
  <c r="M477" i="2"/>
  <c r="J477" i="2"/>
  <c r="G477" i="2"/>
  <c r="H477" i="10" s="1"/>
  <c r="S476" i="2"/>
  <c r="P476" i="2"/>
  <c r="M476" i="2"/>
  <c r="J476" i="2"/>
  <c r="G476" i="2"/>
  <c r="H476" i="10" s="1"/>
  <c r="U475" i="2"/>
  <c r="T475" i="2"/>
  <c r="R475" i="2"/>
  <c r="Q475" i="2"/>
  <c r="O475" i="2"/>
  <c r="N475" i="2"/>
  <c r="L475" i="2"/>
  <c r="K475" i="2"/>
  <c r="I475" i="2"/>
  <c r="J475" i="10" s="1"/>
  <c r="H475" i="2"/>
  <c r="I475" i="10" s="1"/>
  <c r="S474" i="2"/>
  <c r="P474" i="2"/>
  <c r="M474" i="2"/>
  <c r="J474" i="2"/>
  <c r="G474" i="2"/>
  <c r="H474" i="10" s="1"/>
  <c r="S473" i="2"/>
  <c r="P473" i="2"/>
  <c r="M473" i="2"/>
  <c r="J473" i="2"/>
  <c r="G473" i="2"/>
  <c r="H473" i="10" s="1"/>
  <c r="U472" i="2"/>
  <c r="T472" i="2"/>
  <c r="R472" i="2"/>
  <c r="Q472" i="2"/>
  <c r="O472" i="2"/>
  <c r="N472" i="2"/>
  <c r="L472" i="2"/>
  <c r="K472" i="2"/>
  <c r="I472" i="2"/>
  <c r="J472" i="10" s="1"/>
  <c r="H472" i="2"/>
  <c r="I472" i="10" s="1"/>
  <c r="S471" i="2"/>
  <c r="P471" i="2"/>
  <c r="M471" i="2"/>
  <c r="J471" i="2"/>
  <c r="G471" i="2"/>
  <c r="H471" i="10" s="1"/>
  <c r="S470" i="2"/>
  <c r="P470" i="2"/>
  <c r="M470" i="2"/>
  <c r="J470" i="2"/>
  <c r="G470" i="2"/>
  <c r="H470" i="10" s="1"/>
  <c r="U469" i="2"/>
  <c r="T469" i="2"/>
  <c r="R469" i="2"/>
  <c r="Q469" i="2"/>
  <c r="O469" i="2"/>
  <c r="N469" i="2"/>
  <c r="L469" i="2"/>
  <c r="K469" i="2"/>
  <c r="I469" i="2"/>
  <c r="J469" i="10" s="1"/>
  <c r="H469" i="2"/>
  <c r="I469" i="10" s="1"/>
  <c r="S468" i="2"/>
  <c r="P468" i="2"/>
  <c r="M468" i="2"/>
  <c r="J468" i="2"/>
  <c r="G468" i="2"/>
  <c r="H468" i="10" s="1"/>
  <c r="S467" i="2"/>
  <c r="P467" i="2"/>
  <c r="M467" i="2"/>
  <c r="J467" i="2"/>
  <c r="G467" i="2"/>
  <c r="H467" i="10" s="1"/>
  <c r="U466" i="2"/>
  <c r="T466" i="2"/>
  <c r="R466" i="2"/>
  <c r="Q466" i="2"/>
  <c r="O466" i="2"/>
  <c r="N466" i="2"/>
  <c r="L466" i="2"/>
  <c r="K466" i="2"/>
  <c r="I466" i="2"/>
  <c r="J466" i="10" s="1"/>
  <c r="H466" i="2"/>
  <c r="I466" i="10" s="1"/>
  <c r="S465" i="2"/>
  <c r="P465" i="2"/>
  <c r="M465" i="2"/>
  <c r="J465" i="2"/>
  <c r="G465" i="2"/>
  <c r="H465" i="10" s="1"/>
  <c r="S464" i="2"/>
  <c r="P464" i="2"/>
  <c r="M464" i="2"/>
  <c r="J464" i="2"/>
  <c r="G464" i="2"/>
  <c r="H464" i="10" s="1"/>
  <c r="U463" i="2"/>
  <c r="T463" i="2"/>
  <c r="R463" i="2"/>
  <c r="Q463" i="2"/>
  <c r="O463" i="2"/>
  <c r="N463" i="2"/>
  <c r="L463" i="2"/>
  <c r="K463" i="2"/>
  <c r="I463" i="2"/>
  <c r="J463" i="10" s="1"/>
  <c r="H463" i="2"/>
  <c r="I463" i="10" s="1"/>
  <c r="S462" i="2"/>
  <c r="P462" i="2"/>
  <c r="M462" i="2"/>
  <c r="J462" i="2"/>
  <c r="G462" i="2"/>
  <c r="H462" i="10" s="1"/>
  <c r="S461" i="2"/>
  <c r="P461" i="2"/>
  <c r="M461" i="2"/>
  <c r="J461" i="2"/>
  <c r="G461" i="2"/>
  <c r="H461" i="10" s="1"/>
  <c r="U460" i="2"/>
  <c r="T460" i="2"/>
  <c r="R460" i="2"/>
  <c r="Q460" i="2"/>
  <c r="O460" i="2"/>
  <c r="N460" i="2"/>
  <c r="L460" i="2"/>
  <c r="K460" i="2"/>
  <c r="I460" i="2"/>
  <c r="J460" i="10" s="1"/>
  <c r="H460" i="2"/>
  <c r="I460" i="10" s="1"/>
  <c r="S459" i="2"/>
  <c r="P459" i="2"/>
  <c r="M459" i="2"/>
  <c r="J459" i="2"/>
  <c r="G459" i="2"/>
  <c r="H459" i="10" s="1"/>
  <c r="S458" i="2"/>
  <c r="P458" i="2"/>
  <c r="M458" i="2"/>
  <c r="J458" i="2"/>
  <c r="G458" i="2"/>
  <c r="H458" i="10" s="1"/>
  <c r="U457" i="2"/>
  <c r="T457" i="2"/>
  <c r="R457" i="2"/>
  <c r="Q457" i="2"/>
  <c r="O457" i="2"/>
  <c r="N457" i="2"/>
  <c r="L457" i="2"/>
  <c r="K457" i="2"/>
  <c r="I457" i="2"/>
  <c r="J457" i="10" s="1"/>
  <c r="H457" i="2"/>
  <c r="I457" i="10" s="1"/>
  <c r="S456" i="2"/>
  <c r="P456" i="2"/>
  <c r="M456" i="2"/>
  <c r="J456" i="2"/>
  <c r="G456" i="2"/>
  <c r="H456" i="10" s="1"/>
  <c r="S455" i="2"/>
  <c r="P455" i="2"/>
  <c r="M455" i="2"/>
  <c r="J455" i="2"/>
  <c r="G455" i="2"/>
  <c r="H455" i="10" s="1"/>
  <c r="U454" i="2"/>
  <c r="T454" i="2"/>
  <c r="R454" i="2"/>
  <c r="Q454" i="2"/>
  <c r="O454" i="2"/>
  <c r="O453" i="2" s="1"/>
  <c r="N454" i="2"/>
  <c r="L454" i="2"/>
  <c r="K454" i="2"/>
  <c r="I454" i="2"/>
  <c r="J454" i="10" s="1"/>
  <c r="H454" i="2"/>
  <c r="I454" i="10" s="1"/>
  <c r="S452" i="2"/>
  <c r="P452" i="2"/>
  <c r="M452" i="2"/>
  <c r="J452" i="2"/>
  <c r="G452" i="2"/>
  <c r="H452" i="10" s="1"/>
  <c r="S451" i="2"/>
  <c r="P451" i="2"/>
  <c r="M451" i="2"/>
  <c r="J451" i="2"/>
  <c r="G451" i="2"/>
  <c r="H451" i="10" s="1"/>
  <c r="U450" i="2"/>
  <c r="T450" i="2"/>
  <c r="R450" i="2"/>
  <c r="Q450" i="2"/>
  <c r="O450" i="2"/>
  <c r="N450" i="2"/>
  <c r="L450" i="2"/>
  <c r="K450" i="2"/>
  <c r="I450" i="2"/>
  <c r="J450" i="10" s="1"/>
  <c r="H450" i="2"/>
  <c r="I450" i="10" s="1"/>
  <c r="S449" i="2"/>
  <c r="P449" i="2"/>
  <c r="M449" i="2"/>
  <c r="J449" i="2"/>
  <c r="G449" i="2"/>
  <c r="H449" i="10" s="1"/>
  <c r="S448" i="2"/>
  <c r="P448" i="2"/>
  <c r="M448" i="2"/>
  <c r="J448" i="2"/>
  <c r="G448" i="2"/>
  <c r="H448" i="10" s="1"/>
  <c r="U447" i="2"/>
  <c r="T447" i="2"/>
  <c r="R447" i="2"/>
  <c r="Q447" i="2"/>
  <c r="O447" i="2"/>
  <c r="N447" i="2"/>
  <c r="L447" i="2"/>
  <c r="K447" i="2"/>
  <c r="I447" i="2"/>
  <c r="J447" i="10" s="1"/>
  <c r="H447" i="2"/>
  <c r="I447" i="10" s="1"/>
  <c r="S442" i="2"/>
  <c r="P442" i="2"/>
  <c r="M442" i="2"/>
  <c r="J442" i="2"/>
  <c r="G442" i="2"/>
  <c r="H442" i="10" s="1"/>
  <c r="S441" i="2"/>
  <c r="P441" i="2"/>
  <c r="M441" i="2"/>
  <c r="J441" i="2"/>
  <c r="G441" i="2"/>
  <c r="H441" i="10" s="1"/>
  <c r="S437" i="2"/>
  <c r="P437" i="2"/>
  <c r="M437" i="2"/>
  <c r="J437" i="2"/>
  <c r="G437" i="2"/>
  <c r="H437" i="10" s="1"/>
  <c r="S436" i="2"/>
  <c r="P436" i="2"/>
  <c r="M436" i="2"/>
  <c r="J436" i="2"/>
  <c r="G436" i="2"/>
  <c r="H436" i="10" s="1"/>
  <c r="S435" i="2"/>
  <c r="P435" i="2"/>
  <c r="M435" i="2"/>
  <c r="J435" i="2"/>
  <c r="G435" i="2"/>
  <c r="H435" i="10" s="1"/>
  <c r="S434" i="2"/>
  <c r="P434" i="2"/>
  <c r="M434" i="2"/>
  <c r="J434" i="2"/>
  <c r="G434" i="2"/>
  <c r="H434" i="10" s="1"/>
  <c r="U433" i="2"/>
  <c r="U431" i="2" s="1"/>
  <c r="T433" i="2"/>
  <c r="T431" i="2" s="1"/>
  <c r="R433" i="2"/>
  <c r="R431" i="2" s="1"/>
  <c r="Q433" i="2"/>
  <c r="Q431" i="2" s="1"/>
  <c r="O433" i="2"/>
  <c r="O431" i="2" s="1"/>
  <c r="N433" i="2"/>
  <c r="N431" i="2" s="1"/>
  <c r="L433" i="2"/>
  <c r="L431" i="2" s="1"/>
  <c r="K433" i="2"/>
  <c r="K431" i="2" s="1"/>
  <c r="I433" i="2"/>
  <c r="S432" i="2"/>
  <c r="P432" i="2"/>
  <c r="M432" i="2"/>
  <c r="J432" i="2"/>
  <c r="G432" i="2"/>
  <c r="H432" i="10" s="1"/>
  <c r="S430" i="2"/>
  <c r="P430" i="2"/>
  <c r="M430" i="2"/>
  <c r="J430" i="2"/>
  <c r="G430" i="2"/>
  <c r="H430" i="10" s="1"/>
  <c r="S429" i="2"/>
  <c r="P429" i="2"/>
  <c r="M429" i="2"/>
  <c r="J429" i="2"/>
  <c r="G429" i="2"/>
  <c r="H429" i="10" s="1"/>
  <c r="S428" i="2"/>
  <c r="P428" i="2"/>
  <c r="M428" i="2"/>
  <c r="J428" i="2"/>
  <c r="G428" i="2"/>
  <c r="H428" i="10" s="1"/>
  <c r="S424" i="2"/>
  <c r="P424" i="2"/>
  <c r="M424" i="2"/>
  <c r="J424" i="2"/>
  <c r="G424" i="2"/>
  <c r="H424" i="10" s="1"/>
  <c r="S422" i="2"/>
  <c r="P422" i="2"/>
  <c r="M422" i="2"/>
  <c r="J422" i="2"/>
  <c r="G422" i="2"/>
  <c r="H422" i="10" s="1"/>
  <c r="S421" i="2"/>
  <c r="P421" i="2"/>
  <c r="M421" i="2"/>
  <c r="J421" i="2"/>
  <c r="G421" i="2"/>
  <c r="H421" i="10" s="1"/>
  <c r="S420" i="2"/>
  <c r="P420" i="2"/>
  <c r="M420" i="2"/>
  <c r="J420" i="2"/>
  <c r="G420" i="2"/>
  <c r="H420" i="10" s="1"/>
  <c r="S419" i="2"/>
  <c r="P419" i="2"/>
  <c r="M419" i="2"/>
  <c r="J419" i="2"/>
  <c r="G419" i="2"/>
  <c r="H419" i="10" s="1"/>
  <c r="U418" i="2"/>
  <c r="T418" i="2"/>
  <c r="R418" i="2"/>
  <c r="Q418" i="2"/>
  <c r="O418" i="2"/>
  <c r="N418" i="2"/>
  <c r="L418" i="2"/>
  <c r="K418" i="2"/>
  <c r="I418" i="2"/>
  <c r="H418" i="2"/>
  <c r="S414" i="2"/>
  <c r="P414" i="2"/>
  <c r="M414" i="2"/>
  <c r="J414" i="2"/>
  <c r="G414" i="2"/>
  <c r="H414" i="10" s="1"/>
  <c r="S413" i="2"/>
  <c r="P413" i="2"/>
  <c r="M413" i="2"/>
  <c r="J413" i="2"/>
  <c r="G413" i="2"/>
  <c r="H413" i="10" s="1"/>
  <c r="S412" i="2"/>
  <c r="P412" i="2"/>
  <c r="M412" i="2"/>
  <c r="J412" i="2"/>
  <c r="G412" i="2"/>
  <c r="H412" i="10" s="1"/>
  <c r="U411" i="2"/>
  <c r="T411" i="2"/>
  <c r="R411" i="2"/>
  <c r="Q411" i="2"/>
  <c r="O411" i="2"/>
  <c r="N411" i="2"/>
  <c r="L411" i="2"/>
  <c r="K411" i="2"/>
  <c r="I411" i="2"/>
  <c r="J411" i="10" s="1"/>
  <c r="J410" i="10" s="1"/>
  <c r="J409" i="10" s="1"/>
  <c r="H411" i="2"/>
  <c r="I411" i="10" s="1"/>
  <c r="I410" i="10" s="1"/>
  <c r="I409" i="10" s="1"/>
  <c r="S408" i="2"/>
  <c r="P408" i="2"/>
  <c r="M408" i="2"/>
  <c r="J408" i="2"/>
  <c r="G408" i="2"/>
  <c r="S407" i="2"/>
  <c r="P407" i="2"/>
  <c r="M407" i="2"/>
  <c r="J407" i="2"/>
  <c r="G407" i="2"/>
  <c r="H407" i="10" s="1"/>
  <c r="S406" i="2"/>
  <c r="P406" i="2"/>
  <c r="M406" i="2"/>
  <c r="J406" i="2"/>
  <c r="G406" i="2"/>
  <c r="H406" i="10" s="1"/>
  <c r="K396" i="2"/>
  <c r="S395" i="2"/>
  <c r="P395" i="2"/>
  <c r="M395" i="2"/>
  <c r="J395" i="2"/>
  <c r="G395" i="2"/>
  <c r="H395" i="10" s="1"/>
  <c r="S394" i="2"/>
  <c r="P394" i="2"/>
  <c r="M394" i="2"/>
  <c r="J394" i="2"/>
  <c r="G394" i="2"/>
  <c r="H394" i="10" s="1"/>
  <c r="U390" i="2"/>
  <c r="R390" i="2"/>
  <c r="Q390" i="2"/>
  <c r="O390" i="2"/>
  <c r="N390" i="2"/>
  <c r="L390" i="2"/>
  <c r="S389" i="2"/>
  <c r="P389" i="2"/>
  <c r="M389" i="2"/>
  <c r="J389" i="2"/>
  <c r="G389" i="2"/>
  <c r="H389" i="10" s="1"/>
  <c r="S388" i="2"/>
  <c r="P388" i="2"/>
  <c r="M388" i="2"/>
  <c r="J388" i="2"/>
  <c r="G388" i="2"/>
  <c r="H388" i="10" s="1"/>
  <c r="S380" i="2"/>
  <c r="P380" i="2"/>
  <c r="M380" i="2"/>
  <c r="J380" i="2"/>
  <c r="G380" i="2"/>
  <c r="H380" i="10" s="1"/>
  <c r="S379" i="2"/>
  <c r="P379" i="2"/>
  <c r="M379" i="2"/>
  <c r="J379" i="2"/>
  <c r="G379" i="2"/>
  <c r="S368" i="2"/>
  <c r="P368" i="2"/>
  <c r="M368" i="2"/>
  <c r="J368" i="2"/>
  <c r="G368" i="2"/>
  <c r="H368" i="10" s="1"/>
  <c r="S367" i="2"/>
  <c r="P367" i="2"/>
  <c r="M367" i="2"/>
  <c r="J367" i="2"/>
  <c r="G367" i="2"/>
  <c r="H367" i="10" s="1"/>
  <c r="S350" i="2"/>
  <c r="P350" i="2"/>
  <c r="M350" i="2"/>
  <c r="J350" i="2"/>
  <c r="G350" i="2"/>
  <c r="H350" i="10" s="1"/>
  <c r="S349" i="2"/>
  <c r="P349" i="2"/>
  <c r="M349" i="2"/>
  <c r="J349" i="2"/>
  <c r="G349" i="2"/>
  <c r="H349" i="10" s="1"/>
  <c r="S345" i="2"/>
  <c r="P345" i="2"/>
  <c r="M345" i="2"/>
  <c r="J345" i="2"/>
  <c r="G345" i="2"/>
  <c r="H345" i="10" s="1"/>
  <c r="S344" i="2"/>
  <c r="P344" i="2"/>
  <c r="M344" i="2"/>
  <c r="J344" i="2"/>
  <c r="G344" i="2"/>
  <c r="H344" i="10" s="1"/>
  <c r="S343" i="2"/>
  <c r="P343" i="2"/>
  <c r="M343" i="2"/>
  <c r="J343" i="2"/>
  <c r="G343" i="2"/>
  <c r="H343" i="10" s="1"/>
  <c r="U342" i="2"/>
  <c r="T342" i="2"/>
  <c r="R342" i="2"/>
  <c r="Q342" i="2"/>
  <c r="O342" i="2"/>
  <c r="N342" i="2"/>
  <c r="L342" i="2"/>
  <c r="K342" i="2"/>
  <c r="I342" i="2"/>
  <c r="J342" i="10" s="1"/>
  <c r="H342" i="2"/>
  <c r="I342" i="10" s="1"/>
  <c r="S341" i="2"/>
  <c r="P341" i="2"/>
  <c r="M341" i="2"/>
  <c r="J341" i="2"/>
  <c r="G341" i="2"/>
  <c r="H341" i="10" s="1"/>
  <c r="S340" i="2"/>
  <c r="P340" i="2"/>
  <c r="M340" i="2"/>
  <c r="J340" i="2"/>
  <c r="G340" i="2"/>
  <c r="H340" i="10" s="1"/>
  <c r="U339" i="2"/>
  <c r="U338" i="2" s="1"/>
  <c r="T339" i="2"/>
  <c r="T338" i="2" s="1"/>
  <c r="R339" i="2"/>
  <c r="R338" i="2" s="1"/>
  <c r="Q339" i="2"/>
  <c r="Q338" i="2" s="1"/>
  <c r="O339" i="2"/>
  <c r="O338" i="2" s="1"/>
  <c r="N339" i="2"/>
  <c r="N338" i="2" s="1"/>
  <c r="L339" i="2"/>
  <c r="L338" i="2" s="1"/>
  <c r="K339" i="2"/>
  <c r="K338" i="2" s="1"/>
  <c r="I339" i="2"/>
  <c r="J339" i="10" s="1"/>
  <c r="J338" i="10" s="1"/>
  <c r="H339" i="2"/>
  <c r="I339" i="10" s="1"/>
  <c r="I338" i="10" s="1"/>
  <c r="S337" i="2"/>
  <c r="P337" i="2"/>
  <c r="M337" i="2"/>
  <c r="J337" i="2"/>
  <c r="G337" i="2"/>
  <c r="H337" i="10" s="1"/>
  <c r="S336" i="2"/>
  <c r="P336" i="2"/>
  <c r="M336" i="2"/>
  <c r="J336" i="2"/>
  <c r="G336" i="2"/>
  <c r="H336" i="10" s="1"/>
  <c r="S335" i="2"/>
  <c r="P335" i="2"/>
  <c r="M335" i="2"/>
  <c r="J335" i="2"/>
  <c r="G335" i="2"/>
  <c r="H335" i="10" s="1"/>
  <c r="S331" i="2"/>
  <c r="P331" i="2"/>
  <c r="M331" i="2"/>
  <c r="J331" i="2"/>
  <c r="G331" i="2"/>
  <c r="S332" i="2"/>
  <c r="P332" i="2"/>
  <c r="M332" i="2"/>
  <c r="J332" i="2"/>
  <c r="G332" i="2"/>
  <c r="S330" i="2"/>
  <c r="P330" i="2"/>
  <c r="M330" i="2"/>
  <c r="J330" i="2"/>
  <c r="G330" i="2"/>
  <c r="H330" i="10" s="1"/>
  <c r="S329" i="2"/>
  <c r="P329" i="2"/>
  <c r="M329" i="2"/>
  <c r="J329" i="2"/>
  <c r="G329" i="2"/>
  <c r="H329" i="10" s="1"/>
  <c r="S328" i="2"/>
  <c r="P328" i="2"/>
  <c r="M328" i="2"/>
  <c r="J328" i="2"/>
  <c r="G328" i="2"/>
  <c r="H328" i="10" s="1"/>
  <c r="S323" i="2"/>
  <c r="P323" i="2"/>
  <c r="M323" i="2"/>
  <c r="J323" i="2"/>
  <c r="G323" i="2"/>
  <c r="H323" i="10" s="1"/>
  <c r="S322" i="2"/>
  <c r="P322" i="2"/>
  <c r="M322" i="2"/>
  <c r="J322" i="2"/>
  <c r="G322" i="2"/>
  <c r="H322" i="10" s="1"/>
  <c r="S321" i="2"/>
  <c r="P321" i="2"/>
  <c r="M321" i="2"/>
  <c r="J321" i="2"/>
  <c r="G321" i="2"/>
  <c r="H321" i="10" s="1"/>
  <c r="S320" i="2"/>
  <c r="P320" i="2"/>
  <c r="M320" i="2"/>
  <c r="J320" i="2"/>
  <c r="G320" i="2"/>
  <c r="H320" i="10" s="1"/>
  <c r="S319" i="2"/>
  <c r="P319" i="2"/>
  <c r="M319" i="2"/>
  <c r="J319" i="2"/>
  <c r="G319" i="2"/>
  <c r="H319" i="10" s="1"/>
  <c r="U318" i="2"/>
  <c r="T318" i="2"/>
  <c r="R318" i="2"/>
  <c r="Q318" i="2"/>
  <c r="O318" i="2"/>
  <c r="N318" i="2"/>
  <c r="L318" i="2"/>
  <c r="K318" i="2"/>
  <c r="I318" i="2"/>
  <c r="J318" i="10" s="1"/>
  <c r="H318" i="2"/>
  <c r="I318" i="10" s="1"/>
  <c r="S317" i="2"/>
  <c r="P317" i="2"/>
  <c r="M317" i="2"/>
  <c r="J317" i="2"/>
  <c r="G317" i="2"/>
  <c r="H317" i="10" s="1"/>
  <c r="S316" i="2"/>
  <c r="P316" i="2"/>
  <c r="M316" i="2"/>
  <c r="J316" i="2"/>
  <c r="G316" i="2"/>
  <c r="H316" i="10" s="1"/>
  <c r="U315" i="2"/>
  <c r="T315" i="2"/>
  <c r="R315" i="2"/>
  <c r="Q315" i="2"/>
  <c r="O315" i="2"/>
  <c r="N315" i="2"/>
  <c r="L315" i="2"/>
  <c r="K315" i="2"/>
  <c r="I315" i="2"/>
  <c r="J315" i="10" s="1"/>
  <c r="S314" i="2"/>
  <c r="P314" i="2"/>
  <c r="M314" i="2"/>
  <c r="J314" i="2"/>
  <c r="G314" i="2"/>
  <c r="H314" i="10" s="1"/>
  <c r="S313" i="2"/>
  <c r="P313" i="2"/>
  <c r="M313" i="2"/>
  <c r="J313" i="2"/>
  <c r="G313" i="2"/>
  <c r="H313" i="10" s="1"/>
  <c r="S312" i="2"/>
  <c r="P312" i="2"/>
  <c r="M312" i="2"/>
  <c r="J312" i="2"/>
  <c r="G312" i="2"/>
  <c r="H312" i="10" s="1"/>
  <c r="S311" i="2"/>
  <c r="P311" i="2"/>
  <c r="M311" i="2"/>
  <c r="J311" i="2"/>
  <c r="G311" i="2"/>
  <c r="H311" i="10" s="1"/>
  <c r="S310" i="2"/>
  <c r="P310" i="2"/>
  <c r="M310" i="2"/>
  <c r="J310" i="2"/>
  <c r="G310" i="2"/>
  <c r="H310" i="10" s="1"/>
  <c r="S309" i="2"/>
  <c r="P309" i="2"/>
  <c r="M309" i="2"/>
  <c r="J309" i="2"/>
  <c r="G309" i="2"/>
  <c r="H309" i="10" s="1"/>
  <c r="U308" i="2"/>
  <c r="T308" i="2"/>
  <c r="R308" i="2"/>
  <c r="Q308" i="2"/>
  <c r="O308" i="2"/>
  <c r="N308" i="2"/>
  <c r="L308" i="2"/>
  <c r="K308" i="2"/>
  <c r="I308" i="2"/>
  <c r="J308" i="10" s="1"/>
  <c r="H308" i="2"/>
  <c r="I308" i="10" s="1"/>
  <c r="S307" i="2"/>
  <c r="P307" i="2"/>
  <c r="M307" i="2"/>
  <c r="J307" i="2"/>
  <c r="G307" i="2"/>
  <c r="H307" i="10" s="1"/>
  <c r="S306" i="2"/>
  <c r="P306" i="2"/>
  <c r="M306" i="2"/>
  <c r="J306" i="2"/>
  <c r="G306" i="2"/>
  <c r="H306" i="10" s="1"/>
  <c r="S305" i="2"/>
  <c r="P305" i="2"/>
  <c r="M305" i="2"/>
  <c r="J305" i="2"/>
  <c r="G305" i="2"/>
  <c r="H305" i="10" s="1"/>
  <c r="S304" i="2"/>
  <c r="P304" i="2"/>
  <c r="M304" i="2"/>
  <c r="J304" i="2"/>
  <c r="G304" i="2"/>
  <c r="H304" i="10" s="1"/>
  <c r="S303" i="2"/>
  <c r="P303" i="2"/>
  <c r="M303" i="2"/>
  <c r="J303" i="2"/>
  <c r="G303" i="2"/>
  <c r="H303" i="10" s="1"/>
  <c r="S302" i="2"/>
  <c r="P302" i="2"/>
  <c r="M302" i="2"/>
  <c r="J302" i="2"/>
  <c r="G302" i="2"/>
  <c r="H302" i="10" s="1"/>
  <c r="U301" i="2"/>
  <c r="T301" i="2"/>
  <c r="R301" i="2"/>
  <c r="Q301" i="2"/>
  <c r="O301" i="2"/>
  <c r="N301" i="2"/>
  <c r="L301" i="2"/>
  <c r="K301" i="2"/>
  <c r="I301" i="2"/>
  <c r="J301" i="10" s="1"/>
  <c r="S299" i="2"/>
  <c r="P299" i="2"/>
  <c r="M299" i="2"/>
  <c r="J299" i="2"/>
  <c r="G299" i="2"/>
  <c r="H299" i="10" s="1"/>
  <c r="S298" i="2"/>
  <c r="P298" i="2"/>
  <c r="M298" i="2"/>
  <c r="J298" i="2"/>
  <c r="G298" i="2"/>
  <c r="H298" i="10" s="1"/>
  <c r="S297" i="2"/>
  <c r="P297" i="2"/>
  <c r="M297" i="2"/>
  <c r="J297" i="2"/>
  <c r="G297" i="2"/>
  <c r="H297" i="10" s="1"/>
  <c r="S295" i="2"/>
  <c r="P295" i="2"/>
  <c r="M295" i="2"/>
  <c r="J295" i="2"/>
  <c r="G295" i="2"/>
  <c r="H295" i="10" s="1"/>
  <c r="S294" i="2"/>
  <c r="P294" i="2"/>
  <c r="M294" i="2"/>
  <c r="J294" i="2"/>
  <c r="G294" i="2"/>
  <c r="H294" i="10" s="1"/>
  <c r="S293" i="2"/>
  <c r="P293" i="2"/>
  <c r="M293" i="2"/>
  <c r="J293" i="2"/>
  <c r="G293" i="2"/>
  <c r="H293" i="10" s="1"/>
  <c r="U292" i="2"/>
  <c r="T292" i="2"/>
  <c r="R292" i="2"/>
  <c r="Q292" i="2"/>
  <c r="O292" i="2"/>
  <c r="N292" i="2"/>
  <c r="L292" i="2"/>
  <c r="K292" i="2"/>
  <c r="I292" i="2"/>
  <c r="J292" i="10" s="1"/>
  <c r="H292" i="2"/>
  <c r="I292" i="10" s="1"/>
  <c r="S291" i="2"/>
  <c r="P291" i="2"/>
  <c r="M291" i="2"/>
  <c r="J291" i="2"/>
  <c r="G291" i="2"/>
  <c r="H291" i="10" s="1"/>
  <c r="S290" i="2"/>
  <c r="P290" i="2"/>
  <c r="M290" i="2"/>
  <c r="J290" i="2"/>
  <c r="G290" i="2"/>
  <c r="H290" i="10" s="1"/>
  <c r="S289" i="2"/>
  <c r="P289" i="2"/>
  <c r="M289" i="2"/>
  <c r="J289" i="2"/>
  <c r="G289" i="2"/>
  <c r="H289" i="10" s="1"/>
  <c r="U288" i="2"/>
  <c r="T288" i="2"/>
  <c r="R288" i="2"/>
  <c r="Q288" i="2"/>
  <c r="O288" i="2"/>
  <c r="N288" i="2"/>
  <c r="L288" i="2"/>
  <c r="K288" i="2"/>
  <c r="I288" i="2"/>
  <c r="J288" i="10" s="1"/>
  <c r="S286" i="2"/>
  <c r="P286" i="2"/>
  <c r="M286" i="2"/>
  <c r="J286" i="2"/>
  <c r="G286" i="2"/>
  <c r="H286" i="10" s="1"/>
  <c r="S285" i="2"/>
  <c r="P285" i="2"/>
  <c r="M285" i="2"/>
  <c r="J285" i="2"/>
  <c r="G285" i="2"/>
  <c r="H285" i="10" s="1"/>
  <c r="S284" i="2"/>
  <c r="P284" i="2"/>
  <c r="M284" i="2"/>
  <c r="J284" i="2"/>
  <c r="G284" i="2"/>
  <c r="H284" i="10" s="1"/>
  <c r="S283" i="2"/>
  <c r="P283" i="2"/>
  <c r="M283" i="2"/>
  <c r="J283" i="2"/>
  <c r="G283" i="2"/>
  <c r="H283" i="10" s="1"/>
  <c r="U282" i="2"/>
  <c r="T282" i="2"/>
  <c r="R282" i="2"/>
  <c r="Q282" i="2"/>
  <c r="O282" i="2"/>
  <c r="N282" i="2"/>
  <c r="L282" i="2"/>
  <c r="K282" i="2"/>
  <c r="I282" i="2"/>
  <c r="J282" i="10" s="1"/>
  <c r="H282" i="2"/>
  <c r="I282" i="10" s="1"/>
  <c r="S281" i="2"/>
  <c r="P281" i="2"/>
  <c r="M281" i="2"/>
  <c r="J281" i="2"/>
  <c r="G281" i="2"/>
  <c r="H281" i="10" s="1"/>
  <c r="S280" i="2"/>
  <c r="P280" i="2"/>
  <c r="M280" i="2"/>
  <c r="J280" i="2"/>
  <c r="G280" i="2"/>
  <c r="H280" i="10" s="1"/>
  <c r="U279" i="2"/>
  <c r="T279" i="2"/>
  <c r="R279" i="2"/>
  <c r="Q279" i="2"/>
  <c r="O279" i="2"/>
  <c r="N279" i="2"/>
  <c r="L279" i="2"/>
  <c r="K279" i="2"/>
  <c r="I279" i="2"/>
  <c r="J279" i="10" s="1"/>
  <c r="H279" i="2"/>
  <c r="I279" i="10" s="1"/>
  <c r="S278" i="2"/>
  <c r="P278" i="2"/>
  <c r="M278" i="2"/>
  <c r="J278" i="2"/>
  <c r="G278" i="2"/>
  <c r="H278" i="10" s="1"/>
  <c r="S277" i="2"/>
  <c r="P277" i="2"/>
  <c r="M277" i="2"/>
  <c r="J277" i="2"/>
  <c r="G277" i="2"/>
  <c r="H277" i="10" s="1"/>
  <c r="U276" i="2"/>
  <c r="U53" i="2" s="1"/>
  <c r="T276" i="2"/>
  <c r="T53" i="2" s="1"/>
  <c r="R276" i="2"/>
  <c r="R53" i="2" s="1"/>
  <c r="Q276" i="2"/>
  <c r="Q53" i="2" s="1"/>
  <c r="O276" i="2"/>
  <c r="O53" i="2" s="1"/>
  <c r="N276" i="2"/>
  <c r="N53" i="2" s="1"/>
  <c r="L276" i="2"/>
  <c r="L53" i="2" s="1"/>
  <c r="K276" i="2"/>
  <c r="K53" i="2" s="1"/>
  <c r="I276" i="2"/>
  <c r="H276" i="2"/>
  <c r="S275" i="2"/>
  <c r="P275" i="2"/>
  <c r="M275" i="2"/>
  <c r="J275" i="2"/>
  <c r="G275" i="2"/>
  <c r="H275" i="10" s="1"/>
  <c r="S274" i="2"/>
  <c r="P274" i="2"/>
  <c r="M274" i="2"/>
  <c r="J274" i="2"/>
  <c r="G274" i="2"/>
  <c r="H274" i="10" s="1"/>
  <c r="U273" i="2"/>
  <c r="T273" i="2"/>
  <c r="R273" i="2"/>
  <c r="Q273" i="2"/>
  <c r="O273" i="2"/>
  <c r="N273" i="2"/>
  <c r="L273" i="2"/>
  <c r="K273" i="2"/>
  <c r="I273" i="2"/>
  <c r="J273" i="10" s="1"/>
  <c r="H273" i="2"/>
  <c r="I273" i="10" s="1"/>
  <c r="S272" i="2"/>
  <c r="P272" i="2"/>
  <c r="M272" i="2"/>
  <c r="J272" i="2"/>
  <c r="G272" i="2"/>
  <c r="H272" i="10" s="1"/>
  <c r="S271" i="2"/>
  <c r="P271" i="2"/>
  <c r="M271" i="2"/>
  <c r="J271" i="2"/>
  <c r="G271" i="2"/>
  <c r="H271" i="10" s="1"/>
  <c r="S270" i="2"/>
  <c r="P270" i="2"/>
  <c r="M270" i="2"/>
  <c r="J270" i="2"/>
  <c r="G270" i="2"/>
  <c r="H270" i="10" s="1"/>
  <c r="U269" i="2"/>
  <c r="T269" i="2"/>
  <c r="R269" i="2"/>
  <c r="Q269" i="2"/>
  <c r="O269" i="2"/>
  <c r="N269" i="2"/>
  <c r="L269" i="2"/>
  <c r="K269" i="2"/>
  <c r="I269" i="2"/>
  <c r="J269" i="10" s="1"/>
  <c r="H269" i="2"/>
  <c r="I269" i="10" s="1"/>
  <c r="S268" i="2"/>
  <c r="P268" i="2"/>
  <c r="M268" i="2"/>
  <c r="J268" i="2"/>
  <c r="G268" i="2"/>
  <c r="H268" i="10" s="1"/>
  <c r="S267" i="2"/>
  <c r="P267" i="2"/>
  <c r="M267" i="2"/>
  <c r="J267" i="2"/>
  <c r="G267" i="2"/>
  <c r="H267" i="10" s="1"/>
  <c r="U266" i="2"/>
  <c r="T266" i="2"/>
  <c r="R266" i="2"/>
  <c r="Q266" i="2"/>
  <c r="O266" i="2"/>
  <c r="N266" i="2"/>
  <c r="L266" i="2"/>
  <c r="K266" i="2"/>
  <c r="I266" i="2"/>
  <c r="J266" i="10" s="1"/>
  <c r="H266" i="2"/>
  <c r="I266" i="10" s="1"/>
  <c r="S265" i="2"/>
  <c r="P265" i="2"/>
  <c r="M265" i="2"/>
  <c r="J265" i="2"/>
  <c r="G265" i="2"/>
  <c r="H265" i="10" s="1"/>
  <c r="S264" i="2"/>
  <c r="P264" i="2"/>
  <c r="M264" i="2"/>
  <c r="J264" i="2"/>
  <c r="G264" i="2"/>
  <c r="H264" i="10" s="1"/>
  <c r="U263" i="2"/>
  <c r="T263" i="2"/>
  <c r="R263" i="2"/>
  <c r="Q263" i="2"/>
  <c r="O263" i="2"/>
  <c r="N263" i="2"/>
  <c r="L263" i="2"/>
  <c r="K263" i="2"/>
  <c r="I263" i="2"/>
  <c r="J263" i="10" s="1"/>
  <c r="H263" i="2"/>
  <c r="I263" i="10" s="1"/>
  <c r="S262" i="2"/>
  <c r="P262" i="2"/>
  <c r="M262" i="2"/>
  <c r="J262" i="2"/>
  <c r="G262" i="2"/>
  <c r="H262" i="10" s="1"/>
  <c r="S261" i="2"/>
  <c r="P261" i="2"/>
  <c r="M261" i="2"/>
  <c r="J261" i="2"/>
  <c r="G261" i="2"/>
  <c r="H261" i="10" s="1"/>
  <c r="U260" i="2"/>
  <c r="T260" i="2"/>
  <c r="R260" i="2"/>
  <c r="Q260" i="2"/>
  <c r="O260" i="2"/>
  <c r="N260" i="2"/>
  <c r="L260" i="2"/>
  <c r="K260" i="2"/>
  <c r="I260" i="2"/>
  <c r="J260" i="10" s="1"/>
  <c r="H260" i="2"/>
  <c r="I260" i="10" s="1"/>
  <c r="S259" i="2"/>
  <c r="P259" i="2"/>
  <c r="M259" i="2"/>
  <c r="J259" i="2"/>
  <c r="G259" i="2"/>
  <c r="H259" i="10" s="1"/>
  <c r="S258" i="2"/>
  <c r="P258" i="2"/>
  <c r="M258" i="2"/>
  <c r="J258" i="2"/>
  <c r="G258" i="2"/>
  <c r="H258" i="10" s="1"/>
  <c r="S257" i="2"/>
  <c r="P257" i="2"/>
  <c r="M257" i="2"/>
  <c r="J257" i="2"/>
  <c r="G257" i="2"/>
  <c r="H257" i="10" s="1"/>
  <c r="S256" i="2"/>
  <c r="P256" i="2"/>
  <c r="M256" i="2"/>
  <c r="J256" i="2"/>
  <c r="G256" i="2"/>
  <c r="H256" i="10" s="1"/>
  <c r="S255" i="2"/>
  <c r="P255" i="2"/>
  <c r="M255" i="2"/>
  <c r="J255" i="2"/>
  <c r="G255" i="2"/>
  <c r="H255" i="10" s="1"/>
  <c r="S254" i="2"/>
  <c r="P254" i="2"/>
  <c r="M254" i="2"/>
  <c r="J254" i="2"/>
  <c r="G254" i="2"/>
  <c r="H254" i="10" s="1"/>
  <c r="S253" i="2"/>
  <c r="P253" i="2"/>
  <c r="M253" i="2"/>
  <c r="J253" i="2"/>
  <c r="G253" i="2"/>
  <c r="H253" i="10" s="1"/>
  <c r="U252" i="2"/>
  <c r="T252" i="2"/>
  <c r="R252" i="2"/>
  <c r="Q252" i="2"/>
  <c r="O252" i="2"/>
  <c r="N252" i="2"/>
  <c r="L252" i="2"/>
  <c r="K252" i="2"/>
  <c r="I252" i="2"/>
  <c r="J252" i="10" s="1"/>
  <c r="S251" i="2"/>
  <c r="P251" i="2"/>
  <c r="M251" i="2"/>
  <c r="J251" i="2"/>
  <c r="G251" i="2"/>
  <c r="H251" i="10" s="1"/>
  <c r="S250" i="2"/>
  <c r="P250" i="2"/>
  <c r="M250" i="2"/>
  <c r="J250" i="2"/>
  <c r="G250" i="2"/>
  <c r="H250" i="10" s="1"/>
  <c r="U249" i="2"/>
  <c r="T249" i="2"/>
  <c r="R249" i="2"/>
  <c r="Q249" i="2"/>
  <c r="O249" i="2"/>
  <c r="N249" i="2"/>
  <c r="L249" i="2"/>
  <c r="K249" i="2"/>
  <c r="I249" i="2"/>
  <c r="J249" i="10" s="1"/>
  <c r="H249" i="2"/>
  <c r="I249" i="10" s="1"/>
  <c r="S248" i="2"/>
  <c r="P248" i="2"/>
  <c r="M248" i="2"/>
  <c r="J248" i="2"/>
  <c r="G248" i="2"/>
  <c r="H248" i="10" s="1"/>
  <c r="S247" i="2"/>
  <c r="P247" i="2"/>
  <c r="M247" i="2"/>
  <c r="J247" i="2"/>
  <c r="G247" i="2"/>
  <c r="H247" i="10" s="1"/>
  <c r="U246" i="2"/>
  <c r="T246" i="2"/>
  <c r="R246" i="2"/>
  <c r="Q246" i="2"/>
  <c r="O246" i="2"/>
  <c r="N246" i="2"/>
  <c r="L246" i="2"/>
  <c r="K246" i="2"/>
  <c r="I246" i="2"/>
  <c r="J246" i="10" s="1"/>
  <c r="H246" i="2"/>
  <c r="I246" i="10" s="1"/>
  <c r="S245" i="2"/>
  <c r="P245" i="2"/>
  <c r="M245" i="2"/>
  <c r="J245" i="2"/>
  <c r="G245" i="2"/>
  <c r="H245" i="10" s="1"/>
  <c r="S244" i="2"/>
  <c r="P244" i="2"/>
  <c r="M244" i="2"/>
  <c r="J244" i="2"/>
  <c r="G244" i="2"/>
  <c r="H244" i="10" s="1"/>
  <c r="U243" i="2"/>
  <c r="U242" i="2" s="1"/>
  <c r="T243" i="2"/>
  <c r="T242" i="2" s="1"/>
  <c r="R243" i="2"/>
  <c r="R242" i="2" s="1"/>
  <c r="Q243" i="2"/>
  <c r="Q242" i="2" s="1"/>
  <c r="O243" i="2"/>
  <c r="O242" i="2" s="1"/>
  <c r="N243" i="2"/>
  <c r="N242" i="2" s="1"/>
  <c r="L243" i="2"/>
  <c r="L242" i="2" s="1"/>
  <c r="K243" i="2"/>
  <c r="K242" i="2" s="1"/>
  <c r="I243" i="2"/>
  <c r="J243" i="10" s="1"/>
  <c r="H243" i="2"/>
  <c r="I243" i="10" s="1"/>
  <c r="S241" i="2"/>
  <c r="P241" i="2"/>
  <c r="M241" i="2"/>
  <c r="J241" i="2"/>
  <c r="G241" i="2"/>
  <c r="H241" i="10" s="1"/>
  <c r="S240" i="2"/>
  <c r="P240" i="2"/>
  <c r="M240" i="2"/>
  <c r="J240" i="2"/>
  <c r="G240" i="2"/>
  <c r="H240" i="10" s="1"/>
  <c r="U239" i="2"/>
  <c r="T239" i="2"/>
  <c r="R239" i="2"/>
  <c r="Q239" i="2"/>
  <c r="O239" i="2"/>
  <c r="N239" i="2"/>
  <c r="L239" i="2"/>
  <c r="K239" i="2"/>
  <c r="I239" i="2"/>
  <c r="J239" i="10" s="1"/>
  <c r="H239" i="2"/>
  <c r="I239" i="10" s="1"/>
  <c r="S238" i="2"/>
  <c r="P238" i="2"/>
  <c r="M238" i="2"/>
  <c r="J238" i="2"/>
  <c r="G238" i="2"/>
  <c r="H238" i="10" s="1"/>
  <c r="S237" i="2"/>
  <c r="P237" i="2"/>
  <c r="M237" i="2"/>
  <c r="J237" i="2"/>
  <c r="G237" i="2"/>
  <c r="H237" i="10" s="1"/>
  <c r="U236" i="2"/>
  <c r="T236" i="2"/>
  <c r="R236" i="2"/>
  <c r="Q236" i="2"/>
  <c r="O236" i="2"/>
  <c r="N236" i="2"/>
  <c r="L236" i="2"/>
  <c r="K236" i="2"/>
  <c r="I236" i="2"/>
  <c r="J236" i="10" s="1"/>
  <c r="H236" i="2"/>
  <c r="I236" i="10" s="1"/>
  <c r="S235" i="2"/>
  <c r="P235" i="2"/>
  <c r="M235" i="2"/>
  <c r="J235" i="2"/>
  <c r="G235" i="2"/>
  <c r="H235" i="10" s="1"/>
  <c r="S234" i="2"/>
  <c r="P234" i="2"/>
  <c r="M234" i="2"/>
  <c r="J234" i="2"/>
  <c r="G234" i="2"/>
  <c r="H234" i="10" s="1"/>
  <c r="U233" i="2"/>
  <c r="T233" i="2"/>
  <c r="R233" i="2"/>
  <c r="Q233" i="2"/>
  <c r="Q232" i="2" s="1"/>
  <c r="O233" i="2"/>
  <c r="N233" i="2"/>
  <c r="L233" i="2"/>
  <c r="K233" i="2"/>
  <c r="I233" i="2"/>
  <c r="J233" i="10" s="1"/>
  <c r="H233" i="2"/>
  <c r="I233" i="10" s="1"/>
  <c r="S231" i="2"/>
  <c r="P231" i="2"/>
  <c r="M231" i="2"/>
  <c r="J231" i="2"/>
  <c r="G231" i="2"/>
  <c r="H231" i="10" s="1"/>
  <c r="S230" i="2"/>
  <c r="P230" i="2"/>
  <c r="M230" i="2"/>
  <c r="J230" i="2"/>
  <c r="G230" i="2"/>
  <c r="H230" i="10" s="1"/>
  <c r="U229" i="2"/>
  <c r="T229" i="2"/>
  <c r="R229" i="2"/>
  <c r="Q229" i="2"/>
  <c r="O229" i="2"/>
  <c r="N229" i="2"/>
  <c r="L229" i="2"/>
  <c r="K229" i="2"/>
  <c r="I229" i="2"/>
  <c r="J229" i="10" s="1"/>
  <c r="H229" i="2"/>
  <c r="I229" i="10" s="1"/>
  <c r="S228" i="2"/>
  <c r="P228" i="2"/>
  <c r="M228" i="2"/>
  <c r="J228" i="2"/>
  <c r="G228" i="2"/>
  <c r="H228" i="10" s="1"/>
  <c r="S227" i="2"/>
  <c r="P227" i="2"/>
  <c r="M227" i="2"/>
  <c r="J227" i="2"/>
  <c r="G227" i="2"/>
  <c r="H227" i="10" s="1"/>
  <c r="U226" i="2"/>
  <c r="T226" i="2"/>
  <c r="R226" i="2"/>
  <c r="Q226" i="2"/>
  <c r="O226" i="2"/>
  <c r="N226" i="2"/>
  <c r="L226" i="2"/>
  <c r="K226" i="2"/>
  <c r="I226" i="2"/>
  <c r="J226" i="10" s="1"/>
  <c r="H226" i="2"/>
  <c r="I226" i="10" s="1"/>
  <c r="S225" i="2"/>
  <c r="P225" i="2"/>
  <c r="M225" i="2"/>
  <c r="J225" i="2"/>
  <c r="G225" i="2"/>
  <c r="H225" i="10" s="1"/>
  <c r="S224" i="2"/>
  <c r="P224" i="2"/>
  <c r="M224" i="2"/>
  <c r="J224" i="2"/>
  <c r="G224" i="2"/>
  <c r="H224" i="10" s="1"/>
  <c r="U223" i="2"/>
  <c r="T223" i="2"/>
  <c r="R223" i="2"/>
  <c r="Q223" i="2"/>
  <c r="O223" i="2"/>
  <c r="N223" i="2"/>
  <c r="L223" i="2"/>
  <c r="K223" i="2"/>
  <c r="I223" i="2"/>
  <c r="J223" i="10" s="1"/>
  <c r="H223" i="2"/>
  <c r="I223" i="10" s="1"/>
  <c r="S220" i="2"/>
  <c r="P220" i="2"/>
  <c r="M220" i="2"/>
  <c r="J220" i="2"/>
  <c r="G220" i="2"/>
  <c r="H220" i="10" s="1"/>
  <c r="S219" i="2"/>
  <c r="P219" i="2"/>
  <c r="M219" i="2"/>
  <c r="J219" i="2"/>
  <c r="G219" i="2"/>
  <c r="H219" i="10" s="1"/>
  <c r="S218" i="2"/>
  <c r="P218" i="2"/>
  <c r="M218" i="2"/>
  <c r="J218" i="2"/>
  <c r="G218" i="2"/>
  <c r="H218" i="10" s="1"/>
  <c r="U217" i="2"/>
  <c r="T217" i="2"/>
  <c r="R217" i="2"/>
  <c r="Q217" i="2"/>
  <c r="O217" i="2"/>
  <c r="N217" i="2"/>
  <c r="L217" i="2"/>
  <c r="K217" i="2"/>
  <c r="I217" i="2"/>
  <c r="J217" i="10" s="1"/>
  <c r="H217" i="2"/>
  <c r="I217" i="10" s="1"/>
  <c r="S216" i="2"/>
  <c r="P216" i="2"/>
  <c r="M216" i="2"/>
  <c r="J216" i="2"/>
  <c r="G216" i="2"/>
  <c r="H216" i="10" s="1"/>
  <c r="S215" i="2"/>
  <c r="P215" i="2"/>
  <c r="M215" i="2"/>
  <c r="J215" i="2"/>
  <c r="G215" i="2"/>
  <c r="H215" i="10" s="1"/>
  <c r="S214" i="2"/>
  <c r="P214" i="2"/>
  <c r="M214" i="2"/>
  <c r="J214" i="2"/>
  <c r="G214" i="2"/>
  <c r="H214" i="10" s="1"/>
  <c r="U213" i="2"/>
  <c r="T213" i="2"/>
  <c r="R213" i="2"/>
  <c r="Q213" i="2"/>
  <c r="O213" i="2"/>
  <c r="N213" i="2"/>
  <c r="L213" i="2"/>
  <c r="K213" i="2"/>
  <c r="I213" i="2"/>
  <c r="J213" i="10" s="1"/>
  <c r="H213" i="2"/>
  <c r="I213" i="10" s="1"/>
  <c r="S212" i="2"/>
  <c r="P212" i="2"/>
  <c r="M212" i="2"/>
  <c r="J212" i="2"/>
  <c r="G212" i="2"/>
  <c r="H212" i="10" s="1"/>
  <c r="S211" i="2"/>
  <c r="P211" i="2"/>
  <c r="M211" i="2"/>
  <c r="J211" i="2"/>
  <c r="G211" i="2"/>
  <c r="H211" i="10" s="1"/>
  <c r="S210" i="2"/>
  <c r="P210" i="2"/>
  <c r="M210" i="2"/>
  <c r="J210" i="2"/>
  <c r="G210" i="2"/>
  <c r="H210" i="10" s="1"/>
  <c r="U209" i="2"/>
  <c r="T209" i="2"/>
  <c r="R209" i="2"/>
  <c r="Q209" i="2"/>
  <c r="O209" i="2"/>
  <c r="N209" i="2"/>
  <c r="L209" i="2"/>
  <c r="K209" i="2"/>
  <c r="I209" i="2"/>
  <c r="J209" i="10" s="1"/>
  <c r="S203" i="2"/>
  <c r="P203" i="2"/>
  <c r="M203" i="2"/>
  <c r="J203" i="2"/>
  <c r="G203" i="2"/>
  <c r="S202" i="2"/>
  <c r="P202" i="2"/>
  <c r="M202" i="2"/>
  <c r="J202" i="2"/>
  <c r="G202" i="2"/>
  <c r="H202" i="10" s="1"/>
  <c r="S201" i="2"/>
  <c r="P201" i="2"/>
  <c r="M201" i="2"/>
  <c r="J201" i="2"/>
  <c r="G201" i="2"/>
  <c r="H201" i="10" s="1"/>
  <c r="S200" i="2"/>
  <c r="P200" i="2"/>
  <c r="M200" i="2"/>
  <c r="J200" i="2"/>
  <c r="G200" i="2"/>
  <c r="H200" i="10" s="1"/>
  <c r="S199" i="2"/>
  <c r="P199" i="2"/>
  <c r="M199" i="2"/>
  <c r="J199" i="2"/>
  <c r="G199" i="2"/>
  <c r="H199" i="10" s="1"/>
  <c r="U198" i="2"/>
  <c r="T198" i="2"/>
  <c r="R198" i="2"/>
  <c r="Q198" i="2"/>
  <c r="O198" i="2"/>
  <c r="N198" i="2"/>
  <c r="L198" i="2"/>
  <c r="K198" i="2"/>
  <c r="I198" i="2"/>
  <c r="H198" i="2"/>
  <c r="S194" i="2"/>
  <c r="P194" i="2"/>
  <c r="M194" i="2"/>
  <c r="J194" i="2"/>
  <c r="G194" i="2"/>
  <c r="H194" i="10" s="1"/>
  <c r="S193" i="2"/>
  <c r="P193" i="2"/>
  <c r="M193" i="2"/>
  <c r="J193" i="2"/>
  <c r="G193" i="2"/>
  <c r="H193" i="10" s="1"/>
  <c r="S192" i="2"/>
  <c r="P192" i="2"/>
  <c r="M192" i="2"/>
  <c r="J192" i="2"/>
  <c r="G192" i="2"/>
  <c r="H192" i="10" s="1"/>
  <c r="U191" i="2"/>
  <c r="T191" i="2"/>
  <c r="R191" i="2"/>
  <c r="Q191" i="2"/>
  <c r="O191" i="2"/>
  <c r="N191" i="2"/>
  <c r="L191" i="2"/>
  <c r="K191" i="2"/>
  <c r="I191" i="2"/>
  <c r="J191" i="10" s="1"/>
  <c r="H191" i="2"/>
  <c r="I191" i="10" s="1"/>
  <c r="S190" i="2"/>
  <c r="P190" i="2"/>
  <c r="M190" i="2"/>
  <c r="J190" i="2"/>
  <c r="G190" i="2"/>
  <c r="H190" i="10" s="1"/>
  <c r="S189" i="2"/>
  <c r="P189" i="2"/>
  <c r="M189" i="2"/>
  <c r="J189" i="2"/>
  <c r="G189" i="2"/>
  <c r="H189" i="10" s="1"/>
  <c r="U188" i="2"/>
  <c r="T188" i="2"/>
  <c r="R188" i="2"/>
  <c r="Q188" i="2"/>
  <c r="O188" i="2"/>
  <c r="N188" i="2"/>
  <c r="L188" i="2"/>
  <c r="K188" i="2"/>
  <c r="I188" i="2"/>
  <c r="J188" i="10" s="1"/>
  <c r="H188" i="2"/>
  <c r="I188" i="10" s="1"/>
  <c r="S187" i="2"/>
  <c r="P187" i="2"/>
  <c r="M187" i="2"/>
  <c r="J187" i="2"/>
  <c r="G187" i="2"/>
  <c r="H187" i="10" s="1"/>
  <c r="S186" i="2"/>
  <c r="P186" i="2"/>
  <c r="M186" i="2"/>
  <c r="J186" i="2"/>
  <c r="G186" i="2"/>
  <c r="H186" i="10" s="1"/>
  <c r="U185" i="2"/>
  <c r="T185" i="2"/>
  <c r="R185" i="2"/>
  <c r="Q185" i="2"/>
  <c r="O185" i="2"/>
  <c r="N185" i="2"/>
  <c r="L185" i="2"/>
  <c r="K185" i="2"/>
  <c r="I185" i="2"/>
  <c r="J185" i="10" s="1"/>
  <c r="H185" i="2"/>
  <c r="I185" i="10" s="1"/>
  <c r="S184" i="2"/>
  <c r="P184" i="2"/>
  <c r="M184" i="2"/>
  <c r="J184" i="2"/>
  <c r="G184" i="2"/>
  <c r="H184" i="10" s="1"/>
  <c r="S183" i="2"/>
  <c r="P183" i="2"/>
  <c r="M183" i="2"/>
  <c r="J183" i="2"/>
  <c r="G183" i="2"/>
  <c r="H183" i="10" s="1"/>
  <c r="U182" i="2"/>
  <c r="T182" i="2"/>
  <c r="R182" i="2"/>
  <c r="Q182" i="2"/>
  <c r="O182" i="2"/>
  <c r="N182" i="2"/>
  <c r="L182" i="2"/>
  <c r="K182" i="2"/>
  <c r="I182" i="2"/>
  <c r="J182" i="10" s="1"/>
  <c r="H182" i="2"/>
  <c r="I182" i="10" s="1"/>
  <c r="S181" i="2"/>
  <c r="P181" i="2"/>
  <c r="M181" i="2"/>
  <c r="J181" i="2"/>
  <c r="G181" i="2"/>
  <c r="H181" i="10" s="1"/>
  <c r="S180" i="2"/>
  <c r="P180" i="2"/>
  <c r="M180" i="2"/>
  <c r="J180" i="2"/>
  <c r="G180" i="2"/>
  <c r="H180" i="10" s="1"/>
  <c r="U179" i="2"/>
  <c r="U178" i="2" s="1"/>
  <c r="T179" i="2"/>
  <c r="T178" i="2" s="1"/>
  <c r="R179" i="2"/>
  <c r="R178" i="2" s="1"/>
  <c r="Q179" i="2"/>
  <c r="Q178" i="2" s="1"/>
  <c r="O179" i="2"/>
  <c r="O178" i="2" s="1"/>
  <c r="N179" i="2"/>
  <c r="N178" i="2" s="1"/>
  <c r="L179" i="2"/>
  <c r="L178" i="2" s="1"/>
  <c r="K179" i="2"/>
  <c r="K178" i="2" s="1"/>
  <c r="I179" i="2"/>
  <c r="H179" i="2"/>
  <c r="S177" i="2"/>
  <c r="P177" i="2"/>
  <c r="M177" i="2"/>
  <c r="J177" i="2"/>
  <c r="G177" i="2"/>
  <c r="H177" i="10" s="1"/>
  <c r="S176" i="2"/>
  <c r="P176" i="2"/>
  <c r="M176" i="2"/>
  <c r="J176" i="2"/>
  <c r="G176" i="2"/>
  <c r="H176" i="10" s="1"/>
  <c r="S175" i="2"/>
  <c r="P175" i="2"/>
  <c r="M175" i="2"/>
  <c r="J175" i="2"/>
  <c r="G175" i="2"/>
  <c r="H175" i="10" s="1"/>
  <c r="U174" i="2"/>
  <c r="T174" i="2"/>
  <c r="R174" i="2"/>
  <c r="Q174" i="2"/>
  <c r="O174" i="2"/>
  <c r="N174" i="2"/>
  <c r="L174" i="2"/>
  <c r="K174" i="2"/>
  <c r="I174" i="2"/>
  <c r="J174" i="10" s="1"/>
  <c r="H174" i="2"/>
  <c r="I174" i="10" s="1"/>
  <c r="S173" i="2"/>
  <c r="P173" i="2"/>
  <c r="M173" i="2"/>
  <c r="J173" i="2"/>
  <c r="G173" i="2"/>
  <c r="H173" i="10" s="1"/>
  <c r="S172" i="2"/>
  <c r="P172" i="2"/>
  <c r="M172" i="2"/>
  <c r="J172" i="2"/>
  <c r="G172" i="2"/>
  <c r="H172" i="10" s="1"/>
  <c r="U171" i="2"/>
  <c r="T171" i="2"/>
  <c r="R171" i="2"/>
  <c r="Q171" i="2"/>
  <c r="O171" i="2"/>
  <c r="N171" i="2"/>
  <c r="N170" i="2" s="1"/>
  <c r="L171" i="2"/>
  <c r="K171" i="2"/>
  <c r="I171" i="2"/>
  <c r="J171" i="10" s="1"/>
  <c r="H171" i="2"/>
  <c r="I171" i="10" s="1"/>
  <c r="S169" i="2"/>
  <c r="P169" i="2"/>
  <c r="M169" i="2"/>
  <c r="J169" i="2"/>
  <c r="G169" i="2"/>
  <c r="H169" i="10" s="1"/>
  <c r="S168" i="2"/>
  <c r="P168" i="2"/>
  <c r="M168" i="2"/>
  <c r="J168" i="2"/>
  <c r="G168" i="2"/>
  <c r="H168" i="10" s="1"/>
  <c r="U167" i="2"/>
  <c r="T167" i="2"/>
  <c r="R167" i="2"/>
  <c r="Q167" i="2"/>
  <c r="O167" i="2"/>
  <c r="N167" i="2"/>
  <c r="L167" i="2"/>
  <c r="K167" i="2"/>
  <c r="I167" i="2"/>
  <c r="J167" i="10" s="1"/>
  <c r="H167" i="2"/>
  <c r="I167" i="10" s="1"/>
  <c r="S166" i="2"/>
  <c r="P166" i="2"/>
  <c r="M166" i="2"/>
  <c r="J166" i="2"/>
  <c r="G166" i="2"/>
  <c r="H166" i="10" s="1"/>
  <c r="S165" i="2"/>
  <c r="P165" i="2"/>
  <c r="M165" i="2"/>
  <c r="J165" i="2"/>
  <c r="G165" i="2"/>
  <c r="H165" i="10" s="1"/>
  <c r="U164" i="2"/>
  <c r="U163" i="2" s="1"/>
  <c r="T164" i="2"/>
  <c r="R164" i="2"/>
  <c r="Q164" i="2"/>
  <c r="Q163" i="2" s="1"/>
  <c r="O164" i="2"/>
  <c r="N164" i="2"/>
  <c r="L164" i="2"/>
  <c r="K164" i="2"/>
  <c r="K163" i="2" s="1"/>
  <c r="I164" i="2"/>
  <c r="J164" i="10" s="1"/>
  <c r="H164" i="2"/>
  <c r="I164" i="10" s="1"/>
  <c r="S162" i="2"/>
  <c r="P162" i="2"/>
  <c r="M162" i="2"/>
  <c r="J162" i="2"/>
  <c r="G162" i="2"/>
  <c r="H162" i="10" s="1"/>
  <c r="S161" i="2"/>
  <c r="P161" i="2"/>
  <c r="M161" i="2"/>
  <c r="J161" i="2"/>
  <c r="G161" i="2"/>
  <c r="H161" i="10" s="1"/>
  <c r="U160" i="2"/>
  <c r="T160" i="2"/>
  <c r="R160" i="2"/>
  <c r="Q160" i="2"/>
  <c r="O160" i="2"/>
  <c r="N160" i="2"/>
  <c r="L160" i="2"/>
  <c r="K160" i="2"/>
  <c r="I160" i="2"/>
  <c r="J160" i="10" s="1"/>
  <c r="H160" i="2"/>
  <c r="I160" i="10" s="1"/>
  <c r="S159" i="2"/>
  <c r="P159" i="2"/>
  <c r="M159" i="2"/>
  <c r="J159" i="2"/>
  <c r="G159" i="2"/>
  <c r="H159" i="10" s="1"/>
  <c r="S158" i="2"/>
  <c r="P158" i="2"/>
  <c r="M158" i="2"/>
  <c r="J158" i="2"/>
  <c r="G158" i="2"/>
  <c r="H158" i="10" s="1"/>
  <c r="U157" i="2"/>
  <c r="T157" i="2"/>
  <c r="R157" i="2"/>
  <c r="Q157" i="2"/>
  <c r="O157" i="2"/>
  <c r="N157" i="2"/>
  <c r="L157" i="2"/>
  <c r="K157" i="2"/>
  <c r="I157" i="2"/>
  <c r="J157" i="10" s="1"/>
  <c r="H157" i="2"/>
  <c r="I157" i="10" s="1"/>
  <c r="S156" i="2"/>
  <c r="P156" i="2"/>
  <c r="M156" i="2"/>
  <c r="J156" i="2"/>
  <c r="G156" i="2"/>
  <c r="H156" i="10" s="1"/>
  <c r="S155" i="2"/>
  <c r="P155" i="2"/>
  <c r="M155" i="2"/>
  <c r="J155" i="2"/>
  <c r="G155" i="2"/>
  <c r="H155" i="10" s="1"/>
  <c r="U154" i="2"/>
  <c r="T154" i="2"/>
  <c r="R154" i="2"/>
  <c r="Q154" i="2"/>
  <c r="O154" i="2"/>
  <c r="N154" i="2"/>
  <c r="L154" i="2"/>
  <c r="K154" i="2"/>
  <c r="I154" i="2"/>
  <c r="J154" i="10" s="1"/>
  <c r="H154" i="2"/>
  <c r="I154" i="10" s="1"/>
  <c r="S153" i="2"/>
  <c r="P153" i="2"/>
  <c r="M153" i="2"/>
  <c r="J153" i="2"/>
  <c r="G153" i="2"/>
  <c r="H153" i="10" s="1"/>
  <c r="S152" i="2"/>
  <c r="P152" i="2"/>
  <c r="M152" i="2"/>
  <c r="J152" i="2"/>
  <c r="G152" i="2"/>
  <c r="H152" i="10" s="1"/>
  <c r="U151" i="2"/>
  <c r="T151" i="2"/>
  <c r="R151" i="2"/>
  <c r="Q151" i="2"/>
  <c r="O151" i="2"/>
  <c r="N151" i="2"/>
  <c r="L151" i="2"/>
  <c r="K151" i="2"/>
  <c r="I151" i="2"/>
  <c r="J151" i="10" s="1"/>
  <c r="H151" i="2"/>
  <c r="I151" i="10" s="1"/>
  <c r="S150" i="2"/>
  <c r="P150" i="2"/>
  <c r="M150" i="2"/>
  <c r="J150" i="2"/>
  <c r="G150" i="2"/>
  <c r="H150" i="10" s="1"/>
  <c r="S149" i="2"/>
  <c r="P149" i="2"/>
  <c r="M149" i="2"/>
  <c r="J149" i="2"/>
  <c r="G149" i="2"/>
  <c r="H149" i="10" s="1"/>
  <c r="U148" i="2"/>
  <c r="T148" i="2"/>
  <c r="R148" i="2"/>
  <c r="Q148" i="2"/>
  <c r="O148" i="2"/>
  <c r="N148" i="2"/>
  <c r="L148" i="2"/>
  <c r="K148" i="2"/>
  <c r="I148" i="2"/>
  <c r="J148" i="10" s="1"/>
  <c r="H148" i="2"/>
  <c r="I148" i="10" s="1"/>
  <c r="S147" i="2"/>
  <c r="P147" i="2"/>
  <c r="M147" i="2"/>
  <c r="J147" i="2"/>
  <c r="G147" i="2"/>
  <c r="H147" i="10" s="1"/>
  <c r="S146" i="2"/>
  <c r="P146" i="2"/>
  <c r="M146" i="2"/>
  <c r="J146" i="2"/>
  <c r="G146" i="2"/>
  <c r="H146" i="10" s="1"/>
  <c r="U145" i="2"/>
  <c r="T145" i="2"/>
  <c r="R145" i="2"/>
  <c r="Q145" i="2"/>
  <c r="O145" i="2"/>
  <c r="N145" i="2"/>
  <c r="L145" i="2"/>
  <c r="K145" i="2"/>
  <c r="I145" i="2"/>
  <c r="J145" i="10" s="1"/>
  <c r="H145" i="2"/>
  <c r="I145" i="10" s="1"/>
  <c r="S144" i="2"/>
  <c r="P144" i="2"/>
  <c r="M144" i="2"/>
  <c r="J144" i="2"/>
  <c r="G144" i="2"/>
  <c r="H144" i="10" s="1"/>
  <c r="S143" i="2"/>
  <c r="P143" i="2"/>
  <c r="M143" i="2"/>
  <c r="J143" i="2"/>
  <c r="G143" i="2"/>
  <c r="H143" i="10" s="1"/>
  <c r="U142" i="2"/>
  <c r="T142" i="2"/>
  <c r="R142" i="2"/>
  <c r="Q142" i="2"/>
  <c r="O142" i="2"/>
  <c r="N142" i="2"/>
  <c r="L142" i="2"/>
  <c r="K142" i="2"/>
  <c r="I142" i="2"/>
  <c r="J142" i="10" s="1"/>
  <c r="H142" i="2"/>
  <c r="I142" i="10" s="1"/>
  <c r="S141" i="2"/>
  <c r="P141" i="2"/>
  <c r="M141" i="2"/>
  <c r="J141" i="2"/>
  <c r="G141" i="2"/>
  <c r="H141" i="10" s="1"/>
  <c r="S140" i="2"/>
  <c r="P140" i="2"/>
  <c r="M140" i="2"/>
  <c r="J140" i="2"/>
  <c r="G140" i="2"/>
  <c r="H140" i="10" s="1"/>
  <c r="U139" i="2"/>
  <c r="T139" i="2"/>
  <c r="R139" i="2"/>
  <c r="Q139" i="2"/>
  <c r="O139" i="2"/>
  <c r="N139" i="2"/>
  <c r="L139" i="2"/>
  <c r="K139" i="2"/>
  <c r="I139" i="2"/>
  <c r="J139" i="10" s="1"/>
  <c r="H139" i="2"/>
  <c r="I139" i="10" s="1"/>
  <c r="S138" i="2"/>
  <c r="P138" i="2"/>
  <c r="M138" i="2"/>
  <c r="J138" i="2"/>
  <c r="G138" i="2"/>
  <c r="H138" i="10" s="1"/>
  <c r="S137" i="2"/>
  <c r="P137" i="2"/>
  <c r="M137" i="2"/>
  <c r="J137" i="2"/>
  <c r="G137" i="2"/>
  <c r="H137" i="10" s="1"/>
  <c r="U136" i="2"/>
  <c r="T136" i="2"/>
  <c r="R136" i="2"/>
  <c r="Q136" i="2"/>
  <c r="O136" i="2"/>
  <c r="N136" i="2"/>
  <c r="L136" i="2"/>
  <c r="K136" i="2"/>
  <c r="I136" i="2"/>
  <c r="J136" i="10" s="1"/>
  <c r="H136" i="2"/>
  <c r="I136" i="10" s="1"/>
  <c r="S135" i="2"/>
  <c r="P135" i="2"/>
  <c r="M135" i="2"/>
  <c r="J135" i="2"/>
  <c r="G135" i="2"/>
  <c r="H135" i="10" s="1"/>
  <c r="S134" i="2"/>
  <c r="P134" i="2"/>
  <c r="M134" i="2"/>
  <c r="J134" i="2"/>
  <c r="G134" i="2"/>
  <c r="H134" i="10" s="1"/>
  <c r="U133" i="2"/>
  <c r="T133" i="2"/>
  <c r="R133" i="2"/>
  <c r="Q133" i="2"/>
  <c r="O133" i="2"/>
  <c r="N133" i="2"/>
  <c r="L133" i="2"/>
  <c r="K133" i="2"/>
  <c r="I133" i="2"/>
  <c r="J133" i="10" s="1"/>
  <c r="H133" i="2"/>
  <c r="I133" i="10" s="1"/>
  <c r="S132" i="2"/>
  <c r="P132" i="2"/>
  <c r="M132" i="2"/>
  <c r="J132" i="2"/>
  <c r="G132" i="2"/>
  <c r="H132" i="10" s="1"/>
  <c r="S131" i="2"/>
  <c r="P131" i="2"/>
  <c r="M131" i="2"/>
  <c r="J131" i="2"/>
  <c r="G131" i="2"/>
  <c r="H131" i="10" s="1"/>
  <c r="U130" i="2"/>
  <c r="T130" i="2"/>
  <c r="R130" i="2"/>
  <c r="Q130" i="2"/>
  <c r="O130" i="2"/>
  <c r="N130" i="2"/>
  <c r="L130" i="2"/>
  <c r="K130" i="2"/>
  <c r="I130" i="2"/>
  <c r="J130" i="10" s="1"/>
  <c r="H130" i="2"/>
  <c r="I130" i="10" s="1"/>
  <c r="S128" i="2"/>
  <c r="P128" i="2"/>
  <c r="M128" i="2"/>
  <c r="J128" i="2"/>
  <c r="G128" i="2"/>
  <c r="S127" i="2"/>
  <c r="P127" i="2"/>
  <c r="M127" i="2"/>
  <c r="J127" i="2"/>
  <c r="G127" i="2"/>
  <c r="U126" i="2"/>
  <c r="T126" i="2"/>
  <c r="R126" i="2"/>
  <c r="Q126" i="2"/>
  <c r="O126" i="2"/>
  <c r="N126" i="2"/>
  <c r="L126" i="2"/>
  <c r="K126" i="2"/>
  <c r="I126" i="2"/>
  <c r="H126" i="2"/>
  <c r="I126" i="10" s="1"/>
  <c r="S125" i="2"/>
  <c r="P125" i="2"/>
  <c r="M125" i="2"/>
  <c r="J125" i="2"/>
  <c r="G125" i="2"/>
  <c r="H125" i="10" s="1"/>
  <c r="S124" i="2"/>
  <c r="P124" i="2"/>
  <c r="M124" i="2"/>
  <c r="J124" i="2"/>
  <c r="G124" i="2"/>
  <c r="H124" i="10" s="1"/>
  <c r="U123" i="2"/>
  <c r="T123" i="2"/>
  <c r="R123" i="2"/>
  <c r="Q123" i="2"/>
  <c r="O123" i="2"/>
  <c r="N123" i="2"/>
  <c r="L123" i="2"/>
  <c r="K123" i="2"/>
  <c r="I123" i="2"/>
  <c r="J123" i="10" s="1"/>
  <c r="H123" i="2"/>
  <c r="I123" i="10" s="1"/>
  <c r="S122" i="2"/>
  <c r="P122" i="2"/>
  <c r="M122" i="2"/>
  <c r="J122" i="2"/>
  <c r="G122" i="2"/>
  <c r="H122" i="10" s="1"/>
  <c r="S121" i="2"/>
  <c r="P121" i="2"/>
  <c r="M121" i="2"/>
  <c r="J121" i="2"/>
  <c r="G121" i="2"/>
  <c r="H121" i="10" s="1"/>
  <c r="U120" i="2"/>
  <c r="T120" i="2"/>
  <c r="R120" i="2"/>
  <c r="Q120" i="2"/>
  <c r="O120" i="2"/>
  <c r="N120" i="2"/>
  <c r="L120" i="2"/>
  <c r="K120" i="2"/>
  <c r="I120" i="2"/>
  <c r="J120" i="10" s="1"/>
  <c r="H120" i="2"/>
  <c r="I120" i="10" s="1"/>
  <c r="S119" i="2"/>
  <c r="P119" i="2"/>
  <c r="M119" i="2"/>
  <c r="J119" i="2"/>
  <c r="G119" i="2"/>
  <c r="H119" i="10" s="1"/>
  <c r="S118" i="2"/>
  <c r="P118" i="2"/>
  <c r="M118" i="2"/>
  <c r="J118" i="2"/>
  <c r="G118" i="2"/>
  <c r="H118" i="10" s="1"/>
  <c r="U117" i="2"/>
  <c r="T117" i="2"/>
  <c r="R117" i="2"/>
  <c r="Q117" i="2"/>
  <c r="O117" i="2"/>
  <c r="N117" i="2"/>
  <c r="L117" i="2"/>
  <c r="K117" i="2"/>
  <c r="I117" i="2"/>
  <c r="J117" i="10" s="1"/>
  <c r="H117" i="2"/>
  <c r="I117" i="10" s="1"/>
  <c r="S116" i="2"/>
  <c r="P116" i="2"/>
  <c r="M116" i="2"/>
  <c r="J116" i="2"/>
  <c r="G116" i="2"/>
  <c r="H116" i="10" s="1"/>
  <c r="S115" i="2"/>
  <c r="P115" i="2"/>
  <c r="M115" i="2"/>
  <c r="J115" i="2"/>
  <c r="G115" i="2"/>
  <c r="H115" i="10" s="1"/>
  <c r="U114" i="2"/>
  <c r="T114" i="2"/>
  <c r="R114" i="2"/>
  <c r="Q114" i="2"/>
  <c r="O114" i="2"/>
  <c r="N114" i="2"/>
  <c r="L114" i="2"/>
  <c r="K114" i="2"/>
  <c r="I114" i="2"/>
  <c r="J114" i="10" s="1"/>
  <c r="H114" i="2"/>
  <c r="I114" i="10" s="1"/>
  <c r="S113" i="2"/>
  <c r="P113" i="2"/>
  <c r="M113" i="2"/>
  <c r="J113" i="2"/>
  <c r="G113" i="2"/>
  <c r="H113" i="10" s="1"/>
  <c r="S112" i="2"/>
  <c r="P112" i="2"/>
  <c r="M112" i="2"/>
  <c r="J112" i="2"/>
  <c r="G112" i="2"/>
  <c r="H112" i="10" s="1"/>
  <c r="U111" i="2"/>
  <c r="T111" i="2"/>
  <c r="R111" i="2"/>
  <c r="Q111" i="2"/>
  <c r="O111" i="2"/>
  <c r="N111" i="2"/>
  <c r="L111" i="2"/>
  <c r="K111" i="2"/>
  <c r="I111" i="2"/>
  <c r="J111" i="10" s="1"/>
  <c r="H111" i="2"/>
  <c r="I111" i="10" s="1"/>
  <c r="S110" i="2"/>
  <c r="P110" i="2"/>
  <c r="M110" i="2"/>
  <c r="J110" i="2"/>
  <c r="G110" i="2"/>
  <c r="H110" i="10" s="1"/>
  <c r="S109" i="2"/>
  <c r="P109" i="2"/>
  <c r="M109" i="2"/>
  <c r="J109" i="2"/>
  <c r="G109" i="2"/>
  <c r="H109" i="10" s="1"/>
  <c r="U108" i="2"/>
  <c r="T108" i="2"/>
  <c r="R108" i="2"/>
  <c r="Q108" i="2"/>
  <c r="O108" i="2"/>
  <c r="N108" i="2"/>
  <c r="L108" i="2"/>
  <c r="K108" i="2"/>
  <c r="I108" i="2"/>
  <c r="J108" i="10" s="1"/>
  <c r="H108" i="2"/>
  <c r="I108" i="10" s="1"/>
  <c r="S107" i="2"/>
  <c r="P107" i="2"/>
  <c r="M107" i="2"/>
  <c r="J107" i="2"/>
  <c r="G107" i="2"/>
  <c r="H107" i="10" s="1"/>
  <c r="S106" i="2"/>
  <c r="P106" i="2"/>
  <c r="M106" i="2"/>
  <c r="J106" i="2"/>
  <c r="G106" i="2"/>
  <c r="H106" i="10" s="1"/>
  <c r="U105" i="2"/>
  <c r="T105" i="2"/>
  <c r="R105" i="2"/>
  <c r="Q105" i="2"/>
  <c r="O105" i="2"/>
  <c r="N105" i="2"/>
  <c r="L105" i="2"/>
  <c r="K105" i="2"/>
  <c r="I105" i="2"/>
  <c r="J105" i="10" s="1"/>
  <c r="H105" i="2"/>
  <c r="I105" i="10" s="1"/>
  <c r="S103" i="2"/>
  <c r="P103" i="2"/>
  <c r="M103" i="2"/>
  <c r="J103" i="2"/>
  <c r="G103" i="2"/>
  <c r="S102" i="2"/>
  <c r="P102" i="2"/>
  <c r="M102" i="2"/>
  <c r="J102" i="2"/>
  <c r="G102" i="2"/>
  <c r="U101" i="2"/>
  <c r="T101" i="2"/>
  <c r="R101" i="2"/>
  <c r="Q101" i="2"/>
  <c r="O101" i="2"/>
  <c r="N101" i="2"/>
  <c r="L101" i="2"/>
  <c r="K101" i="2"/>
  <c r="I101" i="2"/>
  <c r="H101" i="2"/>
  <c r="I101" i="10" s="1"/>
  <c r="S100" i="2"/>
  <c r="P100" i="2"/>
  <c r="M100" i="2"/>
  <c r="J100" i="2"/>
  <c r="G100" i="2"/>
  <c r="H100" i="10" s="1"/>
  <c r="S99" i="2"/>
  <c r="P99" i="2"/>
  <c r="M99" i="2"/>
  <c r="J99" i="2"/>
  <c r="G99" i="2"/>
  <c r="H99" i="10" s="1"/>
  <c r="U98" i="2"/>
  <c r="T98" i="2"/>
  <c r="R98" i="2"/>
  <c r="Q98" i="2"/>
  <c r="O98" i="2"/>
  <c r="N98" i="2"/>
  <c r="L98" i="2"/>
  <c r="K98" i="2"/>
  <c r="I98" i="2"/>
  <c r="J98" i="10" s="1"/>
  <c r="H98" i="2"/>
  <c r="I98" i="10" s="1"/>
  <c r="S97" i="2"/>
  <c r="P97" i="2"/>
  <c r="M97" i="2"/>
  <c r="J97" i="2"/>
  <c r="G97" i="2"/>
  <c r="H97" i="10" s="1"/>
  <c r="S96" i="2"/>
  <c r="P96" i="2"/>
  <c r="M96" i="2"/>
  <c r="J96" i="2"/>
  <c r="G96" i="2"/>
  <c r="H96" i="10" s="1"/>
  <c r="U95" i="2"/>
  <c r="T95" i="2"/>
  <c r="R95" i="2"/>
  <c r="Q95" i="2"/>
  <c r="O95" i="2"/>
  <c r="N95" i="2"/>
  <c r="L95" i="2"/>
  <c r="K95" i="2"/>
  <c r="I95" i="2"/>
  <c r="J95" i="10" s="1"/>
  <c r="H95" i="2"/>
  <c r="I95" i="10" s="1"/>
  <c r="S94" i="2"/>
  <c r="P94" i="2"/>
  <c r="M94" i="2"/>
  <c r="J94" i="2"/>
  <c r="G94" i="2"/>
  <c r="H94" i="10" s="1"/>
  <c r="S93" i="2"/>
  <c r="P93" i="2"/>
  <c r="M93" i="2"/>
  <c r="J93" i="2"/>
  <c r="G93" i="2"/>
  <c r="H93" i="10" s="1"/>
  <c r="U92" i="2"/>
  <c r="T92" i="2"/>
  <c r="R92" i="2"/>
  <c r="Q92" i="2"/>
  <c r="O92" i="2"/>
  <c r="N92" i="2"/>
  <c r="L92" i="2"/>
  <c r="K92" i="2"/>
  <c r="I92" i="2"/>
  <c r="J92" i="10" s="1"/>
  <c r="H92" i="2"/>
  <c r="I92" i="10" s="1"/>
  <c r="S90" i="2"/>
  <c r="P90" i="2"/>
  <c r="M90" i="2"/>
  <c r="J90" i="2"/>
  <c r="G90" i="2"/>
  <c r="H90" i="10" s="1"/>
  <c r="S89" i="2"/>
  <c r="P89" i="2"/>
  <c r="M89" i="2"/>
  <c r="J89" i="2"/>
  <c r="G89" i="2"/>
  <c r="H89" i="10" s="1"/>
  <c r="S88" i="2"/>
  <c r="P88" i="2"/>
  <c r="M88" i="2"/>
  <c r="J88" i="2"/>
  <c r="G88" i="2"/>
  <c r="H88" i="10" s="1"/>
  <c r="S87" i="2"/>
  <c r="P87" i="2"/>
  <c r="M87" i="2"/>
  <c r="J87" i="2"/>
  <c r="G87" i="2"/>
  <c r="H87" i="10" s="1"/>
  <c r="U86" i="2"/>
  <c r="T86" i="2"/>
  <c r="R86" i="2"/>
  <c r="Q86" i="2"/>
  <c r="O86" i="2"/>
  <c r="N86" i="2"/>
  <c r="L86" i="2"/>
  <c r="K86" i="2"/>
  <c r="I86" i="2"/>
  <c r="J86" i="10" s="1"/>
  <c r="H86" i="2"/>
  <c r="I86" i="10" s="1"/>
  <c r="S85" i="2"/>
  <c r="P85" i="2"/>
  <c r="M85" i="2"/>
  <c r="J85" i="2"/>
  <c r="G85" i="2"/>
  <c r="H85" i="10" s="1"/>
  <c r="S84" i="2"/>
  <c r="P84" i="2"/>
  <c r="M84" i="2"/>
  <c r="J84" i="2"/>
  <c r="G84" i="2"/>
  <c r="H84" i="10" s="1"/>
  <c r="U83" i="2"/>
  <c r="T83" i="2"/>
  <c r="R83" i="2"/>
  <c r="Q83" i="2"/>
  <c r="O83" i="2"/>
  <c r="N83" i="2"/>
  <c r="L83" i="2"/>
  <c r="K83" i="2"/>
  <c r="I83" i="2"/>
  <c r="J83" i="10" s="1"/>
  <c r="H83" i="2"/>
  <c r="I83" i="10" s="1"/>
  <c r="U80" i="2"/>
  <c r="T80" i="2"/>
  <c r="R80" i="2"/>
  <c r="Q80" i="2"/>
  <c r="O80" i="2"/>
  <c r="N80" i="2"/>
  <c r="L80" i="2"/>
  <c r="K80" i="2"/>
  <c r="I80" i="2"/>
  <c r="J80" i="10" s="1"/>
  <c r="H80" i="2"/>
  <c r="I80" i="10" s="1"/>
  <c r="S79" i="2"/>
  <c r="P79" i="2"/>
  <c r="M79" i="2"/>
  <c r="J79" i="2"/>
  <c r="G79" i="2"/>
  <c r="H79" i="10" s="1"/>
  <c r="S78" i="2"/>
  <c r="P78" i="2"/>
  <c r="M78" i="2"/>
  <c r="J78" i="2"/>
  <c r="G78" i="2"/>
  <c r="H78" i="10" s="1"/>
  <c r="U77" i="2"/>
  <c r="T77" i="2"/>
  <c r="R77" i="2"/>
  <c r="Q77" i="2"/>
  <c r="O77" i="2"/>
  <c r="N77" i="2"/>
  <c r="L77" i="2"/>
  <c r="K77" i="2"/>
  <c r="I77" i="2"/>
  <c r="J77" i="10" s="1"/>
  <c r="H77" i="2"/>
  <c r="I77" i="10" s="1"/>
  <c r="S76" i="2"/>
  <c r="P76" i="2"/>
  <c r="M76" i="2"/>
  <c r="J76" i="2"/>
  <c r="G76" i="2"/>
  <c r="H76" i="10" s="1"/>
  <c r="S75" i="2"/>
  <c r="P75" i="2"/>
  <c r="M75" i="2"/>
  <c r="J75" i="2"/>
  <c r="G75" i="2"/>
  <c r="H75" i="10" s="1"/>
  <c r="S74" i="2"/>
  <c r="P74" i="2"/>
  <c r="M74" i="2"/>
  <c r="J74" i="2"/>
  <c r="G74" i="2"/>
  <c r="H74" i="10" s="1"/>
  <c r="U73" i="2"/>
  <c r="T73" i="2"/>
  <c r="R73" i="2"/>
  <c r="Q73" i="2"/>
  <c r="O73" i="2"/>
  <c r="N73" i="2"/>
  <c r="L73" i="2"/>
  <c r="K73" i="2"/>
  <c r="I73" i="2"/>
  <c r="J73" i="10" s="1"/>
  <c r="H73" i="2"/>
  <c r="I73" i="10" s="1"/>
  <c r="S72" i="2"/>
  <c r="P72" i="2"/>
  <c r="M72" i="2"/>
  <c r="J72" i="2"/>
  <c r="G72" i="2"/>
  <c r="H72" i="10" s="1"/>
  <c r="S71" i="2"/>
  <c r="P71" i="2"/>
  <c r="M71" i="2"/>
  <c r="J71" i="2"/>
  <c r="G71" i="2"/>
  <c r="H71" i="10" s="1"/>
  <c r="U70" i="2"/>
  <c r="T70" i="2"/>
  <c r="R70" i="2"/>
  <c r="Q70" i="2"/>
  <c r="O70" i="2"/>
  <c r="N70" i="2"/>
  <c r="L70" i="2"/>
  <c r="K70" i="2"/>
  <c r="I70" i="2"/>
  <c r="J70" i="10" s="1"/>
  <c r="H70" i="2"/>
  <c r="I70" i="10" s="1"/>
  <c r="S69" i="2"/>
  <c r="P69" i="2"/>
  <c r="M69" i="2"/>
  <c r="J69" i="2"/>
  <c r="G69" i="2"/>
  <c r="H69" i="10" s="1"/>
  <c r="S68" i="2"/>
  <c r="P68" i="2"/>
  <c r="M68" i="2"/>
  <c r="J68" i="2"/>
  <c r="G68" i="2"/>
  <c r="H68" i="10" s="1"/>
  <c r="U67" i="2"/>
  <c r="T67" i="2"/>
  <c r="R67" i="2"/>
  <c r="Q67" i="2"/>
  <c r="O67" i="2"/>
  <c r="N67" i="2"/>
  <c r="L67" i="2"/>
  <c r="K67" i="2"/>
  <c r="I67" i="2"/>
  <c r="J67" i="10" s="1"/>
  <c r="H67" i="2"/>
  <c r="I67" i="10" s="1"/>
  <c r="S64" i="2"/>
  <c r="P64" i="2"/>
  <c r="M64" i="2"/>
  <c r="P381" i="2" l="1"/>
  <c r="H396" i="10"/>
  <c r="H418" i="10"/>
  <c r="M527" i="2"/>
  <c r="H178" i="2"/>
  <c r="I178" i="10" s="1"/>
  <c r="I179" i="10"/>
  <c r="H331" i="10"/>
  <c r="AA331" i="2"/>
  <c r="AC331" i="2"/>
  <c r="AE331" i="2"/>
  <c r="AG331" i="2"/>
  <c r="Z331" i="2"/>
  <c r="AB331" i="2"/>
  <c r="AD331" i="2"/>
  <c r="AF331" i="2"/>
  <c r="H423" i="10"/>
  <c r="H417" i="10" s="1"/>
  <c r="I178" i="2"/>
  <c r="J178" i="10" s="1"/>
  <c r="J179" i="10"/>
  <c r="H53" i="2"/>
  <c r="I276" i="10"/>
  <c r="I53" i="10" s="1"/>
  <c r="H332" i="10"/>
  <c r="AA332" i="2"/>
  <c r="AC332" i="2"/>
  <c r="AE332" i="2"/>
  <c r="AG332" i="2"/>
  <c r="Z332" i="2"/>
  <c r="AB332" i="2"/>
  <c r="AD332" i="2"/>
  <c r="AF332" i="2"/>
  <c r="H354" i="10"/>
  <c r="M354" i="2"/>
  <c r="S369" i="2"/>
  <c r="H381" i="10"/>
  <c r="H390" i="10"/>
  <c r="P527" i="2"/>
  <c r="H590" i="10"/>
  <c r="H582" i="10"/>
  <c r="I53" i="2"/>
  <c r="J276" i="10"/>
  <c r="J53" i="10" s="1"/>
  <c r="I431" i="2"/>
  <c r="J433" i="10"/>
  <c r="G369" i="2"/>
  <c r="H379" i="10"/>
  <c r="H369" i="10" s="1"/>
  <c r="I198" i="10"/>
  <c r="J198" i="10"/>
  <c r="H102" i="10"/>
  <c r="H103" i="10"/>
  <c r="J101" i="10"/>
  <c r="J126" i="10"/>
  <c r="H127" i="10"/>
  <c r="H128" i="10"/>
  <c r="H580" i="10"/>
  <c r="H203" i="10"/>
  <c r="M53" i="2"/>
  <c r="S53" i="2"/>
  <c r="J527" i="2"/>
  <c r="P53" i="2"/>
  <c r="G527" i="2"/>
  <c r="H527" i="10" s="1"/>
  <c r="S527" i="2"/>
  <c r="J53" i="2"/>
  <c r="J354" i="2"/>
  <c r="P369" i="2"/>
  <c r="M381" i="2"/>
  <c r="J327" i="2"/>
  <c r="G327" i="2"/>
  <c r="H327" i="10" s="1"/>
  <c r="S327" i="2"/>
  <c r="M327" i="2"/>
  <c r="P327" i="2"/>
  <c r="G354" i="2"/>
  <c r="S354" i="2"/>
  <c r="M369" i="2"/>
  <c r="J381" i="2"/>
  <c r="P423" i="2"/>
  <c r="S582" i="2"/>
  <c r="J590" i="2"/>
  <c r="G423" i="2"/>
  <c r="I338" i="2"/>
  <c r="J423" i="2"/>
  <c r="M582" i="2"/>
  <c r="P590" i="2"/>
  <c r="H338" i="2"/>
  <c r="S423" i="2"/>
  <c r="P354" i="2"/>
  <c r="J369" i="2"/>
  <c r="G381" i="2"/>
  <c r="S381" i="2"/>
  <c r="M423" i="2"/>
  <c r="G582" i="2"/>
  <c r="J582" i="2"/>
  <c r="M590" i="2"/>
  <c r="P582" i="2"/>
  <c r="G590" i="2"/>
  <c r="S590" i="2"/>
  <c r="Q410" i="2"/>
  <c r="Q409" i="2" s="1"/>
  <c r="L410" i="2"/>
  <c r="L409" i="2" s="1"/>
  <c r="O410" i="2"/>
  <c r="O409" i="2" s="1"/>
  <c r="U410" i="2"/>
  <c r="U409" i="2" s="1"/>
  <c r="H43" i="3"/>
  <c r="J43" i="3" s="1"/>
  <c r="H32" i="3"/>
  <c r="J32" i="3" s="1"/>
  <c r="H410" i="2"/>
  <c r="H409" i="2" s="1"/>
  <c r="H76" i="3"/>
  <c r="J76" i="3" s="1"/>
  <c r="H49" i="3"/>
  <c r="J49" i="3" s="1"/>
  <c r="H55" i="3"/>
  <c r="J55" i="3" s="1"/>
  <c r="H61" i="3"/>
  <c r="J61" i="3" s="1"/>
  <c r="H21" i="3"/>
  <c r="J21" i="3" s="1"/>
  <c r="H29" i="3"/>
  <c r="J29" i="3" s="1"/>
  <c r="H46" i="3"/>
  <c r="J46" i="3" s="1"/>
  <c r="H52" i="3"/>
  <c r="J52" i="3" s="1"/>
  <c r="H64" i="3"/>
  <c r="J64" i="3" s="1"/>
  <c r="I547" i="2"/>
  <c r="J547" i="10" s="1"/>
  <c r="H70" i="3"/>
  <c r="J70" i="3" s="1"/>
  <c r="H24" i="3"/>
  <c r="J24" i="3" s="1"/>
  <c r="H58" i="3"/>
  <c r="J58" i="3" s="1"/>
  <c r="H563" i="2"/>
  <c r="H73" i="3"/>
  <c r="J73" i="3" s="1"/>
  <c r="I163" i="2"/>
  <c r="J163" i="10" s="1"/>
  <c r="I242" i="2"/>
  <c r="J242" i="10" s="1"/>
  <c r="G548" i="2"/>
  <c r="H548" i="10" s="1"/>
  <c r="I563" i="2"/>
  <c r="H40" i="3"/>
  <c r="J40" i="3" s="1"/>
  <c r="I396" i="2"/>
  <c r="H390" i="2"/>
  <c r="I390" i="2"/>
  <c r="G418" i="2"/>
  <c r="U54" i="2"/>
  <c r="U37" i="2" s="1"/>
  <c r="K54" i="2"/>
  <c r="K37" i="2" s="1"/>
  <c r="Q54" i="2"/>
  <c r="Q37" i="2" s="1"/>
  <c r="N54" i="2"/>
  <c r="N37" i="2" s="1"/>
  <c r="T54" i="2"/>
  <c r="T37" i="2" s="1"/>
  <c r="AA89" i="2"/>
  <c r="AC89" i="2"/>
  <c r="AB89" i="2"/>
  <c r="Z89" i="2"/>
  <c r="Z201" i="2"/>
  <c r="AB201" i="2"/>
  <c r="AC201" i="2"/>
  <c r="AA201" i="2"/>
  <c r="Z394" i="2"/>
  <c r="AB394" i="2"/>
  <c r="AC394" i="2"/>
  <c r="AA394" i="2"/>
  <c r="Z408" i="2"/>
  <c r="AB408" i="2"/>
  <c r="AC408" i="2"/>
  <c r="AA408" i="2"/>
  <c r="Z256" i="2"/>
  <c r="AB256" i="2"/>
  <c r="AC256" i="2"/>
  <c r="AA256" i="2"/>
  <c r="AG259" i="2"/>
  <c r="Z259" i="2"/>
  <c r="AB259" i="2"/>
  <c r="AC259" i="2"/>
  <c r="AA259" i="2"/>
  <c r="AG271" i="2"/>
  <c r="Z271" i="2"/>
  <c r="AB271" i="2"/>
  <c r="AC271" i="2"/>
  <c r="AA271" i="2"/>
  <c r="AG323" i="2"/>
  <c r="Z323" i="2"/>
  <c r="AB323" i="2"/>
  <c r="AC323" i="2"/>
  <c r="AA323" i="2"/>
  <c r="AF329" i="2"/>
  <c r="Z329" i="2"/>
  <c r="AB329" i="2"/>
  <c r="AC329" i="2"/>
  <c r="AA329" i="2"/>
  <c r="AF337" i="2"/>
  <c r="Z337" i="2"/>
  <c r="AB337" i="2"/>
  <c r="AC337" i="2"/>
  <c r="AA337" i="2"/>
  <c r="AG367" i="2"/>
  <c r="Z367" i="2"/>
  <c r="AB367" i="2"/>
  <c r="AC367" i="2"/>
  <c r="AA367" i="2"/>
  <c r="Z388" i="2"/>
  <c r="AB388" i="2"/>
  <c r="AC388" i="2"/>
  <c r="AA388" i="2"/>
  <c r="Z406" i="2"/>
  <c r="AB406" i="2"/>
  <c r="AC406" i="2"/>
  <c r="AA406" i="2"/>
  <c r="Z424" i="2"/>
  <c r="AB424" i="2"/>
  <c r="AC424" i="2"/>
  <c r="AA424" i="2"/>
  <c r="AG432" i="2"/>
  <c r="Z432" i="2"/>
  <c r="AB432" i="2"/>
  <c r="AC432" i="2"/>
  <c r="AA432" i="2"/>
  <c r="AD442" i="2"/>
  <c r="Z442" i="2"/>
  <c r="AB442" i="2"/>
  <c r="AC442" i="2"/>
  <c r="AA442" i="2"/>
  <c r="AG528" i="2"/>
  <c r="AC528" i="2"/>
  <c r="AA528" i="2"/>
  <c r="AB528" i="2"/>
  <c r="Z528" i="2"/>
  <c r="AC564" i="2"/>
  <c r="AA564" i="2"/>
  <c r="AB564" i="2"/>
  <c r="Z564" i="2"/>
  <c r="AG568" i="2"/>
  <c r="AC568" i="2"/>
  <c r="AA568" i="2"/>
  <c r="AB568" i="2"/>
  <c r="Z568" i="2"/>
  <c r="AG579" i="2"/>
  <c r="AC579" i="2"/>
  <c r="AA579" i="2"/>
  <c r="AB579" i="2"/>
  <c r="Z579" i="2"/>
  <c r="AB589" i="2"/>
  <c r="Z589" i="2"/>
  <c r="AA589" i="2"/>
  <c r="AC589" i="2"/>
  <c r="AG617" i="2"/>
  <c r="AC617" i="2"/>
  <c r="AA617" i="2"/>
  <c r="AB617" i="2"/>
  <c r="Z617" i="2"/>
  <c r="AC621" i="2"/>
  <c r="AA621" i="2"/>
  <c r="AB621" i="2"/>
  <c r="Z621" i="2"/>
  <c r="AC625" i="2"/>
  <c r="AA625" i="2"/>
  <c r="AB625" i="2"/>
  <c r="Z625" i="2"/>
  <c r="AC629" i="2"/>
  <c r="AA629" i="2"/>
  <c r="AB629" i="2"/>
  <c r="Z629" i="2"/>
  <c r="AE633" i="2"/>
  <c r="AC633" i="2"/>
  <c r="AA633" i="2"/>
  <c r="AB633" i="2"/>
  <c r="Z633" i="2"/>
  <c r="AG285" i="2"/>
  <c r="Z285" i="2"/>
  <c r="AB285" i="2"/>
  <c r="AC285" i="2"/>
  <c r="AA285" i="2"/>
  <c r="AE321" i="2"/>
  <c r="Z321" i="2"/>
  <c r="AB321" i="2"/>
  <c r="AC321" i="2"/>
  <c r="AA321" i="2"/>
  <c r="Z335" i="2"/>
  <c r="AB335" i="2"/>
  <c r="AC335" i="2"/>
  <c r="AA335" i="2"/>
  <c r="AG349" i="2"/>
  <c r="Z349" i="2"/>
  <c r="AB349" i="2"/>
  <c r="AC349" i="2"/>
  <c r="AA349" i="2"/>
  <c r="AG379" i="2"/>
  <c r="Z379" i="2"/>
  <c r="AB379" i="2"/>
  <c r="AC379" i="2"/>
  <c r="AA379" i="2"/>
  <c r="Z419" i="2"/>
  <c r="AB419" i="2"/>
  <c r="AC419" i="2"/>
  <c r="AA419" i="2"/>
  <c r="Z429" i="2"/>
  <c r="AB429" i="2"/>
  <c r="AC429" i="2"/>
  <c r="AA429" i="2"/>
  <c r="AD437" i="2"/>
  <c r="Z437" i="2"/>
  <c r="AB437" i="2"/>
  <c r="AC437" i="2"/>
  <c r="AA437" i="2"/>
  <c r="AC529" i="2"/>
  <c r="AA529" i="2"/>
  <c r="AB529" i="2"/>
  <c r="Z529" i="2"/>
  <c r="AC560" i="2"/>
  <c r="AA560" i="2"/>
  <c r="AB560" i="2"/>
  <c r="Z560" i="2"/>
  <c r="AC566" i="2"/>
  <c r="AA566" i="2"/>
  <c r="AB566" i="2"/>
  <c r="Z566" i="2"/>
  <c r="AG570" i="2"/>
  <c r="AC570" i="2"/>
  <c r="AA570" i="2"/>
  <c r="AB570" i="2"/>
  <c r="Z570" i="2"/>
  <c r="AB583" i="2"/>
  <c r="Z583" i="2"/>
  <c r="AA583" i="2"/>
  <c r="AC583" i="2"/>
  <c r="Z597" i="2"/>
  <c r="AB597" i="2"/>
  <c r="AC597" i="2"/>
  <c r="AA597" i="2"/>
  <c r="AC615" i="2"/>
  <c r="AA615" i="2"/>
  <c r="AB615" i="2"/>
  <c r="Z615" i="2"/>
  <c r="AD619" i="2"/>
  <c r="AC619" i="2"/>
  <c r="AA619" i="2"/>
  <c r="AB619" i="2"/>
  <c r="Z619" i="2"/>
  <c r="AC627" i="2"/>
  <c r="AA627" i="2"/>
  <c r="AB627" i="2"/>
  <c r="Z627" i="2"/>
  <c r="AC631" i="2"/>
  <c r="AA631" i="2"/>
  <c r="AB631" i="2"/>
  <c r="Z631" i="2"/>
  <c r="AA90" i="2"/>
  <c r="AC90" i="2"/>
  <c r="AB90" i="2"/>
  <c r="Z90" i="2"/>
  <c r="Z202" i="2"/>
  <c r="AB202" i="2"/>
  <c r="AC202" i="2"/>
  <c r="AA202" i="2"/>
  <c r="Z258" i="2"/>
  <c r="AB258" i="2"/>
  <c r="AC258" i="2"/>
  <c r="AA258" i="2"/>
  <c r="AF270" i="2"/>
  <c r="Z270" i="2"/>
  <c r="AB270" i="2"/>
  <c r="AC270" i="2"/>
  <c r="AA270" i="2"/>
  <c r="AG286" i="2"/>
  <c r="Z286" i="2"/>
  <c r="AB286" i="2"/>
  <c r="AC286" i="2"/>
  <c r="AA286" i="2"/>
  <c r="AD322" i="2"/>
  <c r="Z322" i="2"/>
  <c r="AB322" i="2"/>
  <c r="AC322" i="2"/>
  <c r="AA322" i="2"/>
  <c r="Z328" i="2"/>
  <c r="AB328" i="2"/>
  <c r="AC328" i="2"/>
  <c r="AA328" i="2"/>
  <c r="Z336" i="2"/>
  <c r="AB336" i="2"/>
  <c r="AC336" i="2"/>
  <c r="AA336" i="2"/>
  <c r="Z350" i="2"/>
  <c r="AB350" i="2"/>
  <c r="AC350" i="2"/>
  <c r="AA350" i="2"/>
  <c r="AG380" i="2"/>
  <c r="Z380" i="2"/>
  <c r="AB380" i="2"/>
  <c r="AC380" i="2"/>
  <c r="AA380" i="2"/>
  <c r="Z395" i="2"/>
  <c r="AB395" i="2"/>
  <c r="AC395" i="2"/>
  <c r="AA395" i="2"/>
  <c r="Z414" i="2"/>
  <c r="AB414" i="2"/>
  <c r="AC414" i="2"/>
  <c r="AA414" i="2"/>
  <c r="Z430" i="2"/>
  <c r="AB430" i="2"/>
  <c r="AC430" i="2"/>
  <c r="AA430" i="2"/>
  <c r="AG441" i="2"/>
  <c r="Z441" i="2"/>
  <c r="AB441" i="2"/>
  <c r="AC441" i="2"/>
  <c r="AA441" i="2"/>
  <c r="AC531" i="2"/>
  <c r="AA531" i="2"/>
  <c r="AB531" i="2"/>
  <c r="Z531" i="2"/>
  <c r="AC545" i="2"/>
  <c r="AA545" i="2"/>
  <c r="AB545" i="2"/>
  <c r="Z545" i="2"/>
  <c r="AC561" i="2"/>
  <c r="AA561" i="2"/>
  <c r="AB561" i="2"/>
  <c r="Z561" i="2"/>
  <c r="AE588" i="2"/>
  <c r="AB588" i="2"/>
  <c r="Z588" i="2"/>
  <c r="AA588" i="2"/>
  <c r="AC588" i="2"/>
  <c r="AC616" i="2"/>
  <c r="AA616" i="2"/>
  <c r="AB616" i="2"/>
  <c r="Z616" i="2"/>
  <c r="AG620" i="2"/>
  <c r="AC620" i="2"/>
  <c r="AA620" i="2"/>
  <c r="AB620" i="2"/>
  <c r="Z620" i="2"/>
  <c r="AG624" i="2"/>
  <c r="AC624" i="2"/>
  <c r="AA624" i="2"/>
  <c r="AB624" i="2"/>
  <c r="Z624" i="2"/>
  <c r="AG628" i="2"/>
  <c r="AC628" i="2"/>
  <c r="AA628" i="2"/>
  <c r="AB628" i="2"/>
  <c r="Z628" i="2"/>
  <c r="AG632" i="2"/>
  <c r="AC632" i="2"/>
  <c r="AA632" i="2"/>
  <c r="AB632" i="2"/>
  <c r="Z632" i="2"/>
  <c r="Z177" i="2"/>
  <c r="AB177" i="2"/>
  <c r="AC177" i="2"/>
  <c r="AA177" i="2"/>
  <c r="AG199" i="2"/>
  <c r="Z199" i="2"/>
  <c r="AB199" i="2"/>
  <c r="AC199" i="2"/>
  <c r="AA199" i="2"/>
  <c r="Z203" i="2"/>
  <c r="AB203" i="2"/>
  <c r="AC203" i="2"/>
  <c r="AA203" i="2"/>
  <c r="AF76" i="2"/>
  <c r="AA76" i="2"/>
  <c r="AC76" i="2"/>
  <c r="AB76" i="2"/>
  <c r="Z76" i="2"/>
  <c r="AF194" i="2"/>
  <c r="Z194" i="2"/>
  <c r="AB194" i="2"/>
  <c r="AC194" i="2"/>
  <c r="AA194" i="2"/>
  <c r="AF200" i="2"/>
  <c r="Z200" i="2"/>
  <c r="AB200" i="2"/>
  <c r="AC200" i="2"/>
  <c r="AA200" i="2"/>
  <c r="Z257" i="2"/>
  <c r="AB257" i="2"/>
  <c r="AC257" i="2"/>
  <c r="AA257" i="2"/>
  <c r="Z272" i="2"/>
  <c r="AB272" i="2"/>
  <c r="AC272" i="2"/>
  <c r="AA272" i="2"/>
  <c r="Z330" i="2"/>
  <c r="AB330" i="2"/>
  <c r="AC330" i="2"/>
  <c r="AA330" i="2"/>
  <c r="Z345" i="2"/>
  <c r="AB345" i="2"/>
  <c r="AC345" i="2"/>
  <c r="AA345" i="2"/>
  <c r="Z368" i="2"/>
  <c r="AB368" i="2"/>
  <c r="AC368" i="2"/>
  <c r="AA368" i="2"/>
  <c r="AD389" i="2"/>
  <c r="Z389" i="2"/>
  <c r="AB389" i="2"/>
  <c r="AC389" i="2"/>
  <c r="AA389" i="2"/>
  <c r="Z407" i="2"/>
  <c r="AB407" i="2"/>
  <c r="AC407" i="2"/>
  <c r="AA407" i="2"/>
  <c r="Z422" i="2"/>
  <c r="AB422" i="2"/>
  <c r="AC422" i="2"/>
  <c r="AA422" i="2"/>
  <c r="Z428" i="2"/>
  <c r="AB428" i="2"/>
  <c r="AC428" i="2"/>
  <c r="AA428" i="2"/>
  <c r="Z436" i="2"/>
  <c r="AB436" i="2"/>
  <c r="AC436" i="2"/>
  <c r="AA436" i="2"/>
  <c r="AG580" i="2"/>
  <c r="AC580" i="2"/>
  <c r="AA580" i="2"/>
  <c r="AB580" i="2"/>
  <c r="Z580" i="2"/>
  <c r="AA591" i="2"/>
  <c r="AC591" i="2"/>
  <c r="Z591" i="2"/>
  <c r="AB591" i="2"/>
  <c r="AC614" i="2"/>
  <c r="AA614" i="2"/>
  <c r="AB614" i="2"/>
  <c r="Z614" i="2"/>
  <c r="AC618" i="2"/>
  <c r="AA618" i="2"/>
  <c r="AB618" i="2"/>
  <c r="Z618" i="2"/>
  <c r="AE622" i="2"/>
  <c r="AC622" i="2"/>
  <c r="AA622" i="2"/>
  <c r="AB622" i="2"/>
  <c r="Z622" i="2"/>
  <c r="AD626" i="2"/>
  <c r="AC626" i="2"/>
  <c r="AA626" i="2"/>
  <c r="AB626" i="2"/>
  <c r="Z626" i="2"/>
  <c r="AC630" i="2"/>
  <c r="AA630" i="2"/>
  <c r="AB630" i="2"/>
  <c r="Z630" i="2"/>
  <c r="AC634" i="2"/>
  <c r="AA634" i="2"/>
  <c r="AB634" i="2"/>
  <c r="Z634" i="2"/>
  <c r="AC611" i="2"/>
  <c r="AB611" i="2"/>
  <c r="AA611" i="2"/>
  <c r="Z611" i="2"/>
  <c r="R54" i="2"/>
  <c r="R37" i="2" s="1"/>
  <c r="M145" i="2"/>
  <c r="AD414" i="2"/>
  <c r="M83" i="2"/>
  <c r="P108" i="2"/>
  <c r="S318" i="2"/>
  <c r="AF379" i="2"/>
  <c r="G83" i="2"/>
  <c r="H83" i="10" s="1"/>
  <c r="AE620" i="2"/>
  <c r="J174" i="2"/>
  <c r="P174" i="2"/>
  <c r="S70" i="2"/>
  <c r="G73" i="2"/>
  <c r="H73" i="10" s="1"/>
  <c r="P120" i="2"/>
  <c r="S167" i="2"/>
  <c r="G171" i="2"/>
  <c r="H171" i="10" s="1"/>
  <c r="P213" i="2"/>
  <c r="G226" i="2"/>
  <c r="H226" i="10" s="1"/>
  <c r="M229" i="2"/>
  <c r="S229" i="2"/>
  <c r="S242" i="2"/>
  <c r="S246" i="2"/>
  <c r="P315" i="2"/>
  <c r="P318" i="2"/>
  <c r="M485" i="2"/>
  <c r="M507" i="2"/>
  <c r="S507" i="2"/>
  <c r="P77" i="2"/>
  <c r="J80" i="2"/>
  <c r="S95" i="2"/>
  <c r="G108" i="2"/>
  <c r="H108" i="10" s="1"/>
  <c r="M108" i="2"/>
  <c r="S123" i="2"/>
  <c r="G126" i="2"/>
  <c r="M142" i="2"/>
  <c r="S142" i="2"/>
  <c r="S548" i="2"/>
  <c r="O446" i="2"/>
  <c r="P460" i="2"/>
  <c r="J466" i="2"/>
  <c r="P466" i="2"/>
  <c r="P472" i="2"/>
  <c r="AG597" i="2"/>
  <c r="AD589" i="2"/>
  <c r="AG591" i="2"/>
  <c r="AG583" i="2"/>
  <c r="AG564" i="2"/>
  <c r="AF258" i="2"/>
  <c r="G167" i="2"/>
  <c r="H167" i="10" s="1"/>
  <c r="J179" i="2"/>
  <c r="P182" i="2"/>
  <c r="P185" i="2"/>
  <c r="J188" i="2"/>
  <c r="J191" i="2"/>
  <c r="P191" i="2"/>
  <c r="J242" i="2"/>
  <c r="P242" i="2"/>
  <c r="S276" i="2"/>
  <c r="G282" i="2"/>
  <c r="H282" i="10" s="1"/>
  <c r="M282" i="2"/>
  <c r="S282" i="2"/>
  <c r="M288" i="2"/>
  <c r="AF414" i="2"/>
  <c r="G151" i="2"/>
  <c r="H151" i="10" s="1"/>
  <c r="M151" i="2"/>
  <c r="G157" i="2"/>
  <c r="H157" i="10" s="1"/>
  <c r="S157" i="2"/>
  <c r="P164" i="2"/>
  <c r="AE200" i="2"/>
  <c r="I232" i="2"/>
  <c r="J232" i="10" s="1"/>
  <c r="M242" i="2"/>
  <c r="P301" i="2"/>
  <c r="H417" i="2"/>
  <c r="T417" i="2"/>
  <c r="AE257" i="2"/>
  <c r="AG256" i="2"/>
  <c r="AE589" i="2"/>
  <c r="H54" i="2"/>
  <c r="H37" i="2" s="1"/>
  <c r="I37" i="10" s="1"/>
  <c r="G433" i="2"/>
  <c r="J239" i="2"/>
  <c r="P266" i="2"/>
  <c r="AE323" i="2"/>
  <c r="K287" i="2"/>
  <c r="P273" i="2"/>
  <c r="J279" i="2"/>
  <c r="P279" i="2"/>
  <c r="J282" i="2"/>
  <c r="P282" i="2"/>
  <c r="AF321" i="2"/>
  <c r="M450" i="2"/>
  <c r="M457" i="2"/>
  <c r="G501" i="2"/>
  <c r="H501" i="10" s="1"/>
  <c r="G504" i="2"/>
  <c r="H504" i="10" s="1"/>
  <c r="O54" i="2"/>
  <c r="O37" i="2" s="1"/>
  <c r="M105" i="2"/>
  <c r="G117" i="2"/>
  <c r="H117" i="10" s="1"/>
  <c r="I410" i="2"/>
  <c r="AF15" i="2"/>
  <c r="AG15" i="2"/>
  <c r="AD15" i="2"/>
  <c r="AE15" i="2"/>
  <c r="J450" i="2"/>
  <c r="J454" i="2"/>
  <c r="J457" i="2"/>
  <c r="J498" i="2"/>
  <c r="I54" i="2"/>
  <c r="I37" i="2" s="1"/>
  <c r="J37" i="10" s="1"/>
  <c r="M67" i="2"/>
  <c r="G95" i="2"/>
  <c r="H95" i="10" s="1"/>
  <c r="J101" i="2"/>
  <c r="J117" i="2"/>
  <c r="P117" i="2"/>
  <c r="G139" i="2"/>
  <c r="H139" i="10" s="1"/>
  <c r="S139" i="2"/>
  <c r="M179" i="2"/>
  <c r="G182" i="2"/>
  <c r="H182" i="10" s="1"/>
  <c r="M182" i="2"/>
  <c r="G188" i="2"/>
  <c r="H188" i="10" s="1"/>
  <c r="AF199" i="2"/>
  <c r="U208" i="2"/>
  <c r="J229" i="2"/>
  <c r="S301" i="2"/>
  <c r="AF322" i="2"/>
  <c r="P418" i="2"/>
  <c r="AE432" i="2"/>
  <c r="S466" i="2"/>
  <c r="S504" i="2"/>
  <c r="R547" i="2"/>
  <c r="R538" i="2" s="1"/>
  <c r="R532" i="2" s="1"/>
  <c r="AE619" i="2"/>
  <c r="AF626" i="2"/>
  <c r="AF633" i="2"/>
  <c r="G111" i="2"/>
  <c r="H111" i="10" s="1"/>
  <c r="S117" i="2"/>
  <c r="J148" i="2"/>
  <c r="AF588" i="2"/>
  <c r="AD591" i="2"/>
  <c r="AE626" i="2"/>
  <c r="J70" i="2"/>
  <c r="J73" i="2"/>
  <c r="P73" i="2"/>
  <c r="G77" i="2"/>
  <c r="H77" i="10" s="1"/>
  <c r="M86" i="2"/>
  <c r="G98" i="2"/>
  <c r="H98" i="10" s="1"/>
  <c r="P136" i="2"/>
  <c r="J142" i="2"/>
  <c r="J145" i="2"/>
  <c r="J209" i="2"/>
  <c r="Q208" i="2"/>
  <c r="M217" i="2"/>
  <c r="P243" i="2"/>
  <c r="J249" i="2"/>
  <c r="J252" i="2"/>
  <c r="M266" i="2"/>
  <c r="M269" i="2"/>
  <c r="K417" i="2"/>
  <c r="Q417" i="2"/>
  <c r="S433" i="2"/>
  <c r="S431" i="2" s="1"/>
  <c r="AE441" i="2"/>
  <c r="M511" i="2"/>
  <c r="G514" i="2"/>
  <c r="H514" i="10" s="1"/>
  <c r="N547" i="2"/>
  <c r="N538" i="2" s="1"/>
  <c r="N532" i="2" s="1"/>
  <c r="AD561" i="2"/>
  <c r="AE330" i="2"/>
  <c r="AF330" i="2"/>
  <c r="AG368" i="2"/>
  <c r="AF368" i="2"/>
  <c r="AE368" i="2"/>
  <c r="AD368" i="2"/>
  <c r="L54" i="2"/>
  <c r="L37" i="2" s="1"/>
  <c r="J67" i="2"/>
  <c r="S73" i="2"/>
  <c r="S83" i="2"/>
  <c r="S111" i="2"/>
  <c r="G114" i="2"/>
  <c r="H114" i="10" s="1"/>
  <c r="M114" i="2"/>
  <c r="S114" i="2"/>
  <c r="G120" i="2"/>
  <c r="H120" i="10" s="1"/>
  <c r="G148" i="2"/>
  <c r="H148" i="10" s="1"/>
  <c r="M148" i="2"/>
  <c r="S148" i="2"/>
  <c r="G154" i="2"/>
  <c r="H154" i="10" s="1"/>
  <c r="M154" i="2"/>
  <c r="S154" i="2"/>
  <c r="H170" i="2"/>
  <c r="I170" i="10" s="1"/>
  <c r="Q222" i="2"/>
  <c r="Q221" i="2" s="1"/>
  <c r="P433" i="2"/>
  <c r="P431" i="2" s="1"/>
  <c r="P482" i="2"/>
  <c r="R481" i="2"/>
  <c r="AG616" i="2"/>
  <c r="AE616" i="2"/>
  <c r="AD616" i="2"/>
  <c r="AE629" i="2"/>
  <c r="AF629" i="2"/>
  <c r="G105" i="2"/>
  <c r="H105" i="10" s="1"/>
  <c r="H104" i="2"/>
  <c r="I104" i="10" s="1"/>
  <c r="AE272" i="2"/>
  <c r="AF272" i="2"/>
  <c r="AE428" i="2"/>
  <c r="AF428" i="2"/>
  <c r="G67" i="2"/>
  <c r="H67" i="10" s="1"/>
  <c r="J86" i="2"/>
  <c r="J98" i="2"/>
  <c r="S105" i="2"/>
  <c r="J111" i="2"/>
  <c r="P111" i="2"/>
  <c r="M123" i="2"/>
  <c r="G133" i="2"/>
  <c r="H133" i="10" s="1"/>
  <c r="S133" i="2"/>
  <c r="P160" i="2"/>
  <c r="L170" i="2"/>
  <c r="G191" i="2"/>
  <c r="H191" i="10" s="1"/>
  <c r="S191" i="2"/>
  <c r="AE199" i="2"/>
  <c r="J390" i="2"/>
  <c r="K390" i="2"/>
  <c r="G539" i="2"/>
  <c r="H539" i="10" s="1"/>
  <c r="AG627" i="2"/>
  <c r="AE627" i="2"/>
  <c r="AD627" i="2"/>
  <c r="O208" i="2"/>
  <c r="G213" i="2"/>
  <c r="H213" i="10" s="1"/>
  <c r="M213" i="2"/>
  <c r="H222" i="2"/>
  <c r="I222" i="10" s="1"/>
  <c r="J233" i="2"/>
  <c r="J236" i="2"/>
  <c r="P236" i="2"/>
  <c r="G263" i="2"/>
  <c r="H263" i="10" s="1"/>
  <c r="M308" i="2"/>
  <c r="S308" i="2"/>
  <c r="O396" i="2"/>
  <c r="G411" i="2"/>
  <c r="H411" i="10" s="1"/>
  <c r="H410" i="10" s="1"/>
  <c r="H409" i="10" s="1"/>
  <c r="L417" i="2"/>
  <c r="R417" i="2"/>
  <c r="AF437" i="2"/>
  <c r="P447" i="2"/>
  <c r="G454" i="2"/>
  <c r="H454" i="10" s="1"/>
  <c r="S454" i="2"/>
  <c r="G482" i="2"/>
  <c r="H482" i="10" s="1"/>
  <c r="N481" i="2"/>
  <c r="M491" i="2"/>
  <c r="M495" i="2"/>
  <c r="G498" i="2"/>
  <c r="H498" i="10" s="1"/>
  <c r="M498" i="2"/>
  <c r="P507" i="2"/>
  <c r="S521" i="2"/>
  <c r="J539" i="2"/>
  <c r="P539" i="2"/>
  <c r="J542" i="2"/>
  <c r="P542" i="2"/>
  <c r="AF619" i="2"/>
  <c r="M418" i="2"/>
  <c r="J92" i="2"/>
  <c r="Q91" i="2"/>
  <c r="M101" i="2"/>
  <c r="M111" i="2"/>
  <c r="P114" i="2"/>
  <c r="J126" i="2"/>
  <c r="J130" i="2"/>
  <c r="Q129" i="2"/>
  <c r="J133" i="2"/>
  <c r="P133" i="2"/>
  <c r="U129" i="2"/>
  <c r="P148" i="2"/>
  <c r="J151" i="2"/>
  <c r="P151" i="2"/>
  <c r="J154" i="2"/>
  <c r="J157" i="2"/>
  <c r="U170" i="2"/>
  <c r="M174" i="2"/>
  <c r="G209" i="2"/>
  <c r="H209" i="10" s="1"/>
  <c r="P223" i="2"/>
  <c r="M226" i="2"/>
  <c r="AF257" i="2"/>
  <c r="P260" i="2"/>
  <c r="J266" i="2"/>
  <c r="P288" i="2"/>
  <c r="J315" i="2"/>
  <c r="AE329" i="2"/>
  <c r="S342" i="2"/>
  <c r="AD379" i="2"/>
  <c r="L396" i="2"/>
  <c r="AE414" i="2"/>
  <c r="I417" i="2"/>
  <c r="AD432" i="2"/>
  <c r="AD441" i="2"/>
  <c r="U481" i="2"/>
  <c r="L481" i="2"/>
  <c r="J485" i="2"/>
  <c r="P485" i="2"/>
  <c r="J514" i="2"/>
  <c r="U547" i="2"/>
  <c r="U538" i="2" s="1"/>
  <c r="U532" i="2" s="1"/>
  <c r="AD620" i="2"/>
  <c r="AF622" i="2"/>
  <c r="AE285" i="2"/>
  <c r="O287" i="2"/>
  <c r="J217" i="2"/>
  <c r="J226" i="2"/>
  <c r="P226" i="2"/>
  <c r="O222" i="2"/>
  <c r="K232" i="2"/>
  <c r="G246" i="2"/>
  <c r="H246" i="10" s="1"/>
  <c r="J263" i="2"/>
  <c r="J269" i="2"/>
  <c r="P276" i="2"/>
  <c r="J288" i="2"/>
  <c r="G292" i="2"/>
  <c r="H292" i="10" s="1"/>
  <c r="M292" i="2"/>
  <c r="S292" i="2"/>
  <c r="J301" i="2"/>
  <c r="M315" i="2"/>
  <c r="AD323" i="2"/>
  <c r="AE337" i="2"/>
  <c r="L208" i="2"/>
  <c r="I208" i="2"/>
  <c r="J208" i="10" s="1"/>
  <c r="S217" i="2"/>
  <c r="G236" i="2"/>
  <c r="H236" i="10" s="1"/>
  <c r="O232" i="2"/>
  <c r="S236" i="2"/>
  <c r="G239" i="2"/>
  <c r="H239" i="10" s="1"/>
  <c r="M239" i="2"/>
  <c r="S239" i="2"/>
  <c r="G252" i="2"/>
  <c r="H252" i="10" s="1"/>
  <c r="S252" i="2"/>
  <c r="G260" i="2"/>
  <c r="H260" i="10" s="1"/>
  <c r="M260" i="2"/>
  <c r="S260" i="2"/>
  <c r="M263" i="2"/>
  <c r="G266" i="2"/>
  <c r="H266" i="10" s="1"/>
  <c r="S273" i="2"/>
  <c r="G279" i="2"/>
  <c r="H279" i="10" s="1"/>
  <c r="M279" i="2"/>
  <c r="AD285" i="2"/>
  <c r="G318" i="2"/>
  <c r="H318" i="10" s="1"/>
  <c r="M318" i="2"/>
  <c r="AG322" i="2"/>
  <c r="AF323" i="2"/>
  <c r="AD349" i="2"/>
  <c r="J342" i="2"/>
  <c r="G572" i="2"/>
  <c r="H572" i="10" s="1"/>
  <c r="AD570" i="2"/>
  <c r="AD579" i="2"/>
  <c r="AG545" i="2"/>
  <c r="P463" i="2"/>
  <c r="G56" i="2"/>
  <c r="G450" i="2"/>
  <c r="H450" i="10" s="1"/>
  <c r="H453" i="2"/>
  <c r="I453" i="10" s="1"/>
  <c r="M460" i="2"/>
  <c r="S463" i="2"/>
  <c r="G466" i="2"/>
  <c r="H466" i="10" s="1"/>
  <c r="M466" i="2"/>
  <c r="P475" i="2"/>
  <c r="P488" i="2"/>
  <c r="P491" i="2"/>
  <c r="P498" i="2"/>
  <c r="M501" i="2"/>
  <c r="H510" i="2"/>
  <c r="I510" i="10" s="1"/>
  <c r="P514" i="2"/>
  <c r="G447" i="2"/>
  <c r="H447" i="10" s="1"/>
  <c r="J463" i="2"/>
  <c r="S491" i="2"/>
  <c r="G475" i="2"/>
  <c r="H475" i="10" s="1"/>
  <c r="M488" i="2"/>
  <c r="S488" i="2"/>
  <c r="J504" i="2"/>
  <c r="AG560" i="2"/>
  <c r="AD545" i="2"/>
  <c r="M542" i="2"/>
  <c r="M552" i="2"/>
  <c r="S552" i="2"/>
  <c r="AE561" i="2"/>
  <c r="K91" i="2"/>
  <c r="S174" i="2"/>
  <c r="T170" i="2"/>
  <c r="AD177" i="2"/>
  <c r="AE177" i="2"/>
  <c r="AE201" i="2"/>
  <c r="AG201" i="2"/>
  <c r="AG203" i="2"/>
  <c r="AE203" i="2"/>
  <c r="AD203" i="2"/>
  <c r="AG328" i="2"/>
  <c r="AF328" i="2"/>
  <c r="AE328" i="2"/>
  <c r="AD328" i="2"/>
  <c r="T396" i="2"/>
  <c r="K410" i="2"/>
  <c r="K409" i="2" s="1"/>
  <c r="J411" i="2"/>
  <c r="AG429" i="2"/>
  <c r="AE429" i="2"/>
  <c r="AF429" i="2"/>
  <c r="AD429" i="2"/>
  <c r="AD615" i="2"/>
  <c r="AF615" i="2"/>
  <c r="AE615" i="2"/>
  <c r="AG631" i="2"/>
  <c r="AE631" i="2"/>
  <c r="AD631" i="2"/>
  <c r="P154" i="2"/>
  <c r="P171" i="2"/>
  <c r="Q170" i="2"/>
  <c r="AD202" i="2"/>
  <c r="AF202" i="2"/>
  <c r="AF203" i="2"/>
  <c r="AG336" i="2"/>
  <c r="AF336" i="2"/>
  <c r="AE336" i="2"/>
  <c r="AD336" i="2"/>
  <c r="AD408" i="2"/>
  <c r="AF408" i="2"/>
  <c r="AE408" i="2"/>
  <c r="AE436" i="2"/>
  <c r="AF436" i="2"/>
  <c r="J83" i="2"/>
  <c r="AE90" i="2"/>
  <c r="AG90" i="2"/>
  <c r="G92" i="2"/>
  <c r="H92" i="10" s="1"/>
  <c r="I104" i="2"/>
  <c r="N104" i="2"/>
  <c r="M117" i="2"/>
  <c r="H129" i="2"/>
  <c r="I129" i="10" s="1"/>
  <c r="M133" i="2"/>
  <c r="P139" i="2"/>
  <c r="G145" i="2"/>
  <c r="H145" i="10" s="1"/>
  <c r="S151" i="2"/>
  <c r="J160" i="2"/>
  <c r="J182" i="2"/>
  <c r="P198" i="2"/>
  <c r="I222" i="2"/>
  <c r="J222" i="10" s="1"/>
  <c r="U232" i="2"/>
  <c r="P239" i="2"/>
  <c r="M252" i="2"/>
  <c r="J260" i="2"/>
  <c r="S263" i="2"/>
  <c r="AG270" i="2"/>
  <c r="AE270" i="2"/>
  <c r="AD270" i="2"/>
  <c r="G269" i="2"/>
  <c r="H269" i="10" s="1"/>
  <c r="J273" i="2"/>
  <c r="R287" i="2"/>
  <c r="AG194" i="2"/>
  <c r="AE194" i="2"/>
  <c r="AD194" i="2"/>
  <c r="S198" i="2"/>
  <c r="AD335" i="2"/>
  <c r="AG335" i="2"/>
  <c r="AD634" i="2"/>
  <c r="AF634" i="2"/>
  <c r="AE634" i="2"/>
  <c r="AF89" i="2"/>
  <c r="AE89" i="2"/>
  <c r="J108" i="2"/>
  <c r="K104" i="2"/>
  <c r="J120" i="2"/>
  <c r="AG258" i="2"/>
  <c r="AE258" i="2"/>
  <c r="AD258" i="2"/>
  <c r="AG76" i="2"/>
  <c r="AE76" i="2"/>
  <c r="AD76" i="2"/>
  <c r="G80" i="2"/>
  <c r="H80" i="10" s="1"/>
  <c r="M80" i="2"/>
  <c r="S80" i="2"/>
  <c r="I91" i="2"/>
  <c r="G101" i="2"/>
  <c r="H101" i="10" s="1"/>
  <c r="J114" i="2"/>
  <c r="G123" i="2"/>
  <c r="H123" i="10" s="1"/>
  <c r="S136" i="2"/>
  <c r="M157" i="2"/>
  <c r="S171" i="2"/>
  <c r="G185" i="2"/>
  <c r="H185" i="10" s="1"/>
  <c r="S185" i="2"/>
  <c r="M191" i="2"/>
  <c r="G198" i="2"/>
  <c r="AG202" i="2"/>
  <c r="U222" i="2"/>
  <c r="S226" i="2"/>
  <c r="H232" i="2"/>
  <c r="I232" i="10" s="1"/>
  <c r="M236" i="2"/>
  <c r="AD388" i="2"/>
  <c r="AF388" i="2"/>
  <c r="AG388" i="2"/>
  <c r="J418" i="2"/>
  <c r="L91" i="2"/>
  <c r="P92" i="2"/>
  <c r="O91" i="2"/>
  <c r="P98" i="2"/>
  <c r="U91" i="2"/>
  <c r="U104" i="2"/>
  <c r="R104" i="2"/>
  <c r="M120" i="2"/>
  <c r="J123" i="2"/>
  <c r="P123" i="2"/>
  <c r="P126" i="2"/>
  <c r="T129" i="2"/>
  <c r="J136" i="2"/>
  <c r="S145" i="2"/>
  <c r="P157" i="2"/>
  <c r="G160" i="2"/>
  <c r="H160" i="10" s="1"/>
  <c r="M160" i="2"/>
  <c r="M167" i="2"/>
  <c r="S182" i="2"/>
  <c r="S188" i="2"/>
  <c r="R208" i="2"/>
  <c r="T232" i="2"/>
  <c r="M246" i="2"/>
  <c r="G249" i="2"/>
  <c r="H249" i="10" s="1"/>
  <c r="P249" i="2"/>
  <c r="P252" i="2"/>
  <c r="P263" i="2"/>
  <c r="S266" i="2"/>
  <c r="S269" i="2"/>
  <c r="M273" i="2"/>
  <c r="P292" i="2"/>
  <c r="Q287" i="2"/>
  <c r="J308" i="2"/>
  <c r="AD345" i="2"/>
  <c r="AF345" i="2"/>
  <c r="U396" i="2"/>
  <c r="AG430" i="2"/>
  <c r="AE430" i="2"/>
  <c r="G485" i="2"/>
  <c r="H485" i="10" s="1"/>
  <c r="I481" i="2"/>
  <c r="J481" i="10" s="1"/>
  <c r="P518" i="2"/>
  <c r="Q517" i="2"/>
  <c r="AD531" i="2"/>
  <c r="AE531" i="2"/>
  <c r="AG566" i="2"/>
  <c r="AE566" i="2"/>
  <c r="AD566" i="2"/>
  <c r="J64" i="2"/>
  <c r="G70" i="2"/>
  <c r="H70" i="10" s="1"/>
  <c r="P70" i="2"/>
  <c r="M77" i="2"/>
  <c r="S77" i="2"/>
  <c r="P80" i="2"/>
  <c r="G86" i="2"/>
  <c r="H86" i="10" s="1"/>
  <c r="M92" i="2"/>
  <c r="T91" i="2"/>
  <c r="J95" i="2"/>
  <c r="M98" i="2"/>
  <c r="P101" i="2"/>
  <c r="L104" i="2"/>
  <c r="Q104" i="2"/>
  <c r="S108" i="2"/>
  <c r="S120" i="2"/>
  <c r="M126" i="2"/>
  <c r="S126" i="2"/>
  <c r="G136" i="2"/>
  <c r="H136" i="10" s="1"/>
  <c r="M136" i="2"/>
  <c r="G142" i="2"/>
  <c r="H142" i="10" s="1"/>
  <c r="P142" i="2"/>
  <c r="P145" i="2"/>
  <c r="S160" i="2"/>
  <c r="N163" i="2"/>
  <c r="R163" i="2"/>
  <c r="J167" i="2"/>
  <c r="P167" i="2"/>
  <c r="I170" i="2"/>
  <c r="J170" i="10" s="1"/>
  <c r="G174" i="2"/>
  <c r="H174" i="10" s="1"/>
  <c r="AD199" i="2"/>
  <c r="P217" i="2"/>
  <c r="G223" i="2"/>
  <c r="H223" i="10" s="1"/>
  <c r="N222" i="2"/>
  <c r="G229" i="2"/>
  <c r="H229" i="10" s="1"/>
  <c r="P229" i="2"/>
  <c r="J246" i="2"/>
  <c r="P246" i="2"/>
  <c r="M249" i="2"/>
  <c r="S249" i="2"/>
  <c r="G276" i="2"/>
  <c r="H276" i="10" s="1"/>
  <c r="M276" i="2"/>
  <c r="S279" i="2"/>
  <c r="G301" i="2"/>
  <c r="H301" i="10" s="1"/>
  <c r="U287" i="2"/>
  <c r="M339" i="2"/>
  <c r="G342" i="2"/>
  <c r="H342" i="10" s="1"/>
  <c r="AF350" i="2"/>
  <c r="AG350" i="2"/>
  <c r="AG389" i="2"/>
  <c r="AE389" i="2"/>
  <c r="AF389" i="2"/>
  <c r="AE395" i="2"/>
  <c r="AG395" i="2"/>
  <c r="AF395" i="2"/>
  <c r="N396" i="2"/>
  <c r="AD430" i="2"/>
  <c r="P269" i="2"/>
  <c r="G315" i="2"/>
  <c r="H315" i="10" s="1"/>
  <c r="J318" i="2"/>
  <c r="AG330" i="2"/>
  <c r="AE349" i="2"/>
  <c r="M390" i="2"/>
  <c r="T410" i="2"/>
  <c r="T409" i="2" s="1"/>
  <c r="S411" i="2"/>
  <c r="O417" i="2"/>
  <c r="U417" i="2"/>
  <c r="AG437" i="2"/>
  <c r="AF441" i="2"/>
  <c r="G460" i="2"/>
  <c r="H460" i="10" s="1"/>
  <c r="J488" i="2"/>
  <c r="S501" i="2"/>
  <c r="J612" i="2"/>
  <c r="G273" i="2"/>
  <c r="H273" i="10" s="1"/>
  <c r="J276" i="2"/>
  <c r="AD286" i="2"/>
  <c r="AF349" i="2"/>
  <c r="AF394" i="2"/>
  <c r="AG394" i="2"/>
  <c r="AE407" i="2"/>
  <c r="AF407" i="2"/>
  <c r="AE419" i="2"/>
  <c r="AF419" i="2"/>
  <c r="R453" i="2"/>
  <c r="R446" i="2" s="1"/>
  <c r="U453" i="2"/>
  <c r="G463" i="2"/>
  <c r="H463" i="10" s="1"/>
  <c r="M463" i="2"/>
  <c r="J469" i="2"/>
  <c r="S475" i="2"/>
  <c r="M514" i="2"/>
  <c r="N510" i="2"/>
  <c r="L635" i="2"/>
  <c r="L609" i="2"/>
  <c r="AE614" i="2"/>
  <c r="AF614" i="2"/>
  <c r="AE618" i="2"/>
  <c r="AF618" i="2"/>
  <c r="AD630" i="2"/>
  <c r="AE630" i="2"/>
  <c r="AF630" i="2"/>
  <c r="M433" i="2"/>
  <c r="M431" i="2" s="1"/>
  <c r="S450" i="2"/>
  <c r="K453" i="2"/>
  <c r="K446" i="2" s="1"/>
  <c r="I453" i="2"/>
  <c r="J453" i="10" s="1"/>
  <c r="L453" i="2"/>
  <c r="L446" i="2" s="1"/>
  <c r="M472" i="2"/>
  <c r="J475" i="2"/>
  <c r="S485" i="2"/>
  <c r="G488" i="2"/>
  <c r="H488" i="10" s="1"/>
  <c r="J501" i="2"/>
  <c r="P501" i="2"/>
  <c r="R510" i="2"/>
  <c r="I517" i="2"/>
  <c r="J517" i="10" s="1"/>
  <c r="G521" i="2"/>
  <c r="H521" i="10" s="1"/>
  <c r="AF529" i="2"/>
  <c r="AG529" i="2"/>
  <c r="P572" i="2"/>
  <c r="Q563" i="2"/>
  <c r="Q562" i="2" s="1"/>
  <c r="AD611" i="2"/>
  <c r="AF611" i="2"/>
  <c r="AE611" i="2"/>
  <c r="AE625" i="2"/>
  <c r="AF625" i="2"/>
  <c r="M623" i="2"/>
  <c r="M469" i="2"/>
  <c r="S469" i="2"/>
  <c r="G472" i="2"/>
  <c r="H472" i="10" s="1"/>
  <c r="H481" i="2"/>
  <c r="I481" i="10" s="1"/>
  <c r="G491" i="2"/>
  <c r="H491" i="10" s="1"/>
  <c r="L494" i="2"/>
  <c r="G507" i="2"/>
  <c r="H507" i="10" s="1"/>
  <c r="K510" i="2"/>
  <c r="N517" i="2"/>
  <c r="R517" i="2"/>
  <c r="J521" i="2"/>
  <c r="P521" i="2"/>
  <c r="S539" i="2"/>
  <c r="G542" i="2"/>
  <c r="H542" i="10" s="1"/>
  <c r="O547" i="2"/>
  <c r="O538" i="2" s="1"/>
  <c r="O532" i="2" s="1"/>
  <c r="L547" i="2"/>
  <c r="L538" i="2" s="1"/>
  <c r="L532" i="2" s="1"/>
  <c r="AF561" i="2"/>
  <c r="AE570" i="2"/>
  <c r="M572" i="2"/>
  <c r="M563" i="2" s="1"/>
  <c r="M562" i="2" s="1"/>
  <c r="S623" i="2"/>
  <c r="P623" i="2"/>
  <c r="J623" i="2"/>
  <c r="S472" i="2"/>
  <c r="J491" i="2"/>
  <c r="J507" i="2"/>
  <c r="P548" i="2"/>
  <c r="R635" i="2"/>
  <c r="G35" i="2"/>
  <c r="M130" i="2"/>
  <c r="N129" i="2"/>
  <c r="N208" i="2"/>
  <c r="M209" i="2"/>
  <c r="M73" i="2"/>
  <c r="P83" i="2"/>
  <c r="S86" i="2"/>
  <c r="AG89" i="2"/>
  <c r="R91" i="2"/>
  <c r="S92" i="2"/>
  <c r="P95" i="2"/>
  <c r="S98" i="2"/>
  <c r="J105" i="2"/>
  <c r="I129" i="2"/>
  <c r="J129" i="10" s="1"/>
  <c r="O163" i="2"/>
  <c r="G179" i="2"/>
  <c r="H179" i="10" s="1"/>
  <c r="J185" i="2"/>
  <c r="S213" i="2"/>
  <c r="T208" i="2"/>
  <c r="S164" i="2"/>
  <c r="T163" i="2"/>
  <c r="J223" i="2"/>
  <c r="L222" i="2"/>
  <c r="J243" i="2"/>
  <c r="G288" i="2"/>
  <c r="H288" i="10" s="1"/>
  <c r="H287" i="2"/>
  <c r="I287" i="10" s="1"/>
  <c r="S67" i="2"/>
  <c r="P86" i="2"/>
  <c r="AD90" i="2"/>
  <c r="N91" i="2"/>
  <c r="M95" i="2"/>
  <c r="S101" i="2"/>
  <c r="P105" i="2"/>
  <c r="M139" i="2"/>
  <c r="O129" i="2"/>
  <c r="J164" i="2"/>
  <c r="L163" i="2"/>
  <c r="M171" i="2"/>
  <c r="O170" i="2"/>
  <c r="S179" i="2"/>
  <c r="P188" i="2"/>
  <c r="P209" i="2"/>
  <c r="J213" i="2"/>
  <c r="K208" i="2"/>
  <c r="M233" i="2"/>
  <c r="N232" i="2"/>
  <c r="M185" i="2"/>
  <c r="P67" i="2"/>
  <c r="M70" i="2"/>
  <c r="J77" i="2"/>
  <c r="AD89" i="2"/>
  <c r="AF90" i="2"/>
  <c r="H91" i="2"/>
  <c r="I91" i="10" s="1"/>
  <c r="O104" i="2"/>
  <c r="T104" i="2"/>
  <c r="L129" i="2"/>
  <c r="P130" i="2"/>
  <c r="R129" i="2"/>
  <c r="J139" i="2"/>
  <c r="K129" i="2"/>
  <c r="G164" i="2"/>
  <c r="H164" i="10" s="1"/>
  <c r="H163" i="2"/>
  <c r="I163" i="10" s="1"/>
  <c r="R170" i="2"/>
  <c r="J171" i="2"/>
  <c r="K170" i="2"/>
  <c r="P179" i="2"/>
  <c r="M188" i="2"/>
  <c r="G130" i="2"/>
  <c r="H130" i="10" s="1"/>
  <c r="S130" i="2"/>
  <c r="M164" i="2"/>
  <c r="AF177" i="2"/>
  <c r="M198" i="2"/>
  <c r="J198" i="2"/>
  <c r="AG200" i="2"/>
  <c r="AE202" i="2"/>
  <c r="H208" i="2"/>
  <c r="I208" i="10" s="1"/>
  <c r="S209" i="2"/>
  <c r="K222" i="2"/>
  <c r="R222" i="2"/>
  <c r="G243" i="2"/>
  <c r="H243" i="10" s="1"/>
  <c r="H242" i="2"/>
  <c r="I242" i="10" s="1"/>
  <c r="AF259" i="2"/>
  <c r="AE259" i="2"/>
  <c r="AD259" i="2"/>
  <c r="S288" i="2"/>
  <c r="T287" i="2"/>
  <c r="J292" i="2"/>
  <c r="P339" i="2"/>
  <c r="S498" i="2"/>
  <c r="T494" i="2"/>
  <c r="AG177" i="2"/>
  <c r="AD201" i="2"/>
  <c r="S223" i="2"/>
  <c r="T222" i="2"/>
  <c r="S243" i="2"/>
  <c r="G308" i="2"/>
  <c r="H308" i="10" s="1"/>
  <c r="I287" i="2"/>
  <c r="J287" i="10" s="1"/>
  <c r="G339" i="2"/>
  <c r="H339" i="10" s="1"/>
  <c r="H338" i="10" s="1"/>
  <c r="Q396" i="2"/>
  <c r="AD200" i="2"/>
  <c r="AF201" i="2"/>
  <c r="G217" i="2"/>
  <c r="H217" i="10" s="1"/>
  <c r="L232" i="2"/>
  <c r="P233" i="2"/>
  <c r="R232" i="2"/>
  <c r="P232" i="2" s="1"/>
  <c r="AF256" i="2"/>
  <c r="AE256" i="2"/>
  <c r="AD256" i="2"/>
  <c r="AF271" i="2"/>
  <c r="AE271" i="2"/>
  <c r="AD271" i="2"/>
  <c r="L287" i="2"/>
  <c r="N287" i="2"/>
  <c r="S339" i="2"/>
  <c r="S338" i="2" s="1"/>
  <c r="M223" i="2"/>
  <c r="G233" i="2"/>
  <c r="H233" i="10" s="1"/>
  <c r="S233" i="2"/>
  <c r="M243" i="2"/>
  <c r="AG257" i="2"/>
  <c r="AG272" i="2"/>
  <c r="AF285" i="2"/>
  <c r="AE286" i="2"/>
  <c r="AG321" i="2"/>
  <c r="AG329" i="2"/>
  <c r="AE335" i="2"/>
  <c r="AG337" i="2"/>
  <c r="P342" i="2"/>
  <c r="AG345" i="2"/>
  <c r="AD350" i="2"/>
  <c r="AF367" i="2"/>
  <c r="AE367" i="2"/>
  <c r="AD367" i="2"/>
  <c r="AD257" i="2"/>
  <c r="AD272" i="2"/>
  <c r="AF286" i="2"/>
  <c r="G296" i="2"/>
  <c r="H296" i="10" s="1"/>
  <c r="M301" i="2"/>
  <c r="AE322" i="2"/>
  <c r="AD330" i="2"/>
  <c r="AF335" i="2"/>
  <c r="J339" i="2"/>
  <c r="AE350" i="2"/>
  <c r="T390" i="2"/>
  <c r="AF406" i="2"/>
  <c r="AE406" i="2"/>
  <c r="AD406" i="2"/>
  <c r="AG406" i="2"/>
  <c r="AF424" i="2"/>
  <c r="AE424" i="2"/>
  <c r="AD424" i="2"/>
  <c r="AG424" i="2"/>
  <c r="S447" i="2"/>
  <c r="P308" i="2"/>
  <c r="S315" i="2"/>
  <c r="AD321" i="2"/>
  <c r="AD329" i="2"/>
  <c r="AD337" i="2"/>
  <c r="M342" i="2"/>
  <c r="AE345" i="2"/>
  <c r="AF380" i="2"/>
  <c r="AE380" i="2"/>
  <c r="AD380" i="2"/>
  <c r="M411" i="2"/>
  <c r="N410" i="2"/>
  <c r="N409" i="2" s="1"/>
  <c r="AF422" i="2"/>
  <c r="AE422" i="2"/>
  <c r="AD422" i="2"/>
  <c r="AG422" i="2"/>
  <c r="J433" i="2"/>
  <c r="J431" i="2" s="1"/>
  <c r="AE379" i="2"/>
  <c r="AE388" i="2"/>
  <c r="AD395" i="2"/>
  <c r="J447" i="2"/>
  <c r="P457" i="2"/>
  <c r="Q453" i="2"/>
  <c r="Q446" i="2" s="1"/>
  <c r="P469" i="2"/>
  <c r="O481" i="2"/>
  <c r="T481" i="2"/>
  <c r="S482" i="2"/>
  <c r="M521" i="2"/>
  <c r="O517" i="2"/>
  <c r="AD394" i="2"/>
  <c r="H396" i="2"/>
  <c r="J482" i="2"/>
  <c r="K481" i="2"/>
  <c r="S514" i="2"/>
  <c r="T510" i="2"/>
  <c r="AE394" i="2"/>
  <c r="R396" i="2"/>
  <c r="P411" i="2"/>
  <c r="R410" i="2"/>
  <c r="R409" i="2" s="1"/>
  <c r="N417" i="2"/>
  <c r="S418" i="2"/>
  <c r="AF442" i="2"/>
  <c r="AG442" i="2"/>
  <c r="AE442" i="2"/>
  <c r="M454" i="2"/>
  <c r="N453" i="2"/>
  <c r="N446" i="2" s="1"/>
  <c r="S460" i="2"/>
  <c r="T453" i="2"/>
  <c r="T446" i="2" s="1"/>
  <c r="S518" i="2"/>
  <c r="T517" i="2"/>
  <c r="AG407" i="2"/>
  <c r="AG419" i="2"/>
  <c r="AG428" i="2"/>
  <c r="AG436" i="2"/>
  <c r="G495" i="2"/>
  <c r="H495" i="10" s="1"/>
  <c r="I494" i="2"/>
  <c r="J494" i="10" s="1"/>
  <c r="G511" i="2"/>
  <c r="H511" i="10" s="1"/>
  <c r="I510" i="2"/>
  <c r="J510" i="10" s="1"/>
  <c r="AF621" i="2"/>
  <c r="AE621" i="2"/>
  <c r="AD621" i="2"/>
  <c r="AG621" i="2"/>
  <c r="AD407" i="2"/>
  <c r="AG408" i="2"/>
  <c r="AG414" i="2"/>
  <c r="AD419" i="2"/>
  <c r="AD428" i="2"/>
  <c r="AF430" i="2"/>
  <c r="AF432" i="2"/>
  <c r="AD436" i="2"/>
  <c r="AE437" i="2"/>
  <c r="M447" i="2"/>
  <c r="P454" i="2"/>
  <c r="S457" i="2"/>
  <c r="G469" i="2"/>
  <c r="H469" i="10" s="1"/>
  <c r="J472" i="2"/>
  <c r="Q481" i="2"/>
  <c r="M482" i="2"/>
  <c r="H494" i="2"/>
  <c r="I494" i="10" s="1"/>
  <c r="K494" i="2"/>
  <c r="O494" i="2"/>
  <c r="S495" i="2"/>
  <c r="U494" i="2"/>
  <c r="P504" i="2"/>
  <c r="R494" i="2"/>
  <c r="S511" i="2"/>
  <c r="U510" i="2"/>
  <c r="J518" i="2"/>
  <c r="L517" i="2"/>
  <c r="M539" i="2"/>
  <c r="P450" i="2"/>
  <c r="G457" i="2"/>
  <c r="H457" i="10" s="1"/>
  <c r="J460" i="2"/>
  <c r="M475" i="2"/>
  <c r="P495" i="2"/>
  <c r="Q494" i="2"/>
  <c r="M504" i="2"/>
  <c r="N494" i="2"/>
  <c r="P511" i="2"/>
  <c r="Q510" i="2"/>
  <c r="G518" i="2"/>
  <c r="H518" i="10" s="1"/>
  <c r="H517" i="2"/>
  <c r="I517" i="10" s="1"/>
  <c r="AF528" i="2"/>
  <c r="AE528" i="2"/>
  <c r="AD528" i="2"/>
  <c r="J495" i="2"/>
  <c r="J511" i="2"/>
  <c r="M518" i="2"/>
  <c r="J548" i="2"/>
  <c r="K547" i="2"/>
  <c r="M612" i="2"/>
  <c r="AD529" i="2"/>
  <c r="P552" i="2"/>
  <c r="Q547" i="2"/>
  <c r="Q538" i="2" s="1"/>
  <c r="Q532" i="2" s="1"/>
  <c r="AF564" i="2"/>
  <c r="AE564" i="2"/>
  <c r="AD564" i="2"/>
  <c r="S572" i="2"/>
  <c r="T563" i="2"/>
  <c r="T562" i="2" s="1"/>
  <c r="AE529" i="2"/>
  <c r="S542" i="2"/>
  <c r="M548" i="2"/>
  <c r="G552" i="2"/>
  <c r="H552" i="10" s="1"/>
  <c r="AF560" i="2"/>
  <c r="AE560" i="2"/>
  <c r="AD560" i="2"/>
  <c r="AF568" i="2"/>
  <c r="AE568" i="2"/>
  <c r="AD568" i="2"/>
  <c r="I609" i="2"/>
  <c r="I635" i="2"/>
  <c r="U609" i="2"/>
  <c r="U635" i="2"/>
  <c r="AF531" i="2"/>
  <c r="AE545" i="2"/>
  <c r="J552" i="2"/>
  <c r="AG561" i="2"/>
  <c r="O563" i="2"/>
  <c r="O562" i="2" s="1"/>
  <c r="AF566" i="2"/>
  <c r="AF570" i="2"/>
  <c r="AF628" i="2"/>
  <c r="AE628" i="2"/>
  <c r="AD628" i="2"/>
  <c r="AG531" i="2"/>
  <c r="AF545" i="2"/>
  <c r="H547" i="2"/>
  <c r="I547" i="10" s="1"/>
  <c r="T547" i="2"/>
  <c r="T538" i="2" s="1"/>
  <c r="T532" i="2" s="1"/>
  <c r="AF580" i="2"/>
  <c r="AE580" i="2"/>
  <c r="AD580" i="2"/>
  <c r="AF583" i="2"/>
  <c r="AE583" i="2"/>
  <c r="AD583" i="2"/>
  <c r="AF597" i="2"/>
  <c r="AE597" i="2"/>
  <c r="AD597" i="2"/>
  <c r="P612" i="2"/>
  <c r="AF617" i="2"/>
  <c r="AE617" i="2"/>
  <c r="AD617" i="2"/>
  <c r="O635" i="2"/>
  <c r="J572" i="2"/>
  <c r="S612" i="2"/>
  <c r="AF624" i="2"/>
  <c r="AE624" i="2"/>
  <c r="G623" i="2"/>
  <c r="AD624" i="2"/>
  <c r="AF632" i="2"/>
  <c r="AE632" i="2"/>
  <c r="AD632" i="2"/>
  <c r="AE579" i="2"/>
  <c r="AG588" i="2"/>
  <c r="AF589" i="2"/>
  <c r="AE591" i="2"/>
  <c r="AG614" i="2"/>
  <c r="AG618" i="2"/>
  <c r="AG622" i="2"/>
  <c r="AG625" i="2"/>
  <c r="AG629" i="2"/>
  <c r="AG633" i="2"/>
  <c r="AF579" i="2"/>
  <c r="AD588" i="2"/>
  <c r="AG589" i="2"/>
  <c r="AF591" i="2"/>
  <c r="AG611" i="2"/>
  <c r="AD614" i="2"/>
  <c r="AG615" i="2"/>
  <c r="AF616" i="2"/>
  <c r="AD618" i="2"/>
  <c r="AG619" i="2"/>
  <c r="AF620" i="2"/>
  <c r="AD622" i="2"/>
  <c r="AD625" i="2"/>
  <c r="AG626" i="2"/>
  <c r="AF627" i="2"/>
  <c r="AD629" i="2"/>
  <c r="AG630" i="2"/>
  <c r="AF631" i="2"/>
  <c r="AD633" i="2"/>
  <c r="AG634" i="2"/>
  <c r="G612" i="2"/>
  <c r="H353" i="10" l="1"/>
  <c r="H53" i="10"/>
  <c r="H581" i="10"/>
  <c r="U52" i="2"/>
  <c r="H562" i="2"/>
  <c r="I563" i="10"/>
  <c r="I562" i="10" s="1"/>
  <c r="I52" i="10"/>
  <c r="I562" i="2"/>
  <c r="J563" i="10"/>
  <c r="J562" i="10" s="1"/>
  <c r="J52" i="10"/>
  <c r="J431" i="10"/>
  <c r="J54" i="10"/>
  <c r="H54" i="10" s="1"/>
  <c r="G431" i="2"/>
  <c r="H433" i="10"/>
  <c r="H431" i="10" s="1"/>
  <c r="H198" i="10"/>
  <c r="I66" i="10"/>
  <c r="J91" i="10"/>
  <c r="H126" i="10"/>
  <c r="J104" i="10"/>
  <c r="H35" i="10"/>
  <c r="Q52" i="2"/>
  <c r="K52" i="2"/>
  <c r="Q48" i="2"/>
  <c r="T66" i="2"/>
  <c r="N52" i="2"/>
  <c r="L52" i="2"/>
  <c r="O52" i="2"/>
  <c r="H52" i="2"/>
  <c r="T52" i="2"/>
  <c r="M338" i="2"/>
  <c r="R52" i="2"/>
  <c r="I52" i="2"/>
  <c r="R66" i="2"/>
  <c r="J338" i="2"/>
  <c r="L66" i="2"/>
  <c r="O66" i="2"/>
  <c r="P338" i="2"/>
  <c r="U66" i="2"/>
  <c r="Q66" i="2"/>
  <c r="T445" i="2"/>
  <c r="T444" i="2" s="1"/>
  <c r="T443" i="2" s="1"/>
  <c r="N66" i="2"/>
  <c r="K66" i="2"/>
  <c r="L445" i="2"/>
  <c r="L444" i="2" s="1"/>
  <c r="L443" i="2" s="1"/>
  <c r="R445" i="2"/>
  <c r="R444" i="2" s="1"/>
  <c r="R443" i="2" s="1"/>
  <c r="Q445" i="2"/>
  <c r="Q444" i="2" s="1"/>
  <c r="Q443" i="2" s="1"/>
  <c r="G338" i="2"/>
  <c r="K445" i="2"/>
  <c r="Q204" i="2"/>
  <c r="H66" i="2"/>
  <c r="O445" i="2"/>
  <c r="O444" i="2" s="1"/>
  <c r="O443" i="2" s="1"/>
  <c r="I66" i="2"/>
  <c r="N445" i="2"/>
  <c r="N444" i="2" s="1"/>
  <c r="N443" i="2" s="1"/>
  <c r="G178" i="2"/>
  <c r="H178" i="10" s="1"/>
  <c r="S178" i="2"/>
  <c r="M178" i="2"/>
  <c r="P178" i="2"/>
  <c r="J178" i="2"/>
  <c r="I538" i="2"/>
  <c r="AE548" i="2"/>
  <c r="AD548" i="2"/>
  <c r="AG548" i="2"/>
  <c r="AF548" i="2"/>
  <c r="G53" i="2"/>
  <c r="AC53" i="2" s="1"/>
  <c r="H538" i="2"/>
  <c r="H446" i="2"/>
  <c r="AF157" i="2"/>
  <c r="I446" i="2"/>
  <c r="H10" i="3"/>
  <c r="J10" i="3" s="1"/>
  <c r="I409" i="2"/>
  <c r="AF126" i="2"/>
  <c r="H16" i="3"/>
  <c r="J16" i="3" s="1"/>
  <c r="AB590" i="2"/>
  <c r="AA590" i="2"/>
  <c r="G34" i="2"/>
  <c r="AC590" i="2"/>
  <c r="S54" i="2"/>
  <c r="S37" i="2" s="1"/>
  <c r="P54" i="2"/>
  <c r="P37" i="2" s="1"/>
  <c r="M54" i="2"/>
  <c r="M37" i="2" s="1"/>
  <c r="J54" i="2"/>
  <c r="J37" i="2" s="1"/>
  <c r="Z590" i="2"/>
  <c r="AB548" i="2"/>
  <c r="AC623" i="2"/>
  <c r="AA623" i="2"/>
  <c r="AB623" i="2"/>
  <c r="Z623" i="2"/>
  <c r="Z355" i="2"/>
  <c r="AB355" i="2"/>
  <c r="AC355" i="2"/>
  <c r="AA355" i="2"/>
  <c r="Z423" i="2"/>
  <c r="AB423" i="2"/>
  <c r="AC423" i="2"/>
  <c r="AA423" i="2"/>
  <c r="AE463" i="2"/>
  <c r="AC463" i="2"/>
  <c r="AB463" i="2"/>
  <c r="Z463" i="2"/>
  <c r="AA463" i="2"/>
  <c r="AD342" i="2"/>
  <c r="Z342" i="2"/>
  <c r="AB342" i="2"/>
  <c r="AC342" i="2"/>
  <c r="AA342" i="2"/>
  <c r="AG136" i="2"/>
  <c r="Z136" i="2"/>
  <c r="AB136" i="2"/>
  <c r="AC136" i="2"/>
  <c r="AA136" i="2"/>
  <c r="AD327" i="2"/>
  <c r="Z327" i="2"/>
  <c r="AB327" i="2"/>
  <c r="AC327" i="2"/>
  <c r="AA327" i="2"/>
  <c r="AE447" i="2"/>
  <c r="Z447" i="2"/>
  <c r="AB447" i="2"/>
  <c r="AC447" i="2"/>
  <c r="AA447" i="2"/>
  <c r="AD361" i="2"/>
  <c r="Z361" i="2"/>
  <c r="AB361" i="2"/>
  <c r="AC361" i="2"/>
  <c r="AA361" i="2"/>
  <c r="AD454" i="2"/>
  <c r="Z454" i="2"/>
  <c r="AB454" i="2"/>
  <c r="AC454" i="2"/>
  <c r="AA454" i="2"/>
  <c r="AC539" i="2"/>
  <c r="AA539" i="2"/>
  <c r="AB539" i="2"/>
  <c r="Z539" i="2"/>
  <c r="AF98" i="2"/>
  <c r="Z98" i="2"/>
  <c r="AB98" i="2"/>
  <c r="AC98" i="2"/>
  <c r="AA98" i="2"/>
  <c r="G581" i="2"/>
  <c r="AB582" i="2"/>
  <c r="Z582" i="2"/>
  <c r="AA582" i="2"/>
  <c r="AC582" i="2"/>
  <c r="AC527" i="2"/>
  <c r="AA527" i="2"/>
  <c r="AB527" i="2"/>
  <c r="Z527" i="2"/>
  <c r="Z296" i="2"/>
  <c r="AB296" i="2"/>
  <c r="AC296" i="2"/>
  <c r="AA296" i="2"/>
  <c r="Z217" i="2"/>
  <c r="AB217" i="2"/>
  <c r="AC217" i="2"/>
  <c r="AA217" i="2"/>
  <c r="Z308" i="2"/>
  <c r="AB308" i="2"/>
  <c r="AC308" i="2"/>
  <c r="AA308" i="2"/>
  <c r="AE521" i="2"/>
  <c r="AC521" i="2"/>
  <c r="AA521" i="2"/>
  <c r="AB521" i="2"/>
  <c r="Z521" i="2"/>
  <c r="AG174" i="2"/>
  <c r="Z174" i="2"/>
  <c r="AB174" i="2"/>
  <c r="AC174" i="2"/>
  <c r="AA174" i="2"/>
  <c r="AE185" i="2"/>
  <c r="Z185" i="2"/>
  <c r="AB185" i="2"/>
  <c r="AC185" i="2"/>
  <c r="AA185" i="2"/>
  <c r="AF466" i="2"/>
  <c r="AC466" i="2"/>
  <c r="AA466" i="2"/>
  <c r="AB466" i="2"/>
  <c r="Z466" i="2"/>
  <c r="AF450" i="2"/>
  <c r="Z450" i="2"/>
  <c r="AB450" i="2"/>
  <c r="AC450" i="2"/>
  <c r="AA450" i="2"/>
  <c r="AE318" i="2"/>
  <c r="Z318" i="2"/>
  <c r="AB318" i="2"/>
  <c r="AC318" i="2"/>
  <c r="AA318" i="2"/>
  <c r="AD292" i="2"/>
  <c r="Z292" i="2"/>
  <c r="AB292" i="2"/>
  <c r="AC292" i="2"/>
  <c r="AA292" i="2"/>
  <c r="Z358" i="2"/>
  <c r="AB358" i="2"/>
  <c r="AC358" i="2"/>
  <c r="AA358" i="2"/>
  <c r="AE148" i="2"/>
  <c r="Z148" i="2"/>
  <c r="AB148" i="2"/>
  <c r="AC148" i="2"/>
  <c r="AA148" i="2"/>
  <c r="AG114" i="2"/>
  <c r="Z114" i="2"/>
  <c r="AB114" i="2"/>
  <c r="AC114" i="2"/>
  <c r="AA114" i="2"/>
  <c r="AD111" i="2"/>
  <c r="Z111" i="2"/>
  <c r="AB111" i="2"/>
  <c r="AC111" i="2"/>
  <c r="AA111" i="2"/>
  <c r="Z95" i="2"/>
  <c r="AB95" i="2"/>
  <c r="AC95" i="2"/>
  <c r="AA95" i="2"/>
  <c r="AG117" i="2"/>
  <c r="Z117" i="2"/>
  <c r="AB117" i="2"/>
  <c r="AC117" i="2"/>
  <c r="AA117" i="2"/>
  <c r="AF83" i="2"/>
  <c r="AA83" i="2"/>
  <c r="AC83" i="2"/>
  <c r="AB83" i="2"/>
  <c r="Z83" i="2"/>
  <c r="AA548" i="2"/>
  <c r="AC518" i="2"/>
  <c r="AA518" i="2"/>
  <c r="AB518" i="2"/>
  <c r="Z518" i="2"/>
  <c r="Z418" i="2"/>
  <c r="AB418" i="2"/>
  <c r="AC418" i="2"/>
  <c r="AA418" i="2"/>
  <c r="AG292" i="2"/>
  <c r="Z243" i="2"/>
  <c r="AB243" i="2"/>
  <c r="AC243" i="2"/>
  <c r="AA243" i="2"/>
  <c r="Z130" i="2"/>
  <c r="AB130" i="2"/>
  <c r="AC130" i="2"/>
  <c r="AA130" i="2"/>
  <c r="AG488" i="2"/>
  <c r="AC488" i="2"/>
  <c r="Z488" i="2"/>
  <c r="AB488" i="2"/>
  <c r="AA488" i="2"/>
  <c r="Z276" i="2"/>
  <c r="AB276" i="2"/>
  <c r="AC276" i="2"/>
  <c r="AA276" i="2"/>
  <c r="AD223" i="2"/>
  <c r="Z223" i="2"/>
  <c r="AB223" i="2"/>
  <c r="AC223" i="2"/>
  <c r="AA223" i="2"/>
  <c r="Z142" i="2"/>
  <c r="AB142" i="2"/>
  <c r="AC142" i="2"/>
  <c r="AA142" i="2"/>
  <c r="AE485" i="2"/>
  <c r="AC485" i="2"/>
  <c r="AA485" i="2"/>
  <c r="AB485" i="2"/>
  <c r="Z485" i="2"/>
  <c r="AD249" i="2"/>
  <c r="Z249" i="2"/>
  <c r="AB249" i="2"/>
  <c r="AC249" i="2"/>
  <c r="AA249" i="2"/>
  <c r="AF160" i="2"/>
  <c r="Z160" i="2"/>
  <c r="AB160" i="2"/>
  <c r="AC160" i="2"/>
  <c r="AA160" i="2"/>
  <c r="AG198" i="2"/>
  <c r="Z198" i="2"/>
  <c r="AB198" i="2"/>
  <c r="AC198" i="2"/>
  <c r="AA198" i="2"/>
  <c r="Z266" i="2"/>
  <c r="AB266" i="2"/>
  <c r="AC266" i="2"/>
  <c r="AA266" i="2"/>
  <c r="AD260" i="2"/>
  <c r="Z260" i="2"/>
  <c r="AB260" i="2"/>
  <c r="AC260" i="2"/>
  <c r="AA260" i="2"/>
  <c r="Z236" i="2"/>
  <c r="AB236" i="2"/>
  <c r="AC236" i="2"/>
  <c r="AA236" i="2"/>
  <c r="AG246" i="2"/>
  <c r="Z246" i="2"/>
  <c r="AB246" i="2"/>
  <c r="AC246" i="2"/>
  <c r="AA246" i="2"/>
  <c r="AC498" i="2"/>
  <c r="AA498" i="2"/>
  <c r="AB498" i="2"/>
  <c r="Z498" i="2"/>
  <c r="AC482" i="2"/>
  <c r="AA482" i="2"/>
  <c r="Z482" i="2"/>
  <c r="AB482" i="2"/>
  <c r="Z411" i="2"/>
  <c r="AB411" i="2"/>
  <c r="AC411" i="2"/>
  <c r="AA411" i="2"/>
  <c r="AA67" i="2"/>
  <c r="AC67" i="2"/>
  <c r="AB67" i="2"/>
  <c r="Z67" i="2"/>
  <c r="AD154" i="2"/>
  <c r="Z154" i="2"/>
  <c r="AB154" i="2"/>
  <c r="AC154" i="2"/>
  <c r="AA154" i="2"/>
  <c r="AG120" i="2"/>
  <c r="Z120" i="2"/>
  <c r="AB120" i="2"/>
  <c r="AC120" i="2"/>
  <c r="AA120" i="2"/>
  <c r="AA77" i="2"/>
  <c r="AC77" i="2"/>
  <c r="AB77" i="2"/>
  <c r="Z77" i="2"/>
  <c r="AG182" i="2"/>
  <c r="Z182" i="2"/>
  <c r="AB182" i="2"/>
  <c r="AC182" i="2"/>
  <c r="AA182" i="2"/>
  <c r="AG108" i="2"/>
  <c r="Z108" i="2"/>
  <c r="AB108" i="2"/>
  <c r="AC108" i="2"/>
  <c r="AA108" i="2"/>
  <c r="AG226" i="2"/>
  <c r="Z226" i="2"/>
  <c r="AB226" i="2"/>
  <c r="AC226" i="2"/>
  <c r="AA226" i="2"/>
  <c r="AC548" i="2"/>
  <c r="AC469" i="2"/>
  <c r="Z469" i="2"/>
  <c r="AB469" i="2"/>
  <c r="AA469" i="2"/>
  <c r="Z370" i="2"/>
  <c r="AB370" i="2"/>
  <c r="AC370" i="2"/>
  <c r="AA370" i="2"/>
  <c r="Z288" i="2"/>
  <c r="AB288" i="2"/>
  <c r="AC288" i="2"/>
  <c r="AA288" i="2"/>
  <c r="AD229" i="2"/>
  <c r="Z229" i="2"/>
  <c r="AB229" i="2"/>
  <c r="AC229" i="2"/>
  <c r="AA229" i="2"/>
  <c r="AA86" i="2"/>
  <c r="AC86" i="2"/>
  <c r="AB86" i="2"/>
  <c r="Z86" i="2"/>
  <c r="AE269" i="2"/>
  <c r="Z269" i="2"/>
  <c r="AB269" i="2"/>
  <c r="AC269" i="2"/>
  <c r="AA269" i="2"/>
  <c r="AE145" i="2"/>
  <c r="Z145" i="2"/>
  <c r="AB145" i="2"/>
  <c r="AC145" i="2"/>
  <c r="AA145" i="2"/>
  <c r="AF475" i="2"/>
  <c r="AC475" i="2"/>
  <c r="AB475" i="2"/>
  <c r="Z475" i="2"/>
  <c r="AA475" i="2"/>
  <c r="AE279" i="2"/>
  <c r="Z279" i="2"/>
  <c r="AB279" i="2"/>
  <c r="AC279" i="2"/>
  <c r="AA279" i="2"/>
  <c r="Z252" i="2"/>
  <c r="AB252" i="2"/>
  <c r="AC252" i="2"/>
  <c r="AA252" i="2"/>
  <c r="Z209" i="2"/>
  <c r="AB209" i="2"/>
  <c r="AC209" i="2"/>
  <c r="AA209" i="2"/>
  <c r="AG514" i="2"/>
  <c r="AC514" i="2"/>
  <c r="AA514" i="2"/>
  <c r="AB514" i="2"/>
  <c r="Z514" i="2"/>
  <c r="AG188" i="2"/>
  <c r="Z188" i="2"/>
  <c r="AB188" i="2"/>
  <c r="AC188" i="2"/>
  <c r="AA188" i="2"/>
  <c r="AE501" i="2"/>
  <c r="AC501" i="2"/>
  <c r="AA501" i="2"/>
  <c r="AB501" i="2"/>
  <c r="Z501" i="2"/>
  <c r="AE382" i="2"/>
  <c r="Z382" i="2"/>
  <c r="AA382" i="2"/>
  <c r="AC382" i="2"/>
  <c r="AB382" i="2"/>
  <c r="AE171" i="2"/>
  <c r="Z171" i="2"/>
  <c r="AB171" i="2"/>
  <c r="AC171" i="2"/>
  <c r="AA171" i="2"/>
  <c r="AC612" i="2"/>
  <c r="AA612" i="2"/>
  <c r="AB612" i="2"/>
  <c r="Z612" i="2"/>
  <c r="AC495" i="2"/>
  <c r="AB495" i="2"/>
  <c r="Z495" i="2"/>
  <c r="AA495" i="2"/>
  <c r="Z179" i="2"/>
  <c r="AB179" i="2"/>
  <c r="AC179" i="2"/>
  <c r="AA179" i="2"/>
  <c r="AD542" i="2"/>
  <c r="AC542" i="2"/>
  <c r="AA542" i="2"/>
  <c r="AB542" i="2"/>
  <c r="Z542" i="2"/>
  <c r="AC491" i="2"/>
  <c r="AB491" i="2"/>
  <c r="Z491" i="2"/>
  <c r="AA491" i="2"/>
  <c r="AG70" i="2"/>
  <c r="AA70" i="2"/>
  <c r="AC70" i="2"/>
  <c r="AB70" i="2"/>
  <c r="Z70" i="2"/>
  <c r="AE123" i="2"/>
  <c r="Z123" i="2"/>
  <c r="AB123" i="2"/>
  <c r="AC123" i="2"/>
  <c r="AA123" i="2"/>
  <c r="G563" i="2"/>
  <c r="AC572" i="2"/>
  <c r="AA572" i="2"/>
  <c r="AB572" i="2"/>
  <c r="Z572" i="2"/>
  <c r="AG373" i="2"/>
  <c r="Z373" i="2"/>
  <c r="AB373" i="2"/>
  <c r="AC373" i="2"/>
  <c r="AA373" i="2"/>
  <c r="Z400" i="2"/>
  <c r="AB400" i="2"/>
  <c r="AC400" i="2"/>
  <c r="AA400" i="2"/>
  <c r="AD263" i="2"/>
  <c r="Z263" i="2"/>
  <c r="AB263" i="2"/>
  <c r="AC263" i="2"/>
  <c r="AA263" i="2"/>
  <c r="AD105" i="2"/>
  <c r="Z105" i="2"/>
  <c r="AB105" i="2"/>
  <c r="AC105" i="2"/>
  <c r="AA105" i="2"/>
  <c r="AE139" i="2"/>
  <c r="Z139" i="2"/>
  <c r="AB139" i="2"/>
  <c r="AC139" i="2"/>
  <c r="AA139" i="2"/>
  <c r="AE151" i="2"/>
  <c r="Z151" i="2"/>
  <c r="AB151" i="2"/>
  <c r="AC151" i="2"/>
  <c r="AA151" i="2"/>
  <c r="AD167" i="2"/>
  <c r="Z167" i="2"/>
  <c r="AB167" i="2"/>
  <c r="AC167" i="2"/>
  <c r="AA167" i="2"/>
  <c r="AC552" i="2"/>
  <c r="AA552" i="2"/>
  <c r="AB552" i="2"/>
  <c r="Z552" i="2"/>
  <c r="AC457" i="2"/>
  <c r="Z457" i="2"/>
  <c r="AB457" i="2"/>
  <c r="AA457" i="2"/>
  <c r="AC511" i="2"/>
  <c r="AA511" i="2"/>
  <c r="AB511" i="2"/>
  <c r="Z511" i="2"/>
  <c r="Z391" i="2"/>
  <c r="AB391" i="2"/>
  <c r="AC391" i="2"/>
  <c r="AA391" i="2"/>
  <c r="Z233" i="2"/>
  <c r="AB233" i="2"/>
  <c r="AC233" i="2"/>
  <c r="AA233" i="2"/>
  <c r="Z339" i="2"/>
  <c r="AB339" i="2"/>
  <c r="AC339" i="2"/>
  <c r="AA339" i="2"/>
  <c r="Z164" i="2"/>
  <c r="AB164" i="2"/>
  <c r="AC164" i="2"/>
  <c r="AA164" i="2"/>
  <c r="AC507" i="2"/>
  <c r="AA507" i="2"/>
  <c r="AB507" i="2"/>
  <c r="Z507" i="2"/>
  <c r="AE472" i="2"/>
  <c r="AC472" i="2"/>
  <c r="AA472" i="2"/>
  <c r="Z472" i="2"/>
  <c r="AB472" i="2"/>
  <c r="AD397" i="2"/>
  <c r="Z397" i="2"/>
  <c r="AB397" i="2"/>
  <c r="AC397" i="2"/>
  <c r="AA397" i="2"/>
  <c r="AF273" i="2"/>
  <c r="Z273" i="2"/>
  <c r="AB273" i="2"/>
  <c r="AC273" i="2"/>
  <c r="AA273" i="2"/>
  <c r="AD460" i="2"/>
  <c r="AC460" i="2"/>
  <c r="AA460" i="2"/>
  <c r="Z460" i="2"/>
  <c r="AB460" i="2"/>
  <c r="AG315" i="2"/>
  <c r="Z315" i="2"/>
  <c r="AB315" i="2"/>
  <c r="AC315" i="2"/>
  <c r="AA315" i="2"/>
  <c r="Z301" i="2"/>
  <c r="AB301" i="2"/>
  <c r="AC301" i="2"/>
  <c r="AA301" i="2"/>
  <c r="Z101" i="2"/>
  <c r="AB101" i="2"/>
  <c r="AC101" i="2"/>
  <c r="AA101" i="2"/>
  <c r="AD80" i="2"/>
  <c r="AA80" i="2"/>
  <c r="AC80" i="2"/>
  <c r="AB80" i="2"/>
  <c r="Z80" i="2"/>
  <c r="AD92" i="2"/>
  <c r="AA92" i="2"/>
  <c r="AC92" i="2"/>
  <c r="AB92" i="2"/>
  <c r="Z92" i="2"/>
  <c r="AE239" i="2"/>
  <c r="Z239" i="2"/>
  <c r="AB239" i="2"/>
  <c r="AC239" i="2"/>
  <c r="AA239" i="2"/>
  <c r="AG403" i="2"/>
  <c r="Z403" i="2"/>
  <c r="AB403" i="2"/>
  <c r="AC403" i="2"/>
  <c r="AA403" i="2"/>
  <c r="Z213" i="2"/>
  <c r="AB213" i="2"/>
  <c r="AC213" i="2"/>
  <c r="AA213" i="2"/>
  <c r="AD191" i="2"/>
  <c r="Z191" i="2"/>
  <c r="AB191" i="2"/>
  <c r="AC191" i="2"/>
  <c r="AA191" i="2"/>
  <c r="AG133" i="2"/>
  <c r="Z133" i="2"/>
  <c r="AB133" i="2"/>
  <c r="AC133" i="2"/>
  <c r="AA133" i="2"/>
  <c r="AF504" i="2"/>
  <c r="AC504" i="2"/>
  <c r="AA504" i="2"/>
  <c r="AB504" i="2"/>
  <c r="Z504" i="2"/>
  <c r="AE433" i="2"/>
  <c r="Z433" i="2"/>
  <c r="AB433" i="2"/>
  <c r="AC433" i="2"/>
  <c r="AA433" i="2"/>
  <c r="AG157" i="2"/>
  <c r="Z157" i="2"/>
  <c r="AB157" i="2"/>
  <c r="AC157" i="2"/>
  <c r="AA157" i="2"/>
  <c r="AE282" i="2"/>
  <c r="Z282" i="2"/>
  <c r="AB282" i="2"/>
  <c r="AC282" i="2"/>
  <c r="AA282" i="2"/>
  <c r="AE126" i="2"/>
  <c r="Z126" i="2"/>
  <c r="AB126" i="2"/>
  <c r="AC126" i="2"/>
  <c r="AA126" i="2"/>
  <c r="AF73" i="2"/>
  <c r="AA73" i="2"/>
  <c r="AC73" i="2"/>
  <c r="AB73" i="2"/>
  <c r="Z73" i="2"/>
  <c r="Z548" i="2"/>
  <c r="AC56" i="2"/>
  <c r="AB56" i="2"/>
  <c r="AA56" i="2"/>
  <c r="Z56" i="2"/>
  <c r="AD282" i="2"/>
  <c r="AE454" i="2"/>
  <c r="AF182" i="2"/>
  <c r="AE263" i="2"/>
  <c r="AE504" i="2"/>
  <c r="AD403" i="2"/>
  <c r="AD157" i="2"/>
  <c r="M581" i="2"/>
  <c r="AF226" i="2"/>
  <c r="AD136" i="2"/>
  <c r="AG504" i="2"/>
  <c r="AG269" i="2"/>
  <c r="I353" i="2"/>
  <c r="AE157" i="2"/>
  <c r="AD108" i="2"/>
  <c r="AD83" i="2"/>
  <c r="I221" i="2"/>
  <c r="AF382" i="2"/>
  <c r="AG475" i="2"/>
  <c r="AG279" i="2"/>
  <c r="AF171" i="2"/>
  <c r="AG151" i="2"/>
  <c r="AG73" i="2"/>
  <c r="AF482" i="2"/>
  <c r="S581" i="2"/>
  <c r="AE108" i="2"/>
  <c r="AD151" i="2"/>
  <c r="AD501" i="2"/>
  <c r="AD475" i="2"/>
  <c r="AD485" i="2"/>
  <c r="AG171" i="2"/>
  <c r="AE73" i="2"/>
  <c r="AD73" i="2"/>
  <c r="AE373" i="2"/>
  <c r="AE246" i="2"/>
  <c r="AF108" i="2"/>
  <c r="AD171" i="2"/>
  <c r="J581" i="2"/>
  <c r="AD126" i="2"/>
  <c r="AG126" i="2"/>
  <c r="AE83" i="2"/>
  <c r="AE111" i="2"/>
  <c r="AE209" i="2"/>
  <c r="J396" i="2"/>
  <c r="M417" i="2"/>
  <c r="AG83" i="2"/>
  <c r="AD301" i="2"/>
  <c r="P170" i="2"/>
  <c r="AD411" i="2"/>
  <c r="P581" i="2"/>
  <c r="K538" i="2"/>
  <c r="K532" i="2" s="1"/>
  <c r="AD77" i="2"/>
  <c r="AG77" i="2"/>
  <c r="AE77" i="2"/>
  <c r="AF95" i="2"/>
  <c r="AE95" i="2"/>
  <c r="AE167" i="2"/>
  <c r="AF167" i="2"/>
  <c r="AD185" i="2"/>
  <c r="AE491" i="2"/>
  <c r="AG491" i="2"/>
  <c r="AF266" i="2"/>
  <c r="AE266" i="2"/>
  <c r="AD266" i="2"/>
  <c r="AG236" i="2"/>
  <c r="AD236" i="2"/>
  <c r="AF361" i="2"/>
  <c r="AG213" i="2"/>
  <c r="AD213" i="2"/>
  <c r="AG167" i="2"/>
  <c r="AF77" i="2"/>
  <c r="AD142" i="2"/>
  <c r="AE142" i="2"/>
  <c r="AG358" i="2"/>
  <c r="AD358" i="2"/>
  <c r="AD400" i="2"/>
  <c r="AE400" i="2"/>
  <c r="AE67" i="2"/>
  <c r="AG67" i="2"/>
  <c r="AF188" i="2"/>
  <c r="AD188" i="2"/>
  <c r="AE188" i="2"/>
  <c r="AE226" i="2"/>
  <c r="AD226" i="2"/>
  <c r="J232" i="2"/>
  <c r="P163" i="2"/>
  <c r="S547" i="2"/>
  <c r="S538" i="2" s="1"/>
  <c r="S532" i="2" s="1"/>
  <c r="AD252" i="2"/>
  <c r="AD504" i="2"/>
  <c r="G410" i="2"/>
  <c r="AE411" i="2"/>
  <c r="AG454" i="2"/>
  <c r="AG433" i="2"/>
  <c r="AF279" i="2"/>
  <c r="AD182" i="2"/>
  <c r="AF276" i="2"/>
  <c r="G232" i="2"/>
  <c r="H232" i="10" s="1"/>
  <c r="AE475" i="2"/>
  <c r="O221" i="2"/>
  <c r="O48" i="2" s="1"/>
  <c r="AF460" i="2"/>
  <c r="AG501" i="2"/>
  <c r="U446" i="2"/>
  <c r="U445" i="2" s="1"/>
  <c r="AG582" i="2"/>
  <c r="AD582" i="2"/>
  <c r="AE582" i="2"/>
  <c r="AF582" i="2"/>
  <c r="AG590" i="2"/>
  <c r="AD590" i="2"/>
  <c r="AF590" i="2"/>
  <c r="AE590" i="2"/>
  <c r="AF358" i="2"/>
  <c r="AF260" i="2"/>
  <c r="AF454" i="2"/>
  <c r="AG382" i="2"/>
  <c r="AD514" i="2"/>
  <c r="AF282" i="2"/>
  <c r="AD174" i="2"/>
  <c r="AF501" i="2"/>
  <c r="AF411" i="2"/>
  <c r="AE358" i="2"/>
  <c r="J287" i="2"/>
  <c r="AG282" i="2"/>
  <c r="AD269" i="2"/>
  <c r="AE182" i="2"/>
  <c r="AG185" i="2"/>
  <c r="AF151" i="2"/>
  <c r="AG411" i="2"/>
  <c r="P396" i="2"/>
  <c r="AG105" i="2"/>
  <c r="AG160" i="2"/>
  <c r="AD382" i="2"/>
  <c r="O353" i="2"/>
  <c r="AF185" i="2"/>
  <c r="AF145" i="2"/>
  <c r="AF142" i="2"/>
  <c r="M287" i="2"/>
  <c r="AF213" i="2"/>
  <c r="AE213" i="2"/>
  <c r="P417" i="2"/>
  <c r="AF433" i="2"/>
  <c r="G54" i="2"/>
  <c r="G37" i="2" s="1"/>
  <c r="AD433" i="2"/>
  <c r="AE236" i="2"/>
  <c r="AF209" i="2"/>
  <c r="AG266" i="2"/>
  <c r="AF236" i="2"/>
  <c r="AD209" i="2"/>
  <c r="AD572" i="2"/>
  <c r="AE572" i="2"/>
  <c r="AG498" i="2"/>
  <c r="AE260" i="2"/>
  <c r="AE327" i="2"/>
  <c r="AG260" i="2"/>
  <c r="AD498" i="2"/>
  <c r="G481" i="2"/>
  <c r="H481" i="10" s="1"/>
  <c r="AE460" i="2"/>
  <c r="M510" i="2"/>
  <c r="AE98" i="2"/>
  <c r="AG98" i="2"/>
  <c r="AE514" i="2"/>
  <c r="AD160" i="2"/>
  <c r="AD120" i="2"/>
  <c r="AF139" i="2"/>
  <c r="AD95" i="2"/>
  <c r="AG111" i="2"/>
  <c r="AF498" i="2"/>
  <c r="AG521" i="2"/>
  <c r="AG472" i="2"/>
  <c r="AD273" i="2"/>
  <c r="AE160" i="2"/>
  <c r="AE120" i="2"/>
  <c r="AE252" i="2"/>
  <c r="AF154" i="2"/>
  <c r="AE117" i="2"/>
  <c r="AF111" i="2"/>
  <c r="S170" i="2"/>
  <c r="J91" i="2"/>
  <c r="AF514" i="2"/>
  <c r="G510" i="2"/>
  <c r="H510" i="10" s="1"/>
  <c r="AE154" i="2"/>
  <c r="AD117" i="2"/>
  <c r="AD482" i="2"/>
  <c r="AF447" i="2"/>
  <c r="AG318" i="2"/>
  <c r="AE191" i="2"/>
  <c r="AF123" i="2"/>
  <c r="AG139" i="2"/>
  <c r="AG142" i="2"/>
  <c r="AD67" i="2"/>
  <c r="AE482" i="2"/>
  <c r="AF491" i="2"/>
  <c r="AG482" i="2"/>
  <c r="AE361" i="2"/>
  <c r="L353" i="2"/>
  <c r="AF269" i="2"/>
  <c r="AF463" i="2"/>
  <c r="AG263" i="2"/>
  <c r="AE133" i="2"/>
  <c r="AF120" i="2"/>
  <c r="AG95" i="2"/>
  <c r="AF191" i="2"/>
  <c r="AD98" i="2"/>
  <c r="AD139" i="2"/>
  <c r="AF252" i="2"/>
  <c r="AG154" i="2"/>
  <c r="AF117" i="2"/>
  <c r="AD521" i="2"/>
  <c r="S396" i="2"/>
  <c r="AG447" i="2"/>
  <c r="AG400" i="2"/>
  <c r="AF400" i="2"/>
  <c r="AE403" i="2"/>
  <c r="AG361" i="2"/>
  <c r="AD373" i="2"/>
  <c r="AF292" i="2"/>
  <c r="AF318" i="2"/>
  <c r="S287" i="2"/>
  <c r="AF223" i="2"/>
  <c r="AE223" i="2"/>
  <c r="AF133" i="2"/>
  <c r="AG148" i="2"/>
  <c r="AF263" i="2"/>
  <c r="AE114" i="2"/>
  <c r="AF80" i="2"/>
  <c r="AF67" i="2"/>
  <c r="AF105" i="2"/>
  <c r="AD101" i="2"/>
  <c r="M222" i="2"/>
  <c r="J417" i="2"/>
  <c r="U353" i="2"/>
  <c r="S232" i="2"/>
  <c r="AG209" i="2"/>
  <c r="AE498" i="2"/>
  <c r="AF403" i="2"/>
  <c r="K353" i="2"/>
  <c r="AD148" i="2"/>
  <c r="G170" i="2"/>
  <c r="H170" i="10" s="1"/>
  <c r="AD198" i="2"/>
  <c r="J635" i="2"/>
  <c r="AD447" i="2"/>
  <c r="AF397" i="2"/>
  <c r="AF114" i="2"/>
  <c r="AF92" i="2"/>
  <c r="AE105" i="2"/>
  <c r="J609" i="2"/>
  <c r="AF539" i="2"/>
  <c r="S453" i="2"/>
  <c r="S446" i="2" s="1"/>
  <c r="S410" i="2"/>
  <c r="S409" i="2" s="1"/>
  <c r="AD466" i="2"/>
  <c r="AE450" i="2"/>
  <c r="AG397" i="2"/>
  <c r="AF373" i="2"/>
  <c r="AG223" i="2"/>
  <c r="AD246" i="2"/>
  <c r="AD133" i="2"/>
  <c r="AG191" i="2"/>
  <c r="AF148" i="2"/>
  <c r="AD114" i="2"/>
  <c r="AE174" i="2"/>
  <c r="P91" i="2"/>
  <c r="P481" i="2"/>
  <c r="AD276" i="2"/>
  <c r="AF327" i="2"/>
  <c r="AD318" i="2"/>
  <c r="AD279" i="2"/>
  <c r="AE301" i="2"/>
  <c r="AG327" i="2"/>
  <c r="AD315" i="2"/>
  <c r="AD239" i="2"/>
  <c r="AF246" i="2"/>
  <c r="AG229" i="2"/>
  <c r="AG252" i="2"/>
  <c r="AG239" i="2"/>
  <c r="AG249" i="2"/>
  <c r="AE292" i="2"/>
  <c r="AF301" i="2"/>
  <c r="AE315" i="2"/>
  <c r="AF239" i="2"/>
  <c r="J208" i="2"/>
  <c r="AF56" i="2"/>
  <c r="AG572" i="2"/>
  <c r="AF572" i="2"/>
  <c r="AG56" i="2"/>
  <c r="P563" i="2"/>
  <c r="P562" i="2" s="1"/>
  <c r="AE56" i="2"/>
  <c r="AD56" i="2"/>
  <c r="AE466" i="2"/>
  <c r="AD491" i="2"/>
  <c r="AG485" i="2"/>
  <c r="AG466" i="2"/>
  <c r="AG450" i="2"/>
  <c r="AG24" i="2"/>
  <c r="AF24" i="2"/>
  <c r="AF521" i="2"/>
  <c r="AF485" i="2"/>
  <c r="AD450" i="2"/>
  <c r="AG539" i="2"/>
  <c r="AD539" i="2"/>
  <c r="AE539" i="2"/>
  <c r="P547" i="2"/>
  <c r="P538" i="2" s="1"/>
  <c r="P532" i="2" s="1"/>
  <c r="AG507" i="2"/>
  <c r="AG80" i="2"/>
  <c r="AE80" i="2"/>
  <c r="AE542" i="2"/>
  <c r="AD507" i="2"/>
  <c r="H353" i="2"/>
  <c r="AD472" i="2"/>
  <c r="AE488" i="2"/>
  <c r="AD463" i="2"/>
  <c r="AE273" i="2"/>
  <c r="U221" i="2"/>
  <c r="U204" i="2" s="1"/>
  <c r="M104" i="2"/>
  <c r="AE276" i="2"/>
  <c r="AF136" i="2"/>
  <c r="AE136" i="2"/>
  <c r="AE198" i="2"/>
  <c r="AF101" i="2"/>
  <c r="AF70" i="2"/>
  <c r="AE86" i="2"/>
  <c r="AG86" i="2"/>
  <c r="G396" i="2"/>
  <c r="J410" i="2"/>
  <c r="J409" i="2" s="1"/>
  <c r="G547" i="2"/>
  <c r="H547" i="10" s="1"/>
  <c r="AG542" i="2"/>
  <c r="AF542" i="2"/>
  <c r="AE507" i="2"/>
  <c r="AG460" i="2"/>
  <c r="AF488" i="2"/>
  <c r="AG463" i="2"/>
  <c r="AG301" i="2"/>
  <c r="AF315" i="2"/>
  <c r="G222" i="2"/>
  <c r="H222" i="10" s="1"/>
  <c r="AF86" i="2"/>
  <c r="AE249" i="2"/>
  <c r="AE229" i="2"/>
  <c r="AG123" i="2"/>
  <c r="AD145" i="2"/>
  <c r="AF198" i="2"/>
  <c r="AF174" i="2"/>
  <c r="S104" i="2"/>
  <c r="AG101" i="2"/>
  <c r="AD70" i="2"/>
  <c r="AG342" i="2"/>
  <c r="AF342" i="2"/>
  <c r="AE342" i="2"/>
  <c r="P287" i="2"/>
  <c r="R221" i="2"/>
  <c r="R48" i="2" s="1"/>
  <c r="AG273" i="2"/>
  <c r="AF507" i="2"/>
  <c r="AF472" i="2"/>
  <c r="AE397" i="2"/>
  <c r="T353" i="2"/>
  <c r="AD488" i="2"/>
  <c r="AG145" i="2"/>
  <c r="AF249" i="2"/>
  <c r="AF229" i="2"/>
  <c r="AD123" i="2"/>
  <c r="AD86" i="2"/>
  <c r="AG276" i="2"/>
  <c r="G91" i="2"/>
  <c r="G104" i="2"/>
  <c r="AE101" i="2"/>
  <c r="AE70" i="2"/>
  <c r="AD24" i="2"/>
  <c r="AE24" i="2"/>
  <c r="P517" i="2"/>
  <c r="AG92" i="2"/>
  <c r="AE92" i="2"/>
  <c r="P635" i="2"/>
  <c r="M517" i="2"/>
  <c r="M453" i="2"/>
  <c r="M446" i="2" s="1"/>
  <c r="P410" i="2"/>
  <c r="AG130" i="2"/>
  <c r="AF130" i="2"/>
  <c r="G129" i="2"/>
  <c r="H129" i="10" s="1"/>
  <c r="AE130" i="2"/>
  <c r="AD130" i="2"/>
  <c r="M170" i="2"/>
  <c r="J104" i="2"/>
  <c r="M129" i="2"/>
  <c r="P609" i="2"/>
  <c r="S563" i="2"/>
  <c r="S562" i="2" s="1"/>
  <c r="M635" i="2"/>
  <c r="M609" i="2"/>
  <c r="P494" i="2"/>
  <c r="AE457" i="2"/>
  <c r="AD457" i="2"/>
  <c r="AG457" i="2"/>
  <c r="AF457" i="2"/>
  <c r="J510" i="2"/>
  <c r="AF495" i="2"/>
  <c r="G494" i="2"/>
  <c r="H494" i="10" s="1"/>
  <c r="AE495" i="2"/>
  <c r="AD495" i="2"/>
  <c r="AG495" i="2"/>
  <c r="M396" i="2"/>
  <c r="J481" i="2"/>
  <c r="S481" i="2"/>
  <c r="AE391" i="2"/>
  <c r="AG391" i="2"/>
  <c r="G390" i="2"/>
  <c r="AF391" i="2"/>
  <c r="AD391" i="2"/>
  <c r="AE355" i="2"/>
  <c r="AD355" i="2"/>
  <c r="AG355" i="2"/>
  <c r="AF355" i="2"/>
  <c r="N353" i="2"/>
  <c r="AF308" i="2"/>
  <c r="AD308" i="2"/>
  <c r="AG308" i="2"/>
  <c r="AE308" i="2"/>
  <c r="AE243" i="2"/>
  <c r="AD243" i="2"/>
  <c r="AG243" i="2"/>
  <c r="AF243" i="2"/>
  <c r="J222" i="2"/>
  <c r="K221" i="2"/>
  <c r="K48" i="2" s="1"/>
  <c r="AE164" i="2"/>
  <c r="AD164" i="2"/>
  <c r="AG164" i="2"/>
  <c r="AF164" i="2"/>
  <c r="G163" i="2"/>
  <c r="H163" i="10" s="1"/>
  <c r="P129" i="2"/>
  <c r="J163" i="2"/>
  <c r="S163" i="2"/>
  <c r="S91" i="2"/>
  <c r="S635" i="2"/>
  <c r="S609" i="2"/>
  <c r="P510" i="2"/>
  <c r="S417" i="2"/>
  <c r="P390" i="2"/>
  <c r="AE296" i="2"/>
  <c r="AF296" i="2"/>
  <c r="AD296" i="2"/>
  <c r="AG296" i="2"/>
  <c r="H221" i="2"/>
  <c r="I221" i="10" s="1"/>
  <c r="I204" i="10" s="1"/>
  <c r="G242" i="2"/>
  <c r="H242" i="10" s="1"/>
  <c r="AG527" i="2"/>
  <c r="AF527" i="2"/>
  <c r="AE527" i="2"/>
  <c r="AD527" i="2"/>
  <c r="P453" i="2"/>
  <c r="P446" i="2" s="1"/>
  <c r="AG370" i="2"/>
  <c r="AF370" i="2"/>
  <c r="AE370" i="2"/>
  <c r="AD370" i="2"/>
  <c r="AG623" i="2"/>
  <c r="AF623" i="2"/>
  <c r="AE623" i="2"/>
  <c r="AD623" i="2"/>
  <c r="J547" i="2"/>
  <c r="J538" i="2" s="1"/>
  <c r="J532" i="2" s="1"/>
  <c r="J517" i="2"/>
  <c r="M481" i="2"/>
  <c r="AE469" i="2"/>
  <c r="AF469" i="2"/>
  <c r="AD469" i="2"/>
  <c r="AG469" i="2"/>
  <c r="AG423" i="2"/>
  <c r="AF423" i="2"/>
  <c r="AE423" i="2"/>
  <c r="AD423" i="2"/>
  <c r="R353" i="2"/>
  <c r="P222" i="2"/>
  <c r="N221" i="2"/>
  <c r="N48" i="2" s="1"/>
  <c r="M232" i="2"/>
  <c r="P104" i="2"/>
  <c r="AE288" i="2"/>
  <c r="AG288" i="2"/>
  <c r="AF288" i="2"/>
  <c r="AD288" i="2"/>
  <c r="J563" i="2"/>
  <c r="J562" i="2" s="1"/>
  <c r="J494" i="2"/>
  <c r="AF418" i="2"/>
  <c r="G417" i="2"/>
  <c r="AE418" i="2"/>
  <c r="AD418" i="2"/>
  <c r="AG418" i="2"/>
  <c r="S517" i="2"/>
  <c r="S510" i="2"/>
  <c r="S390" i="2"/>
  <c r="AG233" i="2"/>
  <c r="AF233" i="2"/>
  <c r="AE233" i="2"/>
  <c r="AD233" i="2"/>
  <c r="Q353" i="2"/>
  <c r="AE217" i="2"/>
  <c r="AD217" i="2"/>
  <c r="AG217" i="2"/>
  <c r="AF217" i="2"/>
  <c r="G208" i="2"/>
  <c r="H208" i="10" s="1"/>
  <c r="AD339" i="2"/>
  <c r="AG339" i="2"/>
  <c r="AF339" i="2"/>
  <c r="AE339" i="2"/>
  <c r="S222" i="2"/>
  <c r="T221" i="2"/>
  <c r="T204" i="2" s="1"/>
  <c r="S208" i="2"/>
  <c r="M163" i="2"/>
  <c r="J170" i="2"/>
  <c r="P208" i="2"/>
  <c r="L221" i="2"/>
  <c r="L204" i="2" s="1"/>
  <c r="AF179" i="2"/>
  <c r="AE179" i="2"/>
  <c r="AD179" i="2"/>
  <c r="AG179" i="2"/>
  <c r="J129" i="2"/>
  <c r="M208" i="2"/>
  <c r="G635" i="2"/>
  <c r="AF612" i="2"/>
  <c r="AE612" i="2"/>
  <c r="AD612" i="2"/>
  <c r="AG612" i="2"/>
  <c r="G609" i="2"/>
  <c r="AF552" i="2"/>
  <c r="AE552" i="2"/>
  <c r="AD552" i="2"/>
  <c r="AG552" i="2"/>
  <c r="M547" i="2"/>
  <c r="M538" i="2" s="1"/>
  <c r="M532" i="2" s="1"/>
  <c r="AE518" i="2"/>
  <c r="AD518" i="2"/>
  <c r="AG518" i="2"/>
  <c r="AF518" i="2"/>
  <c r="G517" i="2"/>
  <c r="H517" i="10" s="1"/>
  <c r="S494" i="2"/>
  <c r="AF511" i="2"/>
  <c r="AE511" i="2"/>
  <c r="AD511" i="2"/>
  <c r="AG511" i="2"/>
  <c r="G453" i="2"/>
  <c r="H453" i="10" s="1"/>
  <c r="M494" i="2"/>
  <c r="M410" i="2"/>
  <c r="J453" i="2"/>
  <c r="J446" i="2" s="1"/>
  <c r="S129" i="2"/>
  <c r="G287" i="2"/>
  <c r="H287" i="10" s="1"/>
  <c r="M91" i="2"/>
  <c r="S52" i="2" l="1"/>
  <c r="I48" i="2"/>
  <c r="J221" i="10"/>
  <c r="J204" i="10" s="1"/>
  <c r="I445" i="2"/>
  <c r="J446" i="10"/>
  <c r="J445" i="10" s="1"/>
  <c r="H445" i="2"/>
  <c r="I446" i="10"/>
  <c r="I445" i="10" s="1"/>
  <c r="I48" i="10"/>
  <c r="I47" i="10" s="1"/>
  <c r="H52" i="10"/>
  <c r="G562" i="2"/>
  <c r="H563" i="10"/>
  <c r="H562" i="10" s="1"/>
  <c r="H532" i="2"/>
  <c r="I538" i="10"/>
  <c r="I532" i="10" s="1"/>
  <c r="I532" i="2"/>
  <c r="J538" i="10"/>
  <c r="J532" i="10" s="1"/>
  <c r="T48" i="2"/>
  <c r="I65" i="10"/>
  <c r="I58" i="10" s="1"/>
  <c r="H48" i="2"/>
  <c r="J52" i="2"/>
  <c r="P52" i="2"/>
  <c r="H91" i="10"/>
  <c r="J48" i="10"/>
  <c r="J66" i="10"/>
  <c r="J65" i="10" s="1"/>
  <c r="J58" i="10" s="1"/>
  <c r="H104" i="10"/>
  <c r="H37" i="10"/>
  <c r="H34" i="10"/>
  <c r="M48" i="2"/>
  <c r="L65" i="2"/>
  <c r="L58" i="2" s="1"/>
  <c r="L603" i="2" s="1"/>
  <c r="Q65" i="2"/>
  <c r="Q58" i="2" s="1"/>
  <c r="U48" i="2"/>
  <c r="P48" i="2"/>
  <c r="L48" i="2"/>
  <c r="J48" i="2" s="1"/>
  <c r="T65" i="2"/>
  <c r="T58" i="2" s="1"/>
  <c r="T603" i="2" s="1"/>
  <c r="O204" i="2"/>
  <c r="O65" i="2" s="1"/>
  <c r="O58" i="2" s="1"/>
  <c r="O603" i="2" s="1"/>
  <c r="M52" i="2"/>
  <c r="S66" i="2"/>
  <c r="R204" i="2"/>
  <c r="R65" i="2" s="1"/>
  <c r="R58" i="2" s="1"/>
  <c r="R603" i="2" s="1"/>
  <c r="M66" i="2"/>
  <c r="P66" i="2"/>
  <c r="U65" i="2"/>
  <c r="U58" i="2" s="1"/>
  <c r="K204" i="2"/>
  <c r="K65" i="2" s="1"/>
  <c r="K58" i="2" s="1"/>
  <c r="J445" i="2"/>
  <c r="J66" i="2"/>
  <c r="N204" i="2"/>
  <c r="N65" i="2" s="1"/>
  <c r="N58" i="2" s="1"/>
  <c r="N603" i="2" s="1"/>
  <c r="H204" i="2"/>
  <c r="H65" i="2" s="1"/>
  <c r="H58" i="2" s="1"/>
  <c r="I204" i="2"/>
  <c r="I65" i="2" s="1"/>
  <c r="I58" i="2" s="1"/>
  <c r="P445" i="2"/>
  <c r="M445" i="2"/>
  <c r="S445" i="2"/>
  <c r="G66" i="2"/>
  <c r="AE381" i="2"/>
  <c r="I444" i="2"/>
  <c r="I443" i="2" s="1"/>
  <c r="AB53" i="2"/>
  <c r="AF53" i="2"/>
  <c r="AE53" i="2"/>
  <c r="Z53" i="2"/>
  <c r="AG53" i="2"/>
  <c r="AD53" i="2"/>
  <c r="AA53" i="2"/>
  <c r="AE563" i="2"/>
  <c r="Z581" i="2"/>
  <c r="U444" i="2"/>
  <c r="U443" i="2" s="1"/>
  <c r="Z417" i="2"/>
  <c r="AB417" i="2"/>
  <c r="AC417" i="2"/>
  <c r="AA417" i="2"/>
  <c r="Z390" i="2"/>
  <c r="AB390" i="2"/>
  <c r="AC390" i="2"/>
  <c r="AA390" i="2"/>
  <c r="AC494" i="2"/>
  <c r="AA494" i="2"/>
  <c r="Z494" i="2"/>
  <c r="AB494" i="2"/>
  <c r="AE104" i="2"/>
  <c r="Z104" i="2"/>
  <c r="AB104" i="2"/>
  <c r="AC104" i="2"/>
  <c r="AA104" i="2"/>
  <c r="AD222" i="2"/>
  <c r="Z222" i="2"/>
  <c r="AB222" i="2"/>
  <c r="AC222" i="2"/>
  <c r="AA222" i="2"/>
  <c r="AC547" i="2"/>
  <c r="AA547" i="2"/>
  <c r="AB547" i="2"/>
  <c r="Z547" i="2"/>
  <c r="AC481" i="2"/>
  <c r="Z481" i="2"/>
  <c r="AB481" i="2"/>
  <c r="AA481" i="2"/>
  <c r="Z178" i="2"/>
  <c r="AB178" i="2"/>
  <c r="AC178" i="2"/>
  <c r="AA178" i="2"/>
  <c r="Z208" i="2"/>
  <c r="AB208" i="2"/>
  <c r="AC208" i="2"/>
  <c r="AA208" i="2"/>
  <c r="Z369" i="2"/>
  <c r="AB369" i="2"/>
  <c r="AC369" i="2"/>
  <c r="AA369" i="2"/>
  <c r="Z242" i="2"/>
  <c r="AB242" i="2"/>
  <c r="AC242" i="2"/>
  <c r="AA242" i="2"/>
  <c r="Z354" i="2"/>
  <c r="AB354" i="2"/>
  <c r="AC354" i="2"/>
  <c r="AA354" i="2"/>
  <c r="Z129" i="2"/>
  <c r="AB129" i="2"/>
  <c r="AC129" i="2"/>
  <c r="AA129" i="2"/>
  <c r="AF510" i="2"/>
  <c r="AC510" i="2"/>
  <c r="AA510" i="2"/>
  <c r="AB510" i="2"/>
  <c r="Z510" i="2"/>
  <c r="Z232" i="2"/>
  <c r="AB232" i="2"/>
  <c r="AC232" i="2"/>
  <c r="AA232" i="2"/>
  <c r="Z453" i="2"/>
  <c r="AB453" i="2"/>
  <c r="AC453" i="2"/>
  <c r="AA453" i="2"/>
  <c r="AC517" i="2"/>
  <c r="AA517" i="2"/>
  <c r="AB517" i="2"/>
  <c r="Z517" i="2"/>
  <c r="Z338" i="2"/>
  <c r="AB338" i="2"/>
  <c r="AC338" i="2"/>
  <c r="AA338" i="2"/>
  <c r="Z163" i="2"/>
  <c r="AB163" i="2"/>
  <c r="AC163" i="2"/>
  <c r="AA163" i="2"/>
  <c r="AE91" i="2"/>
  <c r="AA91" i="2"/>
  <c r="AC91" i="2"/>
  <c r="AB91" i="2"/>
  <c r="Z91" i="2"/>
  <c r="Z396" i="2"/>
  <c r="AB396" i="2"/>
  <c r="AC396" i="2"/>
  <c r="AA396" i="2"/>
  <c r="AD581" i="2"/>
  <c r="AA581" i="2"/>
  <c r="AE562" i="2"/>
  <c r="AC563" i="2"/>
  <c r="AA563" i="2"/>
  <c r="AB563" i="2"/>
  <c r="Z563" i="2"/>
  <c r="Z287" i="2"/>
  <c r="AB287" i="2"/>
  <c r="AC287" i="2"/>
  <c r="AA287" i="2"/>
  <c r="AE170" i="2"/>
  <c r="Z170" i="2"/>
  <c r="AB170" i="2"/>
  <c r="AC170" i="2"/>
  <c r="AA170" i="2"/>
  <c r="AG381" i="2"/>
  <c r="Z381" i="2"/>
  <c r="AB381" i="2"/>
  <c r="AC381" i="2"/>
  <c r="AA381" i="2"/>
  <c r="AE431" i="2"/>
  <c r="Z431" i="2"/>
  <c r="AB431" i="2"/>
  <c r="AC431" i="2"/>
  <c r="AA431" i="2"/>
  <c r="G409" i="2"/>
  <c r="AD409" i="2" s="1"/>
  <c r="Z410" i="2"/>
  <c r="AB410" i="2"/>
  <c r="AC410" i="2"/>
  <c r="AA410" i="2"/>
  <c r="AA60" i="2"/>
  <c r="AC60" i="2"/>
  <c r="AB60" i="2"/>
  <c r="Z60" i="2"/>
  <c r="AG581" i="2"/>
  <c r="AC581" i="2"/>
  <c r="AF581" i="2"/>
  <c r="AB581" i="2"/>
  <c r="AC609" i="2"/>
  <c r="AB609" i="2"/>
  <c r="AA609" i="2"/>
  <c r="Z609" i="2"/>
  <c r="AE54" i="2"/>
  <c r="AC54" i="2"/>
  <c r="Z54" i="2"/>
  <c r="AB54" i="2"/>
  <c r="AA54" i="2"/>
  <c r="AE581" i="2"/>
  <c r="AF381" i="2"/>
  <c r="AD381" i="2"/>
  <c r="AF431" i="2"/>
  <c r="AD170" i="2"/>
  <c r="AD431" i="2"/>
  <c r="AE232" i="2"/>
  <c r="AD510" i="2"/>
  <c r="AD481" i="2"/>
  <c r="AF481" i="2"/>
  <c r="AG410" i="2"/>
  <c r="AF410" i="2"/>
  <c r="AF232" i="2"/>
  <c r="AD410" i="2"/>
  <c r="AG232" i="2"/>
  <c r="AE410" i="2"/>
  <c r="AG104" i="2"/>
  <c r="AG431" i="2"/>
  <c r="AD232" i="2"/>
  <c r="K444" i="2"/>
  <c r="K443" i="2" s="1"/>
  <c r="AG510" i="2"/>
  <c r="G538" i="2"/>
  <c r="AF563" i="2"/>
  <c r="AG54" i="2"/>
  <c r="AG91" i="2"/>
  <c r="AE481" i="2"/>
  <c r="AF54" i="2"/>
  <c r="AD54" i="2"/>
  <c r="AE510" i="2"/>
  <c r="G52" i="2"/>
  <c r="AG481" i="2"/>
  <c r="AF170" i="2"/>
  <c r="AG222" i="2"/>
  <c r="AD563" i="2"/>
  <c r="AG563" i="2"/>
  <c r="AG170" i="2"/>
  <c r="AD104" i="2"/>
  <c r="AD547" i="2"/>
  <c r="Q603" i="2"/>
  <c r="AE222" i="2"/>
  <c r="AF222" i="2"/>
  <c r="AE547" i="2"/>
  <c r="AD91" i="2"/>
  <c r="AF547" i="2"/>
  <c r="J353" i="2"/>
  <c r="AF104" i="2"/>
  <c r="AF91" i="2"/>
  <c r="AG547" i="2"/>
  <c r="AD396" i="2"/>
  <c r="AE396" i="2"/>
  <c r="AG396" i="2"/>
  <c r="AF396" i="2"/>
  <c r="M353" i="2"/>
  <c r="AD287" i="2"/>
  <c r="AG287" i="2"/>
  <c r="AF287" i="2"/>
  <c r="AE287" i="2"/>
  <c r="P353" i="2"/>
  <c r="AD517" i="2"/>
  <c r="AG517" i="2"/>
  <c r="AF517" i="2"/>
  <c r="AE517" i="2"/>
  <c r="AE178" i="2"/>
  <c r="AD178" i="2"/>
  <c r="AG178" i="2"/>
  <c r="AF178" i="2"/>
  <c r="M221" i="2"/>
  <c r="M204" i="2" s="1"/>
  <c r="AD208" i="2"/>
  <c r="AE208" i="2"/>
  <c r="AG208" i="2"/>
  <c r="AF208" i="2"/>
  <c r="G221" i="2"/>
  <c r="H221" i="10" s="1"/>
  <c r="H204" i="10" s="1"/>
  <c r="P221" i="2"/>
  <c r="P204" i="2" s="1"/>
  <c r="AD354" i="2"/>
  <c r="AG354" i="2"/>
  <c r="AF354" i="2"/>
  <c r="AE354" i="2"/>
  <c r="G353" i="2"/>
  <c r="AF129" i="2"/>
  <c r="AE129" i="2"/>
  <c r="AD129" i="2"/>
  <c r="AG129" i="2"/>
  <c r="M409" i="2"/>
  <c r="AE609" i="2"/>
  <c r="AD609" i="2"/>
  <c r="AG609" i="2"/>
  <c r="AF609" i="2"/>
  <c r="AG338" i="2"/>
  <c r="AF338" i="2"/>
  <c r="AE338" i="2"/>
  <c r="AD338" i="2"/>
  <c r="J221" i="2"/>
  <c r="J204" i="2" s="1"/>
  <c r="S353" i="2"/>
  <c r="AD163" i="2"/>
  <c r="AG163" i="2"/>
  <c r="AF163" i="2"/>
  <c r="AE163" i="2"/>
  <c r="AE453" i="2"/>
  <c r="AF453" i="2"/>
  <c r="AD453" i="2"/>
  <c r="AG453" i="2"/>
  <c r="G446" i="2"/>
  <c r="S221" i="2"/>
  <c r="S204" i="2" s="1"/>
  <c r="AE417" i="2"/>
  <c r="AD417" i="2"/>
  <c r="AG417" i="2"/>
  <c r="AF417" i="2"/>
  <c r="AF369" i="2"/>
  <c r="AE369" i="2"/>
  <c r="AD369" i="2"/>
  <c r="AG369" i="2"/>
  <c r="AD242" i="2"/>
  <c r="AG242" i="2"/>
  <c r="AF242" i="2"/>
  <c r="AE242" i="2"/>
  <c r="AD390" i="2"/>
  <c r="AF390" i="2"/>
  <c r="AE390" i="2"/>
  <c r="AG390" i="2"/>
  <c r="AE494" i="2"/>
  <c r="AD494" i="2"/>
  <c r="AG494" i="2"/>
  <c r="AF494" i="2"/>
  <c r="P409" i="2"/>
  <c r="S48" i="2" l="1"/>
  <c r="G445" i="2"/>
  <c r="H446" i="10"/>
  <c r="H445" i="10" s="1"/>
  <c r="G532" i="2"/>
  <c r="H538" i="10"/>
  <c r="H532" i="10" s="1"/>
  <c r="I444" i="10"/>
  <c r="I443" i="10" s="1"/>
  <c r="I603" i="10" s="1"/>
  <c r="J444" i="10"/>
  <c r="J443" i="10" s="1"/>
  <c r="J603" i="10" s="1"/>
  <c r="H66" i="10"/>
  <c r="H65" i="10" s="1"/>
  <c r="H58" i="10" s="1"/>
  <c r="J47" i="10"/>
  <c r="H48" i="10"/>
  <c r="H47" i="10" s="1"/>
  <c r="M65" i="2"/>
  <c r="M58" i="2" s="1"/>
  <c r="S65" i="2"/>
  <c r="S58" i="2" s="1"/>
  <c r="J65" i="2"/>
  <c r="J58" i="2" s="1"/>
  <c r="P65" i="2"/>
  <c r="P58" i="2" s="1"/>
  <c r="G204" i="2"/>
  <c r="G65" i="2" s="1"/>
  <c r="H444" i="2"/>
  <c r="H443" i="2" s="1"/>
  <c r="G48" i="2"/>
  <c r="I603" i="2"/>
  <c r="U603" i="2"/>
  <c r="AC562" i="2"/>
  <c r="AA562" i="2"/>
  <c r="AB562" i="2"/>
  <c r="Z562" i="2"/>
  <c r="Z353" i="2"/>
  <c r="AB353" i="2"/>
  <c r="AC353" i="2"/>
  <c r="AA353" i="2"/>
  <c r="Z221" i="2"/>
  <c r="AB221" i="2"/>
  <c r="AC221" i="2"/>
  <c r="AA221" i="2"/>
  <c r="AA66" i="2"/>
  <c r="AC66" i="2"/>
  <c r="AB66" i="2"/>
  <c r="Z66" i="2"/>
  <c r="Z446" i="2"/>
  <c r="AB446" i="2"/>
  <c r="AC446" i="2"/>
  <c r="AA446" i="2"/>
  <c r="Z409" i="2"/>
  <c r="AB409" i="2"/>
  <c r="AC409" i="2"/>
  <c r="AA409" i="2"/>
  <c r="AG409" i="2"/>
  <c r="AC538" i="2"/>
  <c r="AA538" i="2"/>
  <c r="AB538" i="2"/>
  <c r="Z538" i="2"/>
  <c r="AC52" i="2"/>
  <c r="AB52" i="2"/>
  <c r="AA52" i="2"/>
  <c r="Z52" i="2"/>
  <c r="AD66" i="2"/>
  <c r="K603" i="2"/>
  <c r="AF409" i="2"/>
  <c r="AE409" i="2"/>
  <c r="AG66" i="2"/>
  <c r="AF562" i="2"/>
  <c r="AD52" i="2"/>
  <c r="AD562" i="2"/>
  <c r="AE52" i="2"/>
  <c r="AG52" i="2"/>
  <c r="AG562" i="2"/>
  <c r="AE66" i="2"/>
  <c r="AF66" i="2"/>
  <c r="AF52" i="2"/>
  <c r="AE538" i="2"/>
  <c r="AG538" i="2"/>
  <c r="AF538" i="2"/>
  <c r="AD538" i="2"/>
  <c r="AF446" i="2"/>
  <c r="AG446" i="2"/>
  <c r="AE446" i="2"/>
  <c r="AD446" i="2"/>
  <c r="AG353" i="2"/>
  <c r="AE353" i="2"/>
  <c r="AD353" i="2"/>
  <c r="AF353" i="2"/>
  <c r="S444" i="2"/>
  <c r="S443" i="2" s="1"/>
  <c r="AG221" i="2"/>
  <c r="AD221" i="2"/>
  <c r="AF221" i="2"/>
  <c r="AE221" i="2"/>
  <c r="P444" i="2"/>
  <c r="P443" i="2" s="1"/>
  <c r="G444" i="2" l="1"/>
  <c r="G443" i="2" s="1"/>
  <c r="H444" i="10"/>
  <c r="H443" i="10" s="1"/>
  <c r="H603" i="10" s="1"/>
  <c r="AB48" i="2"/>
  <c r="H603" i="2"/>
  <c r="AC48" i="2"/>
  <c r="AD48" i="2"/>
  <c r="Z48" i="2"/>
  <c r="AA48" i="2"/>
  <c r="AE48" i="2"/>
  <c r="AF48" i="2"/>
  <c r="Z445" i="2"/>
  <c r="AB445" i="2"/>
  <c r="AC445" i="2"/>
  <c r="AA445" i="2"/>
  <c r="AC532" i="2"/>
  <c r="AA532" i="2"/>
  <c r="AB532" i="2"/>
  <c r="Z532" i="2"/>
  <c r="Z204" i="2"/>
  <c r="AB204" i="2"/>
  <c r="AC204" i="2"/>
  <c r="AA204" i="2"/>
  <c r="AG48" i="2"/>
  <c r="AE532" i="2"/>
  <c r="AF532" i="2"/>
  <c r="AG532" i="2"/>
  <c r="AD532" i="2"/>
  <c r="M444" i="2"/>
  <c r="M443" i="2" s="1"/>
  <c r="AD204" i="2"/>
  <c r="AF204" i="2"/>
  <c r="AE204" i="2"/>
  <c r="AG204" i="2"/>
  <c r="AE445" i="2"/>
  <c r="AG445" i="2"/>
  <c r="AF445" i="2"/>
  <c r="AD445" i="2"/>
  <c r="J444" i="2"/>
  <c r="J443" i="2" s="1"/>
  <c r="AC65" i="2" l="1"/>
  <c r="AB65" i="2"/>
  <c r="AA65" i="2"/>
  <c r="Z65" i="2"/>
  <c r="M603" i="2"/>
  <c r="P603" i="2"/>
  <c r="AF65" i="2"/>
  <c r="AD65" i="2"/>
  <c r="AE65" i="2"/>
  <c r="AG65" i="2"/>
  <c r="J603" i="2" l="1"/>
  <c r="S603" i="2"/>
  <c r="AE60" i="2" l="1"/>
  <c r="AD60" i="2"/>
  <c r="AG60" i="2"/>
  <c r="AF60" i="2"/>
  <c r="G58" i="2"/>
  <c r="AA59" i="2" l="1"/>
  <c r="AC59" i="2"/>
  <c r="AB59" i="2"/>
  <c r="Z59" i="2"/>
  <c r="AD59" i="2"/>
  <c r="AE59" i="2"/>
  <c r="AG59" i="2"/>
  <c r="AF59" i="2"/>
  <c r="AC58" i="2" l="1"/>
  <c r="AB58" i="2"/>
  <c r="AA58" i="2"/>
  <c r="Z58" i="2"/>
  <c r="AG58" i="2"/>
  <c r="AF58" i="2"/>
  <c r="AD58" i="2"/>
  <c r="AE58" i="2"/>
  <c r="AD598" i="2" l="1"/>
  <c r="AG598" i="2"/>
  <c r="AF598" i="2"/>
  <c r="AE598" i="2"/>
  <c r="AC444" i="2" l="1"/>
  <c r="AB444" i="2"/>
  <c r="AA444" i="2"/>
  <c r="Z444" i="2"/>
  <c r="AG444" i="2"/>
  <c r="AF444" i="2"/>
  <c r="AE444" i="2"/>
  <c r="AD444" i="2"/>
  <c r="AC443" i="2" l="1"/>
  <c r="AB443" i="2"/>
  <c r="AA443" i="2"/>
  <c r="Z443" i="2"/>
  <c r="AE443" i="2"/>
  <c r="AG443" i="2"/>
  <c r="AF443" i="2"/>
  <c r="AD443" i="2"/>
  <c r="G603" i="2"/>
  <c r="AD601" i="2" l="1"/>
  <c r="Z601" i="2"/>
  <c r="AG601" i="2"/>
  <c r="AC601" i="2"/>
  <c r="AA601" i="2"/>
  <c r="AF601" i="2"/>
  <c r="AB601" i="2"/>
  <c r="AE601" i="2"/>
  <c r="Z603" i="2"/>
  <c r="AB603" i="2"/>
  <c r="AA603" i="2"/>
  <c r="AC603" i="2"/>
  <c r="AG603" i="2"/>
  <c r="AF603" i="2"/>
  <c r="AD603" i="2"/>
  <c r="AE603" i="2"/>
  <c r="G51" i="2" l="1"/>
  <c r="H47" i="2"/>
  <c r="H604" i="2" s="1"/>
  <c r="I47" i="2"/>
  <c r="I604" i="2" s="1"/>
  <c r="G47" i="2" l="1"/>
  <c r="G604" i="2" s="1"/>
  <c r="K47" i="2"/>
  <c r="K604" i="2" s="1"/>
  <c r="J51" i="2"/>
  <c r="J47" i="2" s="1"/>
  <c r="L47" i="2"/>
  <c r="L604" i="2" s="1"/>
  <c r="Z51" i="2" l="1"/>
  <c r="AD47" i="2"/>
  <c r="AD51" i="2"/>
  <c r="J604" i="2"/>
  <c r="Z47" i="2"/>
  <c r="M51" i="2"/>
  <c r="N47" i="2"/>
  <c r="N604" i="2" s="1"/>
  <c r="O47" i="2"/>
  <c r="O604" i="2" s="1"/>
  <c r="P51" i="2"/>
  <c r="R47" i="2"/>
  <c r="R604" i="2" s="1"/>
  <c r="Q47" i="2"/>
  <c r="Q604" i="2" s="1"/>
  <c r="M47" i="2" l="1"/>
  <c r="M604" i="2" s="1"/>
  <c r="AE51" i="2"/>
  <c r="AA51" i="2"/>
  <c r="P47" i="2"/>
  <c r="P604" i="2" s="1"/>
  <c r="AB51" i="2"/>
  <c r="AF51" i="2"/>
  <c r="T47" i="2"/>
  <c r="T604" i="2" s="1"/>
  <c r="S51" i="2"/>
  <c r="U47" i="2"/>
  <c r="U604" i="2" s="1"/>
  <c r="AB47" i="2" l="1"/>
  <c r="AA47" i="2"/>
  <c r="AE47" i="2"/>
  <c r="AF47" i="2"/>
  <c r="S47" i="2"/>
  <c r="AC47" i="2" s="1"/>
  <c r="AG51" i="2"/>
  <c r="AC51" i="2"/>
  <c r="AG47" i="2" l="1"/>
  <c r="S604" i="2"/>
</calcChain>
</file>

<file path=xl/comments1.xml><?xml version="1.0" encoding="utf-8"?>
<comments xmlns="http://schemas.openxmlformats.org/spreadsheetml/2006/main">
  <authors>
    <author>olly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comments2.xml><?xml version="1.0" encoding="utf-8"?>
<comments xmlns="http://schemas.openxmlformats.org/spreadsheetml/2006/main">
  <authors>
    <author>olly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sharedStrings.xml><?xml version="1.0" encoding="utf-8"?>
<sst xmlns="http://schemas.openxmlformats.org/spreadsheetml/2006/main" count="12079" uniqueCount="893">
  <si>
    <t>(код та назва програмної класифікації видатків та кредитування державного бюджету)</t>
  </si>
  <si>
    <t xml:space="preserve"> (найменування розпорядника бюджетних коштів)  </t>
  </si>
  <si>
    <t xml:space="preserve"> - інформація вноситься виключно в клітинки блакитного кольору</t>
  </si>
  <si>
    <t>№</t>
  </si>
  <si>
    <t>Част.</t>
  </si>
  <si>
    <t>Показники затрат</t>
  </si>
  <si>
    <t>Відхилення</t>
  </si>
  <si>
    <t>(%) Рівень</t>
  </si>
  <si>
    <t>страте-</t>
  </si>
  <si>
    <t>Код</t>
  </si>
  <si>
    <t xml:space="preserve">у </t>
  </si>
  <si>
    <t>Результативні показники</t>
  </si>
  <si>
    <t xml:space="preserve">Одиниця </t>
  </si>
  <si>
    <t>(кошторис+зміни)</t>
  </si>
  <si>
    <t>(касові видатки)</t>
  </si>
  <si>
    <t>(+/-)</t>
  </si>
  <si>
    <t>виконання</t>
  </si>
  <si>
    <t>гічного</t>
  </si>
  <si>
    <t>(КЕКВ)</t>
  </si>
  <si>
    <t>КЕКВ</t>
  </si>
  <si>
    <t>виміру</t>
  </si>
  <si>
    <t>Разом</t>
  </si>
  <si>
    <t>загальний</t>
  </si>
  <si>
    <t>спеціальний</t>
  </si>
  <si>
    <t>на балансі</t>
  </si>
  <si>
    <t>в оренді</t>
  </si>
  <si>
    <t>заплановано</t>
  </si>
  <si>
    <t>нормативна</t>
  </si>
  <si>
    <t>зав-ня</t>
  </si>
  <si>
    <t>фонд</t>
  </si>
  <si>
    <t>списати</t>
  </si>
  <si>
    <t>потреба</t>
  </si>
  <si>
    <t>Показники продукту</t>
  </si>
  <si>
    <t>№ 1</t>
  </si>
  <si>
    <t>×</t>
  </si>
  <si>
    <t>одиниць</t>
  </si>
  <si>
    <t>осіб</t>
  </si>
  <si>
    <t>кв. м</t>
  </si>
  <si>
    <t>Кількість ліцензійних програмних продуктів</t>
  </si>
  <si>
    <t>Показники ефективності</t>
  </si>
  <si>
    <t>Показники якості</t>
  </si>
  <si>
    <t>%</t>
  </si>
  <si>
    <t>Напрями використання бюджетних коштів за програмою ВСЬОГО</t>
  </si>
  <si>
    <t>тис. грн</t>
  </si>
  <si>
    <t>з них:</t>
  </si>
  <si>
    <t>№ з/п</t>
  </si>
  <si>
    <t>ПОТОЧНІ ВИДАТКИ</t>
  </si>
  <si>
    <t>2100</t>
  </si>
  <si>
    <t>Оплата праці і нарахування на заробітну плату</t>
  </si>
  <si>
    <t>Заробітна плата</t>
  </si>
  <si>
    <t>1.2</t>
  </si>
  <si>
    <t>2120</t>
  </si>
  <si>
    <t>Нарахування на оплату праці</t>
  </si>
  <si>
    <t>Використання товарів і послуг</t>
  </si>
  <si>
    <t>2.1</t>
  </si>
  <si>
    <t>Предмети, матеріали, обладнання та інвентар</t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</si>
  <si>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</t>
    </r>
  </si>
  <si>
    <t>1)</t>
  </si>
  <si>
    <t xml:space="preserve"> - Придбання марок для відправки службової кореспонденції</t>
  </si>
  <si>
    <t>Кількість відправок</t>
  </si>
  <si>
    <t>кількість</t>
  </si>
  <si>
    <t>Середня вартість відправки</t>
  </si>
  <si>
    <t>грн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</si>
  <si>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</t>
    </r>
  </si>
  <si>
    <t xml:space="preserve"> - Придбання паперу</t>
  </si>
  <si>
    <t>Кількість придбаного паперу (500 аркушів у пачці)</t>
  </si>
  <si>
    <t>пачок</t>
  </si>
  <si>
    <t>Середня вартість пачки паперу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</si>
  <si>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3</t>
    </r>
  </si>
  <si>
    <t xml:space="preserve"> - Придбання конвертів</t>
  </si>
  <si>
    <t>Кількість придбаних конвертів</t>
  </si>
  <si>
    <t>Середня вартість конверта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</si>
  <si>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4</t>
    </r>
  </si>
  <si>
    <t xml:space="preserve"> - Придбання канцелярського приладдя (у т.ч. папки справ, бланки стат. карток та ін.)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</si>
  <si>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5</t>
    </r>
  </si>
  <si>
    <t>2)</t>
  </si>
  <si>
    <t xml:space="preserve"> - Придбання бланків повісток</t>
  </si>
  <si>
    <t>Кількість придбаних повісток</t>
  </si>
  <si>
    <t>Середня вартість придбання повістки</t>
  </si>
  <si>
    <t>3)</t>
  </si>
  <si>
    <t xml:space="preserve"> - Придбання або передплата періодичних, довідкових, інформаційних видань</t>
  </si>
  <si>
    <t>Кількість придбаних/передплачених періодичних видань за рік</t>
  </si>
  <si>
    <t>Середня вартість придбання або передплати 1-го періодичного видання на рік</t>
  </si>
  <si>
    <t>5)</t>
  </si>
  <si>
    <t xml:space="preserve"> - Придбання матеріалів для кабін зі спеціального захисного скла</t>
  </si>
  <si>
    <t>Кількість</t>
  </si>
  <si>
    <t>Вартість за одиницю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</si>
  <si>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8</t>
    </r>
  </si>
  <si>
    <t xml:space="preserve"> - Придбання будівельних матеріалів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</si>
  <si>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9</t>
    </r>
  </si>
  <si>
    <t xml:space="preserve"> - Придбання матеріалів для господарської діяльності та для благоустрою території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</si>
  <si>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10</t>
    </r>
  </si>
  <si>
    <t>6)</t>
  </si>
  <si>
    <t xml:space="preserve"> - Придбання малоцінних предметів:</t>
  </si>
  <si>
    <t xml:space="preserve"> • Сейф</t>
  </si>
  <si>
    <r>
      <t xml:space="preserve"> • Металодетектор </t>
    </r>
    <r>
      <rPr>
        <u/>
        <sz val="10"/>
        <rFont val="Times New Roman"/>
        <family val="1"/>
        <charset val="204"/>
      </rPr>
      <t>переносний</t>
    </r>
  </si>
  <si>
    <t xml:space="preserve"> • Відеокамера для системи відеонагляду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</si>
  <si>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</t>
    </r>
  </si>
  <si>
    <t>7)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</si>
  <si>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11.1</t>
    </r>
  </si>
  <si>
    <t xml:space="preserve"> • Стіл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</si>
  <si>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11.2</t>
    </r>
  </si>
  <si>
    <t xml:space="preserve"> • Стілець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</si>
  <si>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11.3</t>
    </r>
  </si>
  <si>
    <t xml:space="preserve"> • Шафа</t>
  </si>
  <si>
    <t xml:space="preserve"> • Тумба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</si>
  <si>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</t>
    </r>
  </si>
  <si>
    <t xml:space="preserve"> - Придбання та виготовлення меблів та інших предметів для облаштування залів судових засідань: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</si>
  <si>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12.1</t>
    </r>
  </si>
  <si>
    <t xml:space="preserve"> • Стіл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</si>
  <si>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12.2</t>
    </r>
  </si>
  <si>
    <t xml:space="preserve"> • Стілець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</si>
  <si>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12.3</t>
    </r>
  </si>
  <si>
    <t xml:space="preserve"> • Стіл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</si>
  <si>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12.4</t>
    </r>
  </si>
  <si>
    <t xml:space="preserve"> • Крісло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</si>
  <si>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12.5</t>
    </r>
  </si>
  <si>
    <t xml:space="preserve"> • Трибуна для виступу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</si>
  <si>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12.6</t>
    </r>
  </si>
  <si>
    <t xml:space="preserve"> • Лава для слухачів судового процесу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</si>
  <si>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12.7</t>
    </r>
  </si>
  <si>
    <t xml:space="preserve"> • Флагшток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</si>
  <si>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12.8</t>
    </r>
  </si>
  <si>
    <t xml:space="preserve"> • Національний прапор України</t>
  </si>
  <si>
    <t xml:space="preserve"> • Малий Державний герб України (настінна вивіска)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</si>
  <si>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</t>
    </r>
  </si>
  <si>
    <t>8)</t>
  </si>
  <si>
    <t xml:space="preserve"> - Придбання дисків</t>
  </si>
  <si>
    <t>Кількість придбаних дисків</t>
  </si>
  <si>
    <t>Середня вартість диска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</si>
  <si>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14</t>
    </r>
  </si>
  <si>
    <t xml:space="preserve"> - Придбання катриджів для принтерів та ксероксів</t>
  </si>
  <si>
    <t>Кількість придбаних картриджів</t>
  </si>
  <si>
    <t>Середня вартість картриджа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</si>
  <si>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</t>
    </r>
  </si>
  <si>
    <t xml:space="preserve"> - Придбання комплектувальних виробів і деталей для ремонту, придбання витратних та інших матеріалів: 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</si>
  <si>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</si>
  <si>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15.2</t>
    </r>
  </si>
  <si>
    <t xml:space="preserve"> • Обладнання для аудіо- та відеозапису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</si>
  <si>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</t>
    </r>
  </si>
  <si>
    <t xml:space="preserve"> - Придбання оргтехніки, пасивного обладнання: </t>
  </si>
  <si>
    <t>10)</t>
  </si>
  <si>
    <t xml:space="preserve"> - Придбання миючих засобів тощо</t>
  </si>
  <si>
    <t>14)</t>
  </si>
  <si>
    <t xml:space="preserve"> - Придбання та виготовлення спец. одягу: </t>
  </si>
  <si>
    <t xml:space="preserve"> • Нагрудний знак судді</t>
  </si>
  <si>
    <t xml:space="preserve"> • Мантії для суддів</t>
  </si>
  <si>
    <t xml:space="preserve"> • Форменний одяг для судрозпорядників (літній варіант)</t>
  </si>
  <si>
    <r>
      <t xml:space="preserve"> • Форменний одяг для судрозпорядників </t>
    </r>
    <r>
      <rPr>
        <sz val="9"/>
        <rFont val="Times New Roman"/>
        <family val="1"/>
        <charset val="204"/>
      </rPr>
      <t>(зимовий варіант)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</si>
  <si>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</t>
    </r>
  </si>
  <si>
    <t>15)</t>
  </si>
  <si>
    <t xml:space="preserve"> - Придбання пального</t>
  </si>
  <si>
    <t>Кількість придбаного пального</t>
  </si>
  <si>
    <t>літрів</t>
  </si>
  <si>
    <t>Середня вартість придбання 1 літра пального</t>
  </si>
  <si>
    <t xml:space="preserve"> • Забезпечення діяльності органів суддівського самоврядування</t>
  </si>
  <si>
    <t xml:space="preserve"> - Погашення кредиторської заборгованості, зареєстрованої на початок року</t>
  </si>
  <si>
    <t>2.2</t>
  </si>
  <si>
    <t>2240</t>
  </si>
  <si>
    <t>Оплата послуг (крім комунальних)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</si>
  <si>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</t>
    </r>
  </si>
  <si>
    <t>1),6),8),12),28)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</si>
  <si>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</t>
    </r>
  </si>
  <si>
    <r>
      <t xml:space="preserve"> - Видатки на правову допомогу </t>
    </r>
    <r>
      <rPr>
        <sz val="9"/>
        <rFont val="Times New Roman"/>
        <family val="1"/>
        <charset val="204"/>
      </rPr>
      <t>(згідно із ЗУ "Про граничний розмір компенсації витрат на правову допомогу у цивільних та адміністративних справах")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</si>
  <si>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2.1</t>
    </r>
  </si>
  <si>
    <t>кількість судових рішень в адміністративних справах</t>
  </si>
  <si>
    <t>кількість годин участі</t>
  </si>
  <si>
    <t>годин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</si>
  <si>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</si>
  <si>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2.3</t>
    </r>
  </si>
  <si>
    <t>Кількість судових рішень в адміністративних справах</t>
  </si>
  <si>
    <t>Кількість годин участі</t>
  </si>
  <si>
    <t>Встановлена законом мінімальна заробітна плата</t>
  </si>
  <si>
    <r>
      <t>2.2.</t>
    </r>
    <r>
      <rPr>
        <sz val="10"/>
        <rFont val="Times New Roman"/>
        <family val="1"/>
        <charset val="204"/>
      </rPr>
      <t>3</t>
    </r>
  </si>
  <si>
    <t xml:space="preserve"> - Оплата послуг з монтажу і установки охоронної і пожежної сигналізації: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</si>
  <si>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3.1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</si>
  <si>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установки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</si>
  <si>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3.1.1</t>
    </r>
  </si>
  <si>
    <t xml:space="preserve"> ~ Система протипожежної сигналізації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</si>
  <si>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3.1.2</t>
    </r>
  </si>
  <si>
    <t xml:space="preserve"> ~ Система охоронної сигналізації</t>
  </si>
  <si>
    <t xml:space="preserve"> ~ Система відеонагляду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</si>
  <si>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3.2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</si>
  <si>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технічного обслуговування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</si>
  <si>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</si>
  <si>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</si>
  <si>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3.3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</si>
  <si>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ремонту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</si>
  <si>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</si>
  <si>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3.3.2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</si>
  <si>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4</t>
    </r>
  </si>
  <si>
    <t xml:space="preserve"> - Оплата послуг з охорони приміщення</t>
  </si>
  <si>
    <t>Кількість об’єктів охорони</t>
  </si>
  <si>
    <t>Кількість годин охорони на 1 об’єкт на рік</t>
  </si>
  <si>
    <t>Середня вартість 1 години охорони</t>
  </si>
  <si>
    <r>
      <t>2.2.</t>
    </r>
    <r>
      <rPr>
        <sz val="10"/>
        <rFont val="Times New Roman"/>
        <family val="1"/>
        <charset val="204"/>
      </rPr>
      <t>5</t>
    </r>
  </si>
  <si>
    <t xml:space="preserve"> - Оплата послуг зі створення та розміщення рекламної та інформаційної продукції (оголошення)</t>
  </si>
  <si>
    <r>
      <t>2.2.</t>
    </r>
    <r>
      <rPr>
        <sz val="10"/>
        <rFont val="Times New Roman"/>
        <family val="1"/>
        <charset val="204"/>
      </rPr>
      <t>6</t>
    </r>
  </si>
  <si>
    <t xml:space="preserve"> - Оплата послуг із забезпечення збереженості та науково-технічного опрацювання документів (впорядкування архіву)</t>
  </si>
  <si>
    <t>4)</t>
  </si>
  <si>
    <t xml:space="preserve"> - Плата за оренду приміщень </t>
  </si>
  <si>
    <t>Площа орендованих приміщень</t>
  </si>
  <si>
    <r>
      <t xml:space="preserve">Вартість оренди </t>
    </r>
    <r>
      <rPr>
        <b/>
        <i/>
        <sz val="9"/>
        <rFont val="Times New Roman"/>
        <family val="1"/>
        <charset val="204"/>
      </rPr>
      <t>за 1 кв. м на рік</t>
    </r>
  </si>
  <si>
    <t>Середня вартість установки (встановлення)</t>
  </si>
  <si>
    <t xml:space="preserve"> - Оплата послуг з ремонту автотранспорту</t>
  </si>
  <si>
    <t>Кількість проведених ремонтів</t>
  </si>
  <si>
    <t>Середня вартість проведення ремонту</t>
  </si>
  <si>
    <t xml:space="preserve"> - Оплата послуг з поточного ремонту будівель, приміщень:</t>
  </si>
  <si>
    <t xml:space="preserve"> • Оплата послуг по встановленню пандусів</t>
  </si>
  <si>
    <t xml:space="preserve"> • Оплата послуг по розбиранню металевих загороджень та установленню кабін зі спеціального захисного скла</t>
  </si>
  <si>
    <t>8),26)</t>
  </si>
  <si>
    <t xml:space="preserve"> - Оплата послуг маркувальної машини</t>
  </si>
  <si>
    <t>Кількість відправок з використанням маркувальних машини</t>
  </si>
  <si>
    <t>Вартість послуги маркувальної машини на 1 відправку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</si>
  <si>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</t>
    </r>
  </si>
  <si>
    <t>12)</t>
  </si>
  <si>
    <t xml:space="preserve"> - Придбання ліцензійного програмного забезпечення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</si>
  <si>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14</t>
    </r>
  </si>
  <si>
    <t xml:space="preserve"> - Оплата послуг з перезарядки картриджів</t>
  </si>
  <si>
    <t>Кількість перезарядок</t>
  </si>
  <si>
    <t>Середня вартість перезарядки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</si>
  <si>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15</t>
    </r>
  </si>
  <si>
    <t>16)</t>
  </si>
  <si>
    <t xml:space="preserve"> - Оплата послуг банку</t>
  </si>
  <si>
    <t>19)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</si>
  <si>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17</t>
    </r>
  </si>
  <si>
    <t>20)</t>
  </si>
  <si>
    <r>
      <t xml:space="preserve"> - Компенсація за рахунок держави витрат, пов’язаних з розглядом справ</t>
    </r>
    <r>
      <rPr>
        <sz val="9"/>
        <rFont val="Times New Roman"/>
        <family val="1"/>
        <charset val="204"/>
      </rPr>
      <t xml:space="preserve"> (виклик свідків, проведення експертизи, залучення перекладачів, спеціалістів за ініціативою суду та ін.)</t>
    </r>
  </si>
  <si>
    <t xml:space="preserve"> • За втрачений заробіток</t>
  </si>
  <si>
    <t>Кількість судових рішень</t>
  </si>
  <si>
    <t>Кількість годин</t>
  </si>
  <si>
    <t>Вартість 1 години робочого часу, пропорційно до середньої заробітної плати особи</t>
  </si>
  <si>
    <t xml:space="preserve"> • За відрив від звичайних занять</t>
  </si>
  <si>
    <t xml:space="preserve"> • На виплату винагороди спеціалістам, перекладачам</t>
  </si>
  <si>
    <t xml:space="preserve"> • Витрати, пов’язані з переїздом до іншого населеного пункту та за наймання житла</t>
  </si>
  <si>
    <t>Витрати на проїзд до місця відрядження і назад</t>
  </si>
  <si>
    <t>Кількість днів відрядження</t>
  </si>
  <si>
    <t>днів</t>
  </si>
  <si>
    <t>Добові витрати за 1 день</t>
  </si>
  <si>
    <t>Кількість діб користування найманим житлом</t>
  </si>
  <si>
    <t>Витрати на найм житлових приміщень за 1 добу</t>
  </si>
  <si>
    <t xml:space="preserve"> • Витрати, пов’язані з проведенням судової експертизи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</si>
  <si>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простих</t>
    </r>
  </si>
  <si>
    <t>Вартість 1 експертогодини експертизи простої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</si>
  <si>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середньої складності</t>
    </r>
  </si>
  <si>
    <t>Вартість 1 експертогодини експертизи середньої складності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</si>
  <si>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особливої складності</t>
    </r>
  </si>
  <si>
    <t>Вартість 1 експертогодини експертизи особливої складності</t>
  </si>
  <si>
    <t>25)</t>
  </si>
  <si>
    <t xml:space="preserve"> - Оплата послуг зв’язку (телефон)</t>
  </si>
  <si>
    <t>Кількість номерів телефонів</t>
  </si>
  <si>
    <t>Середня вартість абонплати за номер на рік</t>
  </si>
  <si>
    <t>26)</t>
  </si>
  <si>
    <t xml:space="preserve"> - Оплата інших поштових послуг (фельд'єгерська пошта, кур’єрська пошта, відправка бандеролей та ін.)</t>
  </si>
  <si>
    <t>29)</t>
  </si>
  <si>
    <t xml:space="preserve"> • Ескплуатація Єдиного державного реєстру судових рішень</t>
  </si>
  <si>
    <t xml:space="preserve"> • Ескплуатація єдиної бази даних електронних адрес, номерів факсів (телефаксів) суб’єктів владних повноважень та ведення офіційного веб-порталу судової влади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</si>
  <si>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</si>
  <si>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23</t>
    </r>
  </si>
  <si>
    <t>2.3</t>
  </si>
  <si>
    <t>2250</t>
  </si>
  <si>
    <t>Видатки на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</si>
  <si>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</t>
    </r>
  </si>
  <si>
    <t xml:space="preserve"> - Видатки на відрядження в межах України</t>
  </si>
  <si>
    <t>Кількість відряджень</t>
  </si>
  <si>
    <t>Середні витрати на 1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</si>
  <si>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2</t>
    </r>
  </si>
  <si>
    <t xml:space="preserve"> - Витрати на відрядження за кордон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</si>
  <si>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3</t>
    </r>
  </si>
  <si>
    <t xml:space="preserve"> - Проїзні квитки у міському пасажирському транспорті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</si>
  <si>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</si>
  <si>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</si>
  <si>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2.4</t>
  </si>
  <si>
    <t>2270</t>
  </si>
  <si>
    <t>Оплата комунальних послуг та енергоносіїв</t>
  </si>
  <si>
    <t>2.4.1</t>
  </si>
  <si>
    <t>2271</t>
  </si>
  <si>
    <t>Оплата теплопостачання</t>
  </si>
  <si>
    <t>Гкал</t>
  </si>
  <si>
    <t>Тариф</t>
  </si>
  <si>
    <t>2272</t>
  </si>
  <si>
    <t>Оплата водопостачання і водовідведення</t>
  </si>
  <si>
    <t>куб. м</t>
  </si>
  <si>
    <t>2273</t>
  </si>
  <si>
    <t>Оплата електроенергії</t>
  </si>
  <si>
    <t>кВт/год</t>
  </si>
  <si>
    <t>2274</t>
  </si>
  <si>
    <t>Оплата природного газу</t>
  </si>
  <si>
    <t>2275</t>
  </si>
  <si>
    <t>Оплата інших енергоносіїв</t>
  </si>
  <si>
    <t>тонн</t>
  </si>
  <si>
    <t>Ціна за 1 тонну</t>
  </si>
  <si>
    <t>Ціна за 1 літр</t>
  </si>
  <si>
    <t>Ціна за 1 куб. м</t>
  </si>
  <si>
    <t>2.5</t>
  </si>
  <si>
    <t>2280</t>
  </si>
  <si>
    <t>Дослідження і розробки, видатки державного (регіонального) значення</t>
  </si>
  <si>
    <t>2.5.1</t>
  </si>
  <si>
    <t>Окремі заходи по реалізації державних (регіональних) програм, не віднесені до заходів розвитку</t>
  </si>
  <si>
    <t>9)</t>
  </si>
  <si>
    <t xml:space="preserve"> - Оплата за навчання або підвищення кваліфікації</t>
  </si>
  <si>
    <t>Кількість осіб, що пройшли навчання</t>
  </si>
  <si>
    <t>Середні витрати на навчання на 1 особу</t>
  </si>
  <si>
    <t>3</t>
  </si>
  <si>
    <t>2700</t>
  </si>
  <si>
    <t>Соціальне забезпечення</t>
  </si>
  <si>
    <t>3.1</t>
  </si>
  <si>
    <t>Стипендії</t>
  </si>
  <si>
    <t>Середньорічна чисельність інших стипендіатів за рахунок бюджету</t>
  </si>
  <si>
    <t xml:space="preserve">Середній розмір стипендії </t>
  </si>
  <si>
    <t>2730</t>
  </si>
  <si>
    <t>Інші виплати населенню</t>
  </si>
  <si>
    <t>11)</t>
  </si>
  <si>
    <t xml:space="preserve">  - Видатки на переїзд судді, у разі переведення до іншого суду</t>
  </si>
  <si>
    <t>4</t>
  </si>
  <si>
    <t>2800</t>
  </si>
  <si>
    <t>Інші поточні видатки</t>
  </si>
  <si>
    <t xml:space="preserve"> - Плата за землю</t>
  </si>
  <si>
    <t xml:space="preserve"> - Сплата судового збору</t>
  </si>
  <si>
    <t xml:space="preserve"> - Сплата штрафів, пені</t>
  </si>
  <si>
    <t xml:space="preserve"> - Винагорода народних засідателів та присяжних</t>
  </si>
  <si>
    <t>3000</t>
  </si>
  <si>
    <t>КАПІТАЛЬНІ ВИДАТКИ</t>
  </si>
  <si>
    <t>5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</si>
  <si>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</si>
  <si>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</si>
  <si>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</si>
  <si>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 xml:space="preserve"> - Придбання виробничого обладнання і предметів довгострокового користування:</t>
  </si>
  <si>
    <t xml:space="preserve"> • Система відеонагляду</t>
  </si>
  <si>
    <t xml:space="preserve"> • Камера схову (чарунка) для речей громадянина</t>
  </si>
  <si>
    <t xml:space="preserve"> • Пункт пропуску:</t>
  </si>
  <si>
    <t xml:space="preserve"> ~ Турнікет</t>
  </si>
  <si>
    <t xml:space="preserve"> ~ Робоче місце охорони</t>
  </si>
  <si>
    <r>
      <t xml:space="preserve"> ~ Металодетектор </t>
    </r>
    <r>
      <rPr>
        <u/>
        <sz val="9"/>
        <rFont val="Times New Roman"/>
        <family val="1"/>
        <charset val="204"/>
      </rPr>
      <t>стаціонарний</t>
    </r>
  </si>
  <si>
    <t xml:space="preserve"> • Комплект меблів для залу судового засіданння</t>
  </si>
  <si>
    <t xml:space="preserve"> • Комплект меблів для обладнання робочих місць</t>
  </si>
  <si>
    <t xml:space="preserve"> • Котел для опалення</t>
  </si>
  <si>
    <t xml:space="preserve"> • Система сповіщення про небезпеку</t>
  </si>
  <si>
    <t xml:space="preserve"> • Системи протипожежної сигналізації</t>
  </si>
  <si>
    <t xml:space="preserve"> - Придбання невиробничого обладнання і предметів довгострокового користування:</t>
  </si>
  <si>
    <t xml:space="preserve"> • Придбання кабін зі спеціального захисного скла</t>
  </si>
  <si>
    <r>
      <t xml:space="preserve"> • Придбання пандусів </t>
    </r>
    <r>
      <rPr>
        <u/>
        <sz val="10"/>
        <rFont val="Times New Roman"/>
        <family val="1"/>
        <charset val="204"/>
      </rPr>
      <t>знімних, відкидних</t>
    </r>
    <r>
      <rPr>
        <sz val="10"/>
        <rFont val="Times New Roman"/>
        <family val="1"/>
        <charset val="204"/>
      </rPr>
      <t xml:space="preserve"> </t>
    </r>
  </si>
  <si>
    <t xml:space="preserve"> - Придбання кондиціонерів</t>
  </si>
  <si>
    <t xml:space="preserve"> - Придбання системи охоронної сигналізації</t>
  </si>
  <si>
    <t>9),10)</t>
  </si>
  <si>
    <t xml:space="preserve"> - Придбання оргтехніки, комп’ютерної техніки, активного мережевого та комунікаційного обладнання </t>
  </si>
  <si>
    <t xml:space="preserve"> • Сервер</t>
  </si>
  <si>
    <t>9), 10)</t>
  </si>
  <si>
    <t xml:space="preserve"> - Придбання обладнання для облаштування залів судових засідань:</t>
  </si>
  <si>
    <t xml:space="preserve"> • Система фіксування судового процесу</t>
  </si>
  <si>
    <t xml:space="preserve"> • Система відеоконференцзв’язку</t>
  </si>
  <si>
    <t xml:space="preserve"> • Сканер</t>
  </si>
  <si>
    <t>3120</t>
  </si>
  <si>
    <t>Капітальне будівництво (придбання)</t>
  </si>
  <si>
    <t>3122</t>
  </si>
  <si>
    <t xml:space="preserve"> - Капітальне будівництво (придбання) інших об’єктів:</t>
  </si>
  <si>
    <t xml:space="preserve"> • Будівництво приміщень</t>
  </si>
  <si>
    <t>Площа</t>
  </si>
  <si>
    <t>Вартість 1 кв. м</t>
  </si>
  <si>
    <t xml:space="preserve"> • Придбання приміщень</t>
  </si>
  <si>
    <t>1),4)</t>
  </si>
  <si>
    <t xml:space="preserve"> • Будівництво пандусів</t>
  </si>
  <si>
    <t xml:space="preserve"> • Будівництво приміщень для залів судових засідань:</t>
  </si>
  <si>
    <t xml:space="preserve"> ~ Зал судових засідань</t>
  </si>
  <si>
    <t xml:space="preserve"> ~ Нарадча кімната, санвузол</t>
  </si>
  <si>
    <t>3130</t>
  </si>
  <si>
    <t>Капітальний ремонт</t>
  </si>
  <si>
    <t>3132</t>
  </si>
  <si>
    <t xml:space="preserve"> - Капітальний ремонт інших об’єктів:</t>
  </si>
  <si>
    <t xml:space="preserve"> • Капітальний ремонт приміщень</t>
  </si>
  <si>
    <t xml:space="preserve"> • Капітальний ремонт пандусів</t>
  </si>
  <si>
    <t xml:space="preserve"> • Капітальний ремонт автомобілів та обладнання</t>
  </si>
  <si>
    <t xml:space="preserve"> • Заміна металевих загороджень на кабіни зі спеціального захисного скла</t>
  </si>
  <si>
    <t>3140</t>
  </si>
  <si>
    <t>Реконструкція та реставрація</t>
  </si>
  <si>
    <t>3142</t>
  </si>
  <si>
    <t>3143</t>
  </si>
  <si>
    <t>3160</t>
  </si>
  <si>
    <t>Придбання землі та нематеріальних активів</t>
  </si>
  <si>
    <t>ВСЬОГО ВИДАТКИ</t>
  </si>
  <si>
    <t>КБКД</t>
  </si>
  <si>
    <t>Надходження коштів до спеціального фонду бюджету</t>
  </si>
  <si>
    <t>Надходження від сплати судового збору</t>
  </si>
  <si>
    <t>Власні надходження бюджетних установ та субвенції</t>
  </si>
  <si>
    <t>Залишок коштів на початок року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</si>
  <si>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</si>
  <si>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</si>
  <si>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</si>
  <si>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від реалізації майна (крім нерухомого)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</si>
  <si>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</si>
  <si>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</si>
  <si>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</si>
  <si>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Видатки на які заплановано спрямувати власні надходження та субвенції</t>
  </si>
  <si>
    <t>2210</t>
  </si>
  <si>
    <t>КС</t>
  </si>
  <si>
    <t>Керівник</t>
  </si>
  <si>
    <t>(ПІБ)</t>
  </si>
  <si>
    <t>Головний бухгалтер</t>
  </si>
  <si>
    <t>(начальник планово-фінансового відділу)</t>
  </si>
  <si>
    <t>М. П.</t>
  </si>
  <si>
    <t>Виконавець:</t>
  </si>
  <si>
    <t xml:space="preserve">  </t>
  </si>
  <si>
    <t>Вартість заміни 1 загородження</t>
  </si>
  <si>
    <t>станом на</t>
  </si>
  <si>
    <t>року</t>
  </si>
  <si>
    <t>число</t>
  </si>
  <si>
    <t>місяць</t>
  </si>
  <si>
    <t>рік</t>
  </si>
  <si>
    <t>6 місяців</t>
  </si>
  <si>
    <t>3 місяці</t>
  </si>
  <si>
    <t>9 місяців</t>
  </si>
  <si>
    <t>12 місяців</t>
  </si>
  <si>
    <t>(гр.9/6)</t>
  </si>
  <si>
    <t>(гр.12/6)</t>
  </si>
  <si>
    <t>(гр.15/6)</t>
  </si>
  <si>
    <t>(гр.18/6)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</si>
  <si>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</si>
  <si>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</si>
  <si>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3.1.3</t>
    </r>
  </si>
  <si>
    <t>за КПКВК 0501020 “Забезпечення здійснення правосуддя місцевими, апеляційними та вищими спеціалізованими судами”</t>
  </si>
  <si>
    <t>Середній розмір</t>
  </si>
  <si>
    <t>Відсоток нарахувань на оплату праці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</si>
  <si>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6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</si>
  <si>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7</t>
    </r>
  </si>
  <si>
    <r>
      <t>2.1.</t>
    </r>
    <r>
      <rPr>
        <sz val="10"/>
        <rFont val="Times New Roman"/>
        <family val="1"/>
        <charset val="204"/>
      </rPr>
      <t>11.4</t>
    </r>
  </si>
  <si>
    <r>
      <t xml:space="preserve"> • Інші малоцінні предмети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</si>
  <si>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Придбання та виготовлення меблів, жалюзі, ролетів, металевих ґрат, віконних та дверних блоків:</t>
  </si>
  <si>
    <t xml:space="preserve"> • Жалюзі, ролети</t>
  </si>
  <si>
    <t xml:space="preserve"> • Металеві ґрати</t>
  </si>
  <si>
    <t xml:space="preserve"> • Віконні та дверні блоки</t>
  </si>
  <si>
    <r>
      <t xml:space="preserve"> • Інші</t>
    </r>
    <r>
      <rPr>
        <i/>
        <sz val="9"/>
        <rFont val="Times New Roman"/>
        <family val="1"/>
        <charset val="204"/>
      </rPr>
      <t xml:space="preserve"> (розшифрувати)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</si>
  <si>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</si>
  <si>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</si>
  <si>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</si>
  <si>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</si>
  <si>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</si>
  <si>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13.6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</si>
  <si>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</si>
  <si>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</si>
  <si>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13.9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</si>
  <si>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</si>
  <si>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</si>
  <si>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17.2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</si>
  <si>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</si>
  <si>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</si>
  <si>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</si>
  <si>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</si>
  <si>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</si>
  <si>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20</t>
    </r>
  </si>
  <si>
    <t xml:space="preserve"> - Придбання запчастин та інших комплектуючих для транспортних засобів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</si>
  <si>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23</t>
    </r>
  </si>
  <si>
    <r>
      <t xml:space="preserve"> - Інші предмети, матеріали, обладнання та інвентар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розшифрувати</t>
    </r>
    <r>
      <rPr>
        <sz val="9"/>
        <rFont val="Times New Roman"/>
        <family val="1"/>
        <charset val="204"/>
      </rPr>
      <t>)</t>
    </r>
  </si>
  <si>
    <t xml:space="preserve"> - Страхування приміщень</t>
  </si>
  <si>
    <t xml:space="preserve"> - Страхування транспортних засобів</t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</si>
  <si>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11</t>
    </r>
  </si>
  <si>
    <t xml:space="preserve"> - Оплата послуг з установки, підключення та повірки засобів обліку (приладів, лічильників води, природного газу, теплової енергії, газових котлів)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</si>
  <si>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16</t>
    </r>
  </si>
  <si>
    <t xml:space="preserve"> - Оплата послуг з перезарядки вогнегасників</t>
  </si>
  <si>
    <t xml:space="preserve"> - Оплата експлуатаційних послуг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</si>
  <si>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</si>
  <si>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t xml:space="preserve"> - Діагностика (експертиза) майна до списання</t>
  </si>
  <si>
    <t xml:space="preserve"> • Послуги супроводження підсистеми "Електронний суд"</t>
  </si>
  <si>
    <r>
      <t xml:space="preserve"> - Оплата інших послуг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</si>
  <si>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видатки</t>
    </r>
    <r>
      <rPr>
        <i/>
        <sz val="9"/>
        <rFont val="Times New Roman"/>
        <family val="1"/>
        <charset val="204"/>
      </rPr>
      <t xml:space="preserve"> (розшифрувати)</t>
    </r>
  </si>
  <si>
    <t xml:space="preserve"> - Оплата теплопостачання за показниками лічильників</t>
  </si>
  <si>
    <t>Обсяг</t>
  </si>
  <si>
    <t xml:space="preserve"> - Оплата теплопостачання у разі відсутності лічильників за встановленим тарифом грн/кв. м</t>
  </si>
  <si>
    <t>Опалювальна площа</t>
  </si>
  <si>
    <t xml:space="preserve"> - Оплата теплопостачання у разі відсутності лічильників за встановленим тарифом грн/Гкал</t>
  </si>
  <si>
    <r>
      <t xml:space="preserve"> - Інше </t>
    </r>
    <r>
      <rPr>
        <i/>
        <sz val="10"/>
        <rFont val="Times New Roman"/>
        <family val="1"/>
        <charset val="204"/>
      </rPr>
      <t>(розшифрувати)</t>
    </r>
  </si>
  <si>
    <t xml:space="preserve"> - Оплата водопостачання</t>
  </si>
  <si>
    <t xml:space="preserve"> - Оплата водовідведення</t>
  </si>
  <si>
    <t xml:space="preserve"> - Оплата електроенергії</t>
  </si>
  <si>
    <r>
      <t>2.2.</t>
    </r>
    <r>
      <rPr>
        <sz val="10"/>
        <rFont val="Times New Roman"/>
        <family val="1"/>
        <charset val="204"/>
      </rPr>
      <t>8</t>
    </r>
  </si>
  <si>
    <t xml:space="preserve"> - Оплата природного газу</t>
  </si>
  <si>
    <t xml:space="preserve"> - Придбання вугілля</t>
  </si>
  <si>
    <t xml:space="preserve"> - Придбання мазуту</t>
  </si>
  <si>
    <t xml:space="preserve"> - Придбання дров</t>
  </si>
  <si>
    <t xml:space="preserve"> - Впровадження підсистеми "Електронний суд":</t>
  </si>
  <si>
    <r>
      <t xml:space="preserve"> - Інше обладнання та предмети довгострокового користування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</si>
  <si>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Реконструкція та реставрація приміщень</t>
  </si>
  <si>
    <t xml:space="preserve"> - Реставрація приміщень, які є пам’ятками культури, історії та архітектури</t>
  </si>
  <si>
    <t>Інші джерела власних надходжень</t>
  </si>
  <si>
    <t>2282</t>
  </si>
  <si>
    <t>Забезпечення виконання функцій та завдань</t>
  </si>
  <si>
    <t>Заходи з інформатизації (засоби інформатизації та послуги з інформатизації)</t>
  </si>
  <si>
    <t>Легалізація комп’ютерних програм</t>
  </si>
  <si>
    <t>Сплата судового збору</t>
  </si>
  <si>
    <t xml:space="preserve">Кількість установ </t>
  </si>
  <si>
    <t xml:space="preserve">Чисельність суддів </t>
  </si>
  <si>
    <t>Чисельність працівників</t>
  </si>
  <si>
    <t>(у наявності)</t>
  </si>
  <si>
    <t xml:space="preserve"> - Придбання транспортних засобів, автомобілів</t>
  </si>
  <si>
    <t>Рівень забезпечення персональними комп’ютерами</t>
  </si>
  <si>
    <t>Рівень забезпечення ліцензійними програмними продуктами</t>
  </si>
  <si>
    <t>Кількість ліцензійних програмних продуктів на 1 установу</t>
  </si>
  <si>
    <t xml:space="preserve"> - Придбання землі та нематеріальних активів</t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</si>
  <si>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 xml:space="preserve">
(40 % прожиткового мінімуму для працездатних осіб)</t>
    </r>
  </si>
  <si>
    <r>
      <t xml:space="preserve"> • Розмір компенсації витрат у </t>
    </r>
    <r>
      <rPr>
        <u/>
        <sz val="10"/>
        <rFont val="Times New Roman"/>
        <family val="1"/>
        <charset val="204"/>
      </rPr>
      <t>цивільних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</si>
  <si>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r>
      <t xml:space="preserve">прожитковий мінімум для працездатних осіб </t>
    </r>
    <r>
      <rPr>
        <i/>
        <sz val="8"/>
        <rFont val="Times New Roman"/>
        <family val="1"/>
        <charset val="204"/>
      </rPr>
      <t>(на 01.01 календ.року)</t>
    </r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</si>
  <si>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</si>
  <si>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t>кількість судових рішень в цивільних справах</t>
  </si>
  <si>
    <r>
      <t xml:space="preserve"> • Витрати, пов’язані з проведенням огляду доказів за їх місцезнаходженням та вчиненням інших дій, необхідних для розгляду справи
</t>
    </r>
    <r>
      <rPr>
        <sz val="9"/>
        <rFont val="Times New Roman"/>
        <family val="1"/>
        <charset val="204"/>
      </rPr>
      <t>(50 % розміру мінімальної заробітної плати)</t>
    </r>
  </si>
  <si>
    <t>Письмовий переклад</t>
  </si>
  <si>
    <t xml:space="preserve"> - Виготовлення проектно-кошторисної документації</t>
  </si>
  <si>
    <t xml:space="preserve"> • Капітальний ремонт приміщень для облаштування нових залів судових засідань</t>
  </si>
  <si>
    <t>Реконструкція та реставрація інших об’єктів</t>
  </si>
  <si>
    <t>Реставрація пам’яток культури, історії та архітектури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</si>
  <si>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</si>
  <si>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26</t>
    </r>
  </si>
  <si>
    <r>
      <t>2.1.</t>
    </r>
    <r>
      <rPr>
        <sz val="10"/>
        <rFont val="Times New Roman"/>
        <family val="1"/>
        <charset val="204"/>
      </rPr>
      <t>25</t>
    </r>
  </si>
  <si>
    <r>
      <t>2.1.</t>
    </r>
    <r>
      <rPr>
        <sz val="10"/>
        <rFont val="Times New Roman"/>
        <family val="1"/>
        <charset val="204"/>
      </rPr>
      <t>25.1</t>
    </r>
  </si>
  <si>
    <r>
      <t>2.1.</t>
    </r>
    <r>
      <rPr>
        <sz val="10"/>
        <rFont val="Times New Roman"/>
        <family val="1"/>
        <charset val="204"/>
      </rPr>
      <t>25.2</t>
    </r>
  </si>
  <si>
    <r>
      <t>2.1.</t>
    </r>
    <r>
      <rPr>
        <sz val="10"/>
        <rFont val="Times New Roman"/>
        <family val="1"/>
        <charset val="204"/>
      </rPr>
      <t>25.3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</si>
  <si>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27</t>
    </r>
  </si>
  <si>
    <t>(гр.6-9)</t>
  </si>
  <si>
    <t>(гр.6-12)</t>
  </si>
  <si>
    <t>(гр.6-15)</t>
  </si>
  <si>
    <t>(гр.6-18)</t>
  </si>
  <si>
    <t>Напрям</t>
  </si>
  <si>
    <t>Сума, тис.грн</t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</si>
  <si>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.11.4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</si>
  <si>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.12.8</t>
    </r>
  </si>
  <si>
    <t>Обґрунтування інших видатків</t>
  </si>
  <si>
    <t>21)</t>
  </si>
  <si>
    <r>
      <t xml:space="preserve">  - Інші виплати населенню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</si>
  <si>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>Кількість придбаних серверів</t>
  </si>
  <si>
    <t>Кількість придбаних персональних комп’ютерів</t>
  </si>
  <si>
    <t>Кількість справ та матеріалів, за якими сплачено судовий збір</t>
  </si>
  <si>
    <t>Середня кількість серверів на 1 установу</t>
  </si>
  <si>
    <t>Середня кількість персональних комп’ютерів на 1 установу</t>
  </si>
  <si>
    <t>Середній розмір судового збору за подання 1-го позову</t>
  </si>
  <si>
    <t>Рівень забезпечення серверами</t>
  </si>
  <si>
    <t xml:space="preserve"> - Стипендіальний фонд без індексації</t>
  </si>
  <si>
    <t>Погашення кредиторської заборгованості, зареєстрованої в органах ДКСУ станом на початок року</t>
  </si>
  <si>
    <t>Контрольна</t>
  </si>
  <si>
    <t>сума</t>
  </si>
  <si>
    <t>Небаланс</t>
  </si>
  <si>
    <r>
      <t xml:space="preserve"> - Інші платежі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</si>
  <si>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</si>
  <si>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</si>
  <si>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Інші платежі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</si>
  <si>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 - Інші виплати населенню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</si>
  <si>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</si>
  <si>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 обладнання та предмети довгострокового користування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</si>
  <si>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предмети, матеріали, обладнання та інвентар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</si>
  <si>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Оплата інших послуг </t>
    </r>
    <r>
      <rPr>
        <i/>
        <sz val="9"/>
        <rFont val="Times New Roman"/>
        <family val="1"/>
        <charset val="204"/>
      </rPr>
      <t>(розшифрувати)</t>
    </r>
  </si>
  <si>
    <t>Відповідальний</t>
  </si>
  <si>
    <t>підрозділ ЦА</t>
  </si>
  <si>
    <t>ДСА України*</t>
  </si>
  <si>
    <t>Відділ ПФЗСУ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</si>
  <si>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sz val="12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на початок року відповідно до заданих параметрів</t>
    </r>
  </si>
  <si>
    <t>Відділ АНМ</t>
  </si>
  <si>
    <t>Відділ ІТ</t>
  </si>
  <si>
    <t>Відділ ООП</t>
  </si>
  <si>
    <t>Відділ АРМ</t>
  </si>
  <si>
    <t>Відділ ІТ, АРМ</t>
  </si>
  <si>
    <t>Відділ БМА</t>
  </si>
  <si>
    <t>Відділ ОЗСС</t>
  </si>
  <si>
    <t>Відділ РКС</t>
  </si>
  <si>
    <t>Відділ АРМ, АНМ, ІТ, БМА, ООП</t>
  </si>
  <si>
    <t>(кошторис)</t>
  </si>
  <si>
    <t>у вкладенні</t>
  </si>
  <si>
    <t>в електронному вигляді</t>
  </si>
  <si>
    <t>Розрахунки(для друку)</t>
  </si>
  <si>
    <t>ЗвітІнд.Кошторис</t>
  </si>
  <si>
    <t>не пізніше, ніж через 10 днів після термінів, встановлених для подання фінансової звітності</t>
  </si>
  <si>
    <t xml:space="preserve">Заповнюється та подається до ДСА України на підставі показників затвердженого кошторису </t>
  </si>
  <si>
    <t>Подається до ДСА України на підставі заповненого Звіту</t>
  </si>
  <si>
    <t>в паперовому вигляді у 2-х екземплярах з підписами</t>
  </si>
  <si>
    <t>в паперовому вигляді в 1-му екземплярі з підписами</t>
  </si>
  <si>
    <t>"Звіт про виконання індивідуального кошторису та паспорта бюджетної програми"</t>
  </si>
  <si>
    <t>Звіт про виконання індивідуального кошторису та паспорта бюджетної програми</t>
  </si>
  <si>
    <t>1.1</t>
  </si>
  <si>
    <t>Додаток 1</t>
  </si>
  <si>
    <t>Додаток 2</t>
  </si>
  <si>
    <t>Подається до ДСА України на підставі розподілених касових видатків</t>
  </si>
  <si>
    <r>
      <t xml:space="preserve">на початку року разом з кошторисом </t>
    </r>
    <r>
      <rPr>
        <i/>
        <sz val="10"/>
        <color theme="1"/>
        <rFont val="Times New Roman"/>
        <family val="1"/>
        <charset val="204"/>
      </rPr>
      <t>(протягом 30 календарних днів після затвердження розписів відповідних бюджетів)</t>
    </r>
  </si>
  <si>
    <r>
      <t xml:space="preserve"> • Інші видатки </t>
    </r>
    <r>
      <rPr>
        <i/>
        <sz val="9"/>
        <rFont val="Times New Roman"/>
        <family val="1"/>
        <charset val="204"/>
      </rPr>
      <t>(розшифрувати)</t>
    </r>
  </si>
  <si>
    <r>
      <t xml:space="preserve">після заповнення касових видатків за 2018 рік </t>
    </r>
    <r>
      <rPr>
        <i/>
        <sz val="10"/>
        <color theme="1"/>
        <rFont val="Times New Roman"/>
        <family val="1"/>
        <charset val="204"/>
      </rPr>
      <t>(не пізніше, ніж через 25 днів після термінів, встановлених для подання фінансової звітності за 2018 рік)</t>
    </r>
  </si>
  <si>
    <t>станом на 01.01.2018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</si>
  <si>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кошторис на 2018 рік - заплановано придбати до кінця 2018 року відповідно до бюджетних асигнувань 2018 року; показник "кількість установ" = фактично працюючі установи, "чисельність" = чисельність, затверджена штатним розписом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</si>
  <si>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на І-ІV квартали </t>
    </r>
    <r>
      <rPr>
        <sz val="11"/>
        <color rgb="FF0070C0"/>
        <rFont val="Times New Roman"/>
        <family val="1"/>
        <charset val="204"/>
      </rPr>
      <t xml:space="preserve">= касові видатки </t>
    </r>
    <r>
      <rPr>
        <u/>
        <sz val="11"/>
        <color rgb="FF0070C0"/>
        <rFont val="Times New Roman"/>
        <family val="1"/>
        <charset val="204"/>
      </rPr>
      <t>наростаючим підсумком</t>
    </r>
    <r>
      <rPr>
        <sz val="11"/>
        <color rgb="FF0070C0"/>
        <rFont val="Times New Roman"/>
        <family val="1"/>
        <charset val="204"/>
      </rPr>
      <t xml:space="preserve"> - фактично придбано за відповідний квартал 2018 року; показник "кількість установ" = фактично працюючі установи, "чисельність" = середньооблікова чисельність</t>
    </r>
  </si>
  <si>
    <t>3121</t>
  </si>
  <si>
    <t xml:space="preserve"> - Капітальне будівництво (придбання) житла</t>
  </si>
  <si>
    <t>кв. м.</t>
  </si>
  <si>
    <t>Забезпечення виконання функцій та завдань службою судової охорони</t>
  </si>
  <si>
    <t>Забезпечення виконання функцій та завдань Вищим судом з питань інтелектуальної власності</t>
  </si>
  <si>
    <t>Забезпечення виконання функцій та завдань Вищим антикорупційним судом</t>
  </si>
  <si>
    <r>
      <t xml:space="preserve"> - Виготовлення друкованої продукції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0000FF"/>
        <rFont val="Times New Roman"/>
        <family val="1"/>
        <charset val="204"/>
      </rPr>
      <t>(лише для НШСУ)</t>
    </r>
  </si>
  <si>
    <r>
      <t>Середня кількість осіб, які взяли участь у  кваліфікаційному оцінюванні в розрахунку на 1 працівника Комісії, задіяного в кваліфікаційному оцінюванні</t>
    </r>
    <r>
      <rPr>
        <i/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</si>
  <si>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>Середні витрати на підготовку 1 кандидата на посаду судді в НШСУ</t>
    </r>
    <r>
      <rPr>
        <i/>
        <sz val="10"/>
        <color theme="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</si>
  <si>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t>Середні витрати на 1 слухача (судді та працівники апарату суду), який пройде підготовку в НШСУ</t>
    </r>
    <r>
      <rPr>
        <i/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</si>
  <si>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t>Частка осіб, що успішно пройшли кваліфікаційне оцінювання у загальній кількості осіб, що проходили оцінювання</t>
    </r>
    <r>
      <rPr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</si>
  <si>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>Кількість осіб, стосовно яких призначено кваліфікаційне оцінювання</t>
    </r>
    <r>
      <rPr>
        <i/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</si>
  <si>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>Кількість осіб, що пройшли кваліфікаційне оцінювання</t>
    </r>
    <r>
      <rPr>
        <i/>
        <sz val="9"/>
        <color rgb="FF0000FF"/>
        <rFont val="Times New Roman"/>
        <family val="1"/>
        <charset val="204"/>
      </rPr>
      <t xml:space="preserve"> (лише для ВККСУ)</t>
    </r>
  </si>
  <si>
    <r>
      <t>Кількість кандидатів на посаду судді, які пройшли спеціальну підготовку в НШСУ</t>
    </r>
    <r>
      <rPr>
        <i/>
        <sz val="9"/>
        <color rgb="FF0000FF"/>
        <rFont val="Times New Roman"/>
        <family val="1"/>
        <charset val="204"/>
      </rPr>
      <t xml:space="preserve"> (лише для НШСУ)</t>
    </r>
  </si>
  <si>
    <r>
      <t>Кількість суддів та працівників апарату судів, які пройшли підготовку в НШСУ</t>
    </r>
    <r>
      <rPr>
        <i/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</si>
  <si>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</si>
  <si>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</si>
  <si>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 - Забезпечення виконання функцій та завдань службою судової охорони</t>
    </r>
    <r>
      <rPr>
        <i/>
        <sz val="9"/>
        <color rgb="FF0000FF"/>
        <rFont val="Times New Roman"/>
        <family val="1"/>
        <charset val="204"/>
      </rPr>
      <t xml:space="preserve"> (лише для ССО)</t>
    </r>
  </si>
  <si>
    <r>
      <t xml:space="preserve"> - Забезпечення виконання функцій та завдань Вищим судом з питань інтелектуальної власності</t>
    </r>
    <r>
      <rPr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ВСПІВ)</t>
    </r>
  </si>
  <si>
    <r>
      <t xml:space="preserve"> - Забезпечення виконання функцій та завдань Вищим антикорупційним судом</t>
    </r>
    <r>
      <rPr>
        <i/>
        <sz val="9"/>
        <color rgb="FF0000FF"/>
        <rFont val="Times New Roman"/>
        <family val="1"/>
        <charset val="204"/>
      </rPr>
      <t xml:space="preserve"> (лише для ВАС)</t>
    </r>
  </si>
  <si>
    <r>
      <t xml:space="preserve"> - Окремі видатки ЦА ДСА України </t>
    </r>
    <r>
      <rPr>
        <i/>
        <sz val="9"/>
        <color rgb="FF0000FF"/>
        <rFont val="Times New Roman"/>
        <family val="1"/>
        <charset val="204"/>
      </rPr>
      <t>(лише для ДСА України)</t>
    </r>
    <r>
      <rPr>
        <sz val="10"/>
        <rFont val="Times New Roman"/>
        <family val="1"/>
        <charset val="204"/>
      </rPr>
      <t>:</t>
    </r>
  </si>
  <si>
    <r>
      <t>2.2.</t>
    </r>
    <r>
      <rPr>
        <sz val="10"/>
        <rFont val="Times New Roman"/>
        <family val="1"/>
        <charset val="204"/>
      </rPr>
      <t>7</t>
    </r>
  </si>
  <si>
    <r>
      <t>2.2.</t>
    </r>
    <r>
      <rPr>
        <sz val="10"/>
        <color indexed="8"/>
        <rFont val="Times New Roman"/>
        <family val="1"/>
        <charset val="204"/>
      </rPr>
      <t>9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</si>
  <si>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10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</si>
  <si>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</si>
  <si>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12.1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</si>
  <si>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</si>
  <si>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12.3</t>
    </r>
    <r>
      <rPr>
        <sz val="11"/>
        <color theme="1"/>
        <rFont val="Calibri"/>
        <family val="2"/>
        <charset val="204"/>
        <scheme val="minor"/>
      </rPr>
      <t/>
    </r>
  </si>
  <si>
    <r>
      <t>2.2.</t>
    </r>
    <r>
      <rPr>
        <sz val="10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</si>
  <si>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</si>
  <si>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</si>
  <si>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</si>
  <si>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</si>
  <si>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</si>
  <si>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19.5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</si>
  <si>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19.6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</si>
  <si>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20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</si>
  <si>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21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</si>
  <si>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</si>
  <si>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</si>
  <si>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</si>
  <si>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27</t>
    </r>
    <r>
      <rPr>
        <sz val="11"/>
        <color theme="1"/>
        <rFont val="Calibri"/>
        <family val="2"/>
        <charset val="204"/>
        <scheme val="minor"/>
      </rPr>
      <t/>
    </r>
  </si>
  <si>
    <r>
      <t>2.2.</t>
    </r>
    <r>
      <rPr>
        <sz val="10"/>
        <rFont val="Times New Roman"/>
        <family val="1"/>
        <charset val="204"/>
      </rPr>
      <t>27.1</t>
    </r>
  </si>
  <si>
    <r>
      <t>2.2.</t>
    </r>
    <r>
      <rPr>
        <sz val="10"/>
        <rFont val="Times New Roman"/>
        <family val="1"/>
        <charset val="204"/>
      </rPr>
      <t>27.2</t>
    </r>
  </si>
  <si>
    <r>
      <t>2.2.</t>
    </r>
    <r>
      <rPr>
        <sz val="10"/>
        <rFont val="Times New Roman"/>
        <family val="1"/>
        <charset val="204"/>
      </rPr>
      <t>27.3</t>
    </r>
  </si>
  <si>
    <r>
      <t>2.2.</t>
    </r>
    <r>
      <rPr>
        <sz val="10"/>
        <rFont val="Times New Roman"/>
        <family val="1"/>
        <charset val="204"/>
      </rPr>
      <t>27.4</t>
    </r>
  </si>
  <si>
    <r>
      <t>2.2.</t>
    </r>
    <r>
      <rPr>
        <sz val="10"/>
        <rFont val="Times New Roman"/>
        <family val="1"/>
        <charset val="204"/>
      </rPr>
      <t>28</t>
    </r>
  </si>
  <si>
    <r>
      <t>2.2.</t>
    </r>
    <r>
      <rPr>
        <sz val="10"/>
        <rFont val="Times New Roman"/>
        <family val="1"/>
        <charset val="204"/>
      </rPr>
      <t>29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</si>
  <si>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</si>
  <si>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</si>
  <si>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</si>
  <si>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</si>
  <si>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</si>
  <si>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7</t>
    </r>
  </si>
  <si>
    <t xml:space="preserve"> - Оплата витрат на поховання та увічнення пам’яті суддів та суддів у відставці</t>
  </si>
  <si>
    <r>
      <t xml:space="preserve">  - Державне обов’язкове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ССО)</t>
    </r>
  </si>
  <si>
    <t xml:space="preserve"> - Компенсація витрат на поховання та увічнення пам’яті суддів та суддів у відставці</t>
  </si>
  <si>
    <t>Оплата енергосервісу</t>
  </si>
  <si>
    <r>
      <t>5.2.</t>
    </r>
    <r>
      <rPr>
        <sz val="10"/>
        <rFont val="Times New Roman"/>
        <family val="1"/>
        <charset val="204"/>
      </rPr>
      <t>7</t>
    </r>
  </si>
  <si>
    <r>
      <t>5.3.</t>
    </r>
    <r>
      <rPr>
        <sz val="10"/>
        <rFont val="Times New Roman"/>
        <family val="1"/>
        <charset val="204"/>
      </rPr>
      <t>6</t>
    </r>
  </si>
  <si>
    <r>
      <t>5.4.1.</t>
    </r>
    <r>
      <rPr>
        <sz val="10"/>
        <rFont val="Times New Roman"/>
        <family val="1"/>
        <charset val="204"/>
      </rPr>
      <t>6</t>
    </r>
  </si>
  <si>
    <r>
      <t>5.4.2.</t>
    </r>
    <r>
      <rPr>
        <sz val="10"/>
        <rFont val="Times New Roman"/>
        <family val="1"/>
        <charset val="204"/>
      </rPr>
      <t>6</t>
    </r>
  </si>
  <si>
    <t>Капітальні трансферти підприємствам (установам, організаціям)</t>
  </si>
  <si>
    <t>Субсидії та поточні трансферти підприємствам (установам, організаціям)</t>
  </si>
  <si>
    <t>Видатки та заходи спеціального призначення</t>
  </si>
  <si>
    <r>
      <t>2.5.1.</t>
    </r>
    <r>
      <rPr>
        <sz val="10"/>
        <color theme="1"/>
        <rFont val="Times New Roman"/>
        <family val="1"/>
        <charset val="204"/>
      </rPr>
      <t>1</t>
    </r>
  </si>
  <si>
    <r>
      <t>2.5.1.</t>
    </r>
    <r>
      <rPr>
        <sz val="10"/>
        <color theme="1"/>
        <rFont val="Times New Roman"/>
        <family val="1"/>
        <charset val="204"/>
      </rPr>
      <t>2</t>
    </r>
  </si>
  <si>
    <r>
      <t>2.5.1.</t>
    </r>
    <r>
      <rPr>
        <sz val="10"/>
        <color theme="1"/>
        <rFont val="Times New Roman"/>
        <family val="1"/>
        <charset val="204"/>
      </rPr>
      <t>3</t>
    </r>
  </si>
  <si>
    <r>
      <t>2.5.1.</t>
    </r>
    <r>
      <rPr>
        <sz val="10"/>
        <color theme="1"/>
        <rFont val="Times New Roman"/>
        <family val="1"/>
        <charset val="204"/>
      </rPr>
      <t>4</t>
    </r>
  </si>
  <si>
    <r>
      <t>2.5.1.</t>
    </r>
    <r>
      <rPr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</si>
  <si>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2.5.1.</t>
    </r>
    <r>
      <rPr>
        <sz val="10"/>
        <color theme="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</si>
  <si>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2.5.1.</t>
    </r>
    <r>
      <rPr>
        <sz val="10"/>
        <color theme="1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</si>
  <si>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2.5.1.</t>
    </r>
    <r>
      <rPr>
        <sz val="10"/>
        <color theme="1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</si>
  <si>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2.5.1.</t>
    </r>
    <r>
      <rPr>
        <sz val="10"/>
        <color theme="1"/>
        <rFont val="Times New Roman"/>
        <family val="1"/>
        <charset val="204"/>
      </rPr>
      <t>7</t>
    </r>
  </si>
  <si>
    <t>2.5.2</t>
  </si>
  <si>
    <r>
      <t>2.5.2.</t>
    </r>
    <r>
      <rPr>
        <sz val="10"/>
        <color theme="1"/>
        <rFont val="Times New Roman"/>
        <family val="1"/>
        <charset val="204"/>
      </rPr>
      <t>1</t>
    </r>
  </si>
  <si>
    <r>
      <t>2.5.2.</t>
    </r>
    <r>
      <rPr>
        <sz val="10"/>
        <color theme="1"/>
        <rFont val="Times New Roman"/>
        <family val="1"/>
        <charset val="204"/>
      </rPr>
      <t>2</t>
    </r>
  </si>
  <si>
    <r>
      <t>2.5.2.</t>
    </r>
    <r>
      <rPr>
        <sz val="10"/>
        <color theme="1"/>
        <rFont val="Times New Roman"/>
        <family val="1"/>
        <charset val="204"/>
      </rPr>
      <t>3</t>
    </r>
  </si>
  <si>
    <r>
      <t>2.5.2.</t>
    </r>
    <r>
      <rPr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</si>
  <si>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2.5.2.</t>
    </r>
    <r>
      <rPr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</si>
  <si>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2.5.2.</t>
    </r>
    <r>
      <rPr>
        <sz val="10"/>
        <color theme="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</si>
  <si>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2.5.2.</t>
    </r>
    <r>
      <rPr>
        <sz val="10"/>
        <color theme="1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</si>
  <si>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2.5.2.</t>
    </r>
    <r>
      <rPr>
        <sz val="10"/>
        <color theme="1"/>
        <rFont val="Times New Roman"/>
        <family val="1"/>
        <charset val="204"/>
      </rPr>
      <t>6</t>
    </r>
  </si>
  <si>
    <t>2.5.3</t>
  </si>
  <si>
    <r>
      <t>2.5.3.</t>
    </r>
    <r>
      <rPr>
        <sz val="10"/>
        <color theme="1"/>
        <rFont val="Times New Roman"/>
        <family val="1"/>
        <charset val="204"/>
      </rPr>
      <t>1</t>
    </r>
  </si>
  <si>
    <r>
      <t>2.5.3.</t>
    </r>
    <r>
      <rPr>
        <sz val="10"/>
        <color theme="1"/>
        <rFont val="Times New Roman"/>
        <family val="1"/>
        <charset val="204"/>
      </rPr>
      <t>2</t>
    </r>
  </si>
  <si>
    <r>
      <t>2.5.3.</t>
    </r>
    <r>
      <rPr>
        <sz val="10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</si>
  <si>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2.5.3.</t>
    </r>
    <r>
      <rPr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</si>
  <si>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2.5.3.</t>
    </r>
    <r>
      <rPr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</si>
  <si>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2.5.3.</t>
    </r>
    <r>
      <rPr>
        <sz val="10"/>
        <color theme="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</si>
  <si>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2.5.3.</t>
    </r>
    <r>
      <rPr>
        <sz val="10"/>
        <color theme="1"/>
        <rFont val="Times New Roman"/>
        <family val="1"/>
        <charset val="204"/>
      </rPr>
      <t>5</t>
    </r>
  </si>
  <si>
    <t>2.5.4</t>
  </si>
  <si>
    <r>
      <t>2.5.4.</t>
    </r>
    <r>
      <rPr>
        <sz val="10"/>
        <color theme="1"/>
        <rFont val="Times New Roman"/>
        <family val="1"/>
        <charset val="204"/>
      </rPr>
      <t>1</t>
    </r>
  </si>
  <si>
    <r>
      <t>2.5.4.</t>
    </r>
    <r>
      <rPr>
        <sz val="10"/>
        <color theme="1"/>
        <rFont val="Times New Roman"/>
        <family val="1"/>
        <charset val="204"/>
      </rPr>
      <t>2</t>
    </r>
  </si>
  <si>
    <r>
      <t>2.5.4.</t>
    </r>
    <r>
      <rPr>
        <sz val="10"/>
        <color theme="1"/>
        <rFont val="Times New Roman"/>
        <family val="1"/>
        <charset val="204"/>
      </rPr>
      <t>3</t>
    </r>
  </si>
  <si>
    <t>2.5.5</t>
  </si>
  <si>
    <r>
      <t>2.5.5.</t>
    </r>
    <r>
      <rPr>
        <sz val="10"/>
        <color theme="1"/>
        <rFont val="Times New Roman"/>
        <family val="1"/>
        <charset val="204"/>
      </rPr>
      <t>1</t>
    </r>
  </si>
  <si>
    <r>
      <t>2.5.5.</t>
    </r>
    <r>
      <rPr>
        <sz val="10"/>
        <color theme="1"/>
        <rFont val="Times New Roman"/>
        <family val="1"/>
        <charset val="204"/>
      </rPr>
      <t>2</t>
    </r>
  </si>
  <si>
    <r>
      <t>2.5.5.</t>
    </r>
    <r>
      <rPr>
        <sz val="10"/>
        <color theme="1"/>
        <rFont val="Times New Roman"/>
        <family val="1"/>
        <charset val="204"/>
      </rPr>
      <t>3</t>
    </r>
  </si>
  <si>
    <r>
      <t>2.5.5.</t>
    </r>
    <r>
      <rPr>
        <sz val="10"/>
        <color theme="1"/>
        <rFont val="Times New Roman"/>
        <family val="1"/>
        <charset val="204"/>
      </rPr>
      <t>4</t>
    </r>
  </si>
  <si>
    <r>
      <t>2.5.5.</t>
    </r>
    <r>
      <rPr>
        <sz val="10"/>
        <color theme="1"/>
        <rFont val="Times New Roman"/>
        <family val="1"/>
        <charset val="204"/>
      </rPr>
      <t>5</t>
    </r>
  </si>
  <si>
    <t>2.5.6</t>
  </si>
  <si>
    <t>2.6</t>
  </si>
  <si>
    <t>2.6.1</t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</si>
  <si>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</si>
  <si>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2</t>
    </r>
  </si>
  <si>
    <t>4.1</t>
  </si>
  <si>
    <r>
      <rPr>
        <b/>
        <sz val="10"/>
        <color indexed="8"/>
        <rFont val="Times New Roman"/>
        <family val="1"/>
        <charset val="204"/>
      </rPr>
      <t>4.1.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</si>
  <si>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4.1.</t>
    </r>
    <r>
      <rPr>
        <sz val="10"/>
        <color indexed="8"/>
        <rFont val="Times New Roman"/>
        <family val="1"/>
        <charset val="204"/>
      </rPr>
      <t>2</t>
    </r>
  </si>
  <si>
    <t>4.2</t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</si>
  <si>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</si>
  <si>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2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</si>
  <si>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</si>
  <si>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</si>
  <si>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5</t>
    </r>
  </si>
  <si>
    <r>
      <t>4</t>
    </r>
    <r>
      <rPr>
        <b/>
        <sz val="10"/>
        <color indexed="8"/>
        <rFont val="Times New Roman"/>
        <family val="1"/>
        <charset val="204"/>
      </rPr>
      <t>.2.</t>
    </r>
    <r>
      <rPr>
        <sz val="10"/>
        <color indexed="8"/>
        <rFont val="Times New Roman"/>
        <family val="1"/>
        <charset val="204"/>
      </rPr>
      <t>4</t>
    </r>
  </si>
  <si>
    <r>
      <t>5.</t>
    </r>
    <r>
      <rPr>
        <sz val="10"/>
        <color indexed="8"/>
        <rFont val="Times New Roman"/>
        <family val="1"/>
        <charset val="204"/>
      </rPr>
      <t>1</t>
    </r>
  </si>
  <si>
    <r>
      <t>5.</t>
    </r>
    <r>
      <rPr>
        <sz val="10"/>
        <color indexed="8"/>
        <rFont val="Times New Roman"/>
        <family val="1"/>
        <charset val="204"/>
      </rPr>
      <t>2</t>
    </r>
  </si>
  <si>
    <r>
      <t>5.</t>
    </r>
    <r>
      <rPr>
        <sz val="10"/>
        <color theme="1"/>
        <rFont val="Times New Roman"/>
        <family val="1"/>
        <charset val="204"/>
      </rPr>
      <t>3</t>
    </r>
  </si>
  <si>
    <r>
      <t>5.</t>
    </r>
    <r>
      <rPr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</si>
  <si>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</si>
  <si>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</si>
  <si>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</si>
  <si>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</si>
  <si>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</si>
  <si>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.8</t>
    </r>
  </si>
  <si>
    <t>6</t>
  </si>
  <si>
    <t>6.1</t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</si>
  <si>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</si>
  <si>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</si>
  <si>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</si>
  <si>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1.3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</si>
  <si>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1.3.1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</si>
  <si>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1.3.2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</si>
  <si>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</si>
  <si>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1.4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</si>
  <si>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</si>
  <si>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1.6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</si>
  <si>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</si>
  <si>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1.8</t>
    </r>
  </si>
  <si>
    <r>
      <t>6.1.</t>
    </r>
    <r>
      <rPr>
        <sz val="10"/>
        <rFont val="Times New Roman"/>
        <family val="1"/>
        <charset val="204"/>
      </rPr>
      <t>2</t>
    </r>
  </si>
  <si>
    <r>
      <t>6.1.</t>
    </r>
    <r>
      <rPr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</si>
  <si>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3.1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</si>
  <si>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3.2</t>
    </r>
  </si>
  <si>
    <r>
      <t>6.1.</t>
    </r>
    <r>
      <rPr>
        <sz val="10"/>
        <rFont val="Times New Roman"/>
        <family val="1"/>
        <charset val="204"/>
      </rPr>
      <t>4</t>
    </r>
  </si>
  <si>
    <r>
      <t>6.1.</t>
    </r>
    <r>
      <rPr>
        <sz val="10"/>
        <rFont val="Times New Roman"/>
        <family val="1"/>
        <charset val="204"/>
      </rPr>
      <t>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</si>
  <si>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</si>
  <si>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</si>
  <si>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6.2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</si>
  <si>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</si>
  <si>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6.4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</si>
  <si>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</si>
  <si>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</si>
  <si>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</si>
  <si>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7.2</t>
    </r>
  </si>
  <si>
    <r>
      <t>6.1.</t>
    </r>
    <r>
      <rPr>
        <sz val="10"/>
        <rFont val="Times New Roman"/>
        <family val="1"/>
        <charset val="204"/>
      </rPr>
      <t>8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</si>
  <si>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8.1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</si>
  <si>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8.2</t>
    </r>
  </si>
  <si>
    <r>
      <t>6.1.</t>
    </r>
    <r>
      <rPr>
        <sz val="10"/>
        <rFont val="Times New Roman"/>
        <family val="1"/>
        <charset val="204"/>
      </rPr>
      <t>9</t>
    </r>
  </si>
  <si>
    <r>
      <t>6.1.</t>
    </r>
    <r>
      <rPr>
        <sz val="10"/>
        <rFont val="Times New Roman"/>
        <family val="1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</si>
  <si>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>6.1.</t>
    </r>
    <r>
      <rPr>
        <sz val="10"/>
        <rFont val="Times New Roman"/>
        <family val="1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</si>
  <si>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>6.1.</t>
    </r>
    <r>
      <rPr>
        <sz val="10"/>
        <rFont val="Times New Roman"/>
        <family val="1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</si>
  <si>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12.1</t>
    </r>
  </si>
  <si>
    <r>
      <t>6.1.</t>
    </r>
    <r>
      <rPr>
        <sz val="10"/>
        <rFont val="Times New Roman"/>
        <family val="1"/>
        <charset val="204"/>
      </rPr>
      <t>13</t>
    </r>
  </si>
  <si>
    <r>
      <rPr>
        <b/>
        <sz val="10"/>
        <color indexed="8"/>
        <rFont val="Times New Roman"/>
        <family val="1"/>
        <charset val="204"/>
      </rPr>
      <t>6.1.</t>
    </r>
    <r>
      <rPr>
        <sz val="10"/>
        <color indexed="8"/>
        <rFont val="Times New Roman"/>
        <family val="1"/>
        <charset val="204"/>
      </rPr>
      <t>14</t>
    </r>
  </si>
  <si>
    <t>6.2</t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</si>
  <si>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</si>
  <si>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</si>
  <si>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2.1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</si>
  <si>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2.2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</si>
  <si>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2.3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</si>
  <si>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2.4</t>
    </r>
  </si>
  <si>
    <r>
      <rPr>
        <b/>
        <sz val="9"/>
        <rFont val="Times New Roman"/>
        <family val="1"/>
        <charset val="204"/>
      </rPr>
      <t>6.2.</t>
    </r>
    <r>
      <rPr>
        <sz val="9"/>
        <rFont val="Times New Roman"/>
        <family val="1"/>
        <charset val="204"/>
      </rPr>
      <t>2.4.1</t>
    </r>
  </si>
  <si>
    <r>
      <rPr>
        <b/>
        <sz val="9"/>
        <rFont val="Times New Roman"/>
        <family val="1"/>
        <charset val="204"/>
      </rPr>
      <t>6.2.</t>
    </r>
    <r>
      <rPr>
        <sz val="9"/>
        <rFont val="Times New Roman"/>
        <family val="1"/>
        <charset val="204"/>
      </rPr>
      <t>2.4.2</t>
    </r>
  </si>
  <si>
    <r>
      <t>6.2.</t>
    </r>
    <r>
      <rPr>
        <sz val="10"/>
        <rFont val="Times New Roman"/>
        <family val="1"/>
        <charset val="204"/>
      </rPr>
      <t>3</t>
    </r>
  </si>
  <si>
    <r>
      <t>6.2.</t>
    </r>
    <r>
      <rPr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</si>
  <si>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6.2.</t>
    </r>
    <r>
      <rPr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</si>
  <si>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6.2.</t>
    </r>
    <r>
      <rPr>
        <sz val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</si>
  <si>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6.2.</t>
    </r>
    <r>
      <rPr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</si>
  <si>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6.2.</t>
    </r>
    <r>
      <rPr>
        <sz val="10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</si>
  <si>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t>6.3</t>
  </si>
  <si>
    <r>
      <rPr>
        <b/>
        <sz val="10"/>
        <color indexed="8"/>
        <rFont val="Times New Roman"/>
        <family val="1"/>
        <charset val="204"/>
      </rPr>
      <t>6.3.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</si>
  <si>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</si>
  <si>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</si>
  <si>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1.3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</si>
  <si>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1.4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</si>
  <si>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1.5</t>
    </r>
  </si>
  <si>
    <r>
      <t>6.3.</t>
    </r>
    <r>
      <rPr>
        <sz val="10"/>
        <rFont val="Times New Roman"/>
        <family val="1"/>
        <charset val="204"/>
      </rPr>
      <t>2</t>
    </r>
  </si>
  <si>
    <r>
      <t>6.3.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</si>
  <si>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6.3.</t>
    </r>
    <r>
      <rPr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</si>
  <si>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6.3.</t>
    </r>
    <r>
      <rPr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</si>
  <si>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6.3.</t>
    </r>
    <r>
      <rPr>
        <sz val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</si>
  <si>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6.3.</t>
    </r>
    <r>
      <rPr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</si>
  <si>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t>6.4</t>
  </si>
  <si>
    <t>6.4.1</t>
  </si>
  <si>
    <r>
      <rPr>
        <b/>
        <sz val="10"/>
        <color indexed="8"/>
        <rFont val="Times New Roman"/>
        <family val="1"/>
        <charset val="204"/>
      </rPr>
      <t>6.4.1.</t>
    </r>
    <r>
      <rPr>
        <sz val="10"/>
        <color indexed="8"/>
        <rFont val="Times New Roman"/>
        <family val="1"/>
        <charset val="204"/>
      </rPr>
      <t>1</t>
    </r>
  </si>
  <si>
    <r>
      <t>6.4.1.</t>
    </r>
    <r>
      <rPr>
        <sz val="10"/>
        <rFont val="Times New Roman"/>
        <family val="1"/>
        <charset val="204"/>
      </rPr>
      <t>2</t>
    </r>
  </si>
  <si>
    <r>
      <t>6.4.1.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</si>
  <si>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6.4.1.</t>
    </r>
    <r>
      <rPr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</si>
  <si>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6.4.1.</t>
    </r>
    <r>
      <rPr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</si>
  <si>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6.4.1.</t>
    </r>
    <r>
      <rPr>
        <sz val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</si>
  <si>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6.4.1.</t>
    </r>
    <r>
      <rPr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</si>
  <si>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t>6.4.2</t>
  </si>
  <si>
    <r>
      <rPr>
        <b/>
        <sz val="10"/>
        <color indexed="8"/>
        <rFont val="Times New Roman"/>
        <family val="1"/>
        <charset val="204"/>
      </rPr>
      <t>6.4.2.</t>
    </r>
    <r>
      <rPr>
        <sz val="10"/>
        <color indexed="8"/>
        <rFont val="Times New Roman"/>
        <family val="1"/>
        <charset val="204"/>
      </rPr>
      <t>1</t>
    </r>
  </si>
  <si>
    <r>
      <t>6.4.2.</t>
    </r>
    <r>
      <rPr>
        <sz val="10"/>
        <rFont val="Times New Roman"/>
        <family val="1"/>
        <charset val="204"/>
      </rPr>
      <t>2</t>
    </r>
  </si>
  <si>
    <r>
      <t>6.4.2.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</si>
  <si>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6.4.2.</t>
    </r>
    <r>
      <rPr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</si>
  <si>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6.4.2.</t>
    </r>
    <r>
      <rPr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</si>
  <si>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6.4.2.</t>
    </r>
    <r>
      <rPr>
        <sz val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</si>
  <si>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6.4.2.</t>
    </r>
    <r>
      <rPr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</si>
  <si>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t>6.5</t>
  </si>
  <si>
    <r>
      <t>6.5.</t>
    </r>
    <r>
      <rPr>
        <sz val="10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</si>
  <si>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6.5.</t>
    </r>
    <r>
      <rPr>
        <sz val="10"/>
        <color indexed="8"/>
        <rFont val="Times New Roman"/>
        <family val="1"/>
        <charset val="204"/>
      </rPr>
      <t>2</t>
    </r>
  </si>
  <si>
    <t>7</t>
  </si>
  <si>
    <t>7.1</t>
  </si>
  <si>
    <t>Капітальні трансферти</t>
  </si>
  <si>
    <t>Поточні трансферти</t>
  </si>
  <si>
    <t>2018 рік</t>
  </si>
  <si>
    <t>2018 рік - І квартал</t>
  </si>
  <si>
    <t>2018 рік - І півріччя</t>
  </si>
  <si>
    <t>2018 рік - 9 місяців</t>
  </si>
  <si>
    <t>2018 рік - 12 місяців</t>
  </si>
  <si>
    <r>
      <t xml:space="preserve">Кількість придбаних серверів </t>
    </r>
    <r>
      <rPr>
        <i/>
        <sz val="10"/>
        <color rgb="FF0000FF"/>
        <rFont val="Times New Roman"/>
        <family val="1"/>
        <charset val="204"/>
      </rPr>
      <t>(ДСА України для установ)</t>
    </r>
  </si>
  <si>
    <r>
      <t xml:space="preserve">Кількість придбаних персональних комп’ютерів </t>
    </r>
    <r>
      <rPr>
        <i/>
        <sz val="10"/>
        <color rgb="FF0000FF"/>
        <rFont val="Times New Roman"/>
        <family val="1"/>
        <charset val="204"/>
      </rPr>
      <t>(ДСА України для установ)</t>
    </r>
  </si>
  <si>
    <r>
      <t xml:space="preserve">Кількість придбаних ліцензійних програмних продуктів </t>
    </r>
    <r>
      <rPr>
        <i/>
        <sz val="10"/>
        <color rgb="FF0000FF"/>
        <rFont val="Times New Roman"/>
        <family val="1"/>
        <charset val="204"/>
      </rPr>
      <t>(ДСА України для установ)</t>
    </r>
  </si>
  <si>
    <t xml:space="preserve"> • Послуги з супроводження системи відеоконференцзв’язку</t>
  </si>
  <si>
    <r>
      <t>2.2.</t>
    </r>
    <r>
      <rPr>
        <sz val="10"/>
        <rFont val="Times New Roman"/>
        <family val="1"/>
        <charset val="204"/>
      </rPr>
      <t>27.5</t>
    </r>
  </si>
  <si>
    <t xml:space="preserve"> • Придбання засобів інформатизації для установ</t>
  </si>
  <si>
    <t>Чисельність державних службовців, забезпечених житлом</t>
  </si>
  <si>
    <t>Чисельність державних службовців, що потребують забезпечення службовим житлом</t>
  </si>
  <si>
    <t>Чисельність державних службовців, що забезпечені службовим житлом у 2018 році</t>
  </si>
  <si>
    <t>Площа придбаного службового житла для державних службовців у 2018 році</t>
  </si>
  <si>
    <t>Рівень забезпечення державних службовців службовим житлом</t>
  </si>
  <si>
    <t>Придбання службового житла державним службовцям</t>
  </si>
  <si>
    <t xml:space="preserve"> • Оплата інших послуг з поточного ремонту будівель, приміщень ( в тому числі виготовлення проектно-кошторисної документації)</t>
  </si>
  <si>
    <r>
      <t>2.2.</t>
    </r>
    <r>
      <rPr>
        <sz val="10"/>
        <rFont val="Times New Roman"/>
        <family val="1"/>
        <charset val="204"/>
      </rPr>
      <t>27.6</t>
    </r>
    <r>
      <rPr>
        <sz val="11"/>
        <color theme="1"/>
        <rFont val="Calibri"/>
        <family val="2"/>
        <charset val="204"/>
        <scheme val="minor"/>
      </rPr>
      <t/>
    </r>
  </si>
  <si>
    <r>
      <t>2.2.</t>
    </r>
    <r>
      <rPr>
        <sz val="10"/>
        <rFont val="Times New Roman"/>
        <family val="1"/>
        <charset val="204"/>
      </rPr>
      <t>27.7</t>
    </r>
    <r>
      <rPr>
        <sz val="11"/>
        <color theme="1"/>
        <rFont val="Calibri"/>
        <family val="2"/>
        <charset val="204"/>
        <scheme val="minor"/>
      </rPr>
      <t/>
    </r>
  </si>
  <si>
    <r>
      <t>2.2.</t>
    </r>
    <r>
      <rPr>
        <sz val="10"/>
        <rFont val="Times New Roman"/>
        <family val="1"/>
        <charset val="204"/>
      </rPr>
      <t>27.8</t>
    </r>
  </si>
  <si>
    <r>
      <t>2.2.</t>
    </r>
    <r>
      <rPr>
        <sz val="10"/>
        <rFont val="Times New Roman"/>
        <family val="1"/>
        <charset val="204"/>
      </rPr>
      <t>27.8</t>
    </r>
    <r>
      <rPr>
        <sz val="11"/>
        <color theme="1"/>
        <rFont val="Calibri"/>
        <family val="2"/>
        <charset val="204"/>
        <scheme val="minor"/>
      </rPr>
      <t/>
    </r>
  </si>
  <si>
    <t xml:space="preserve"> • Придбання ліцензійного програмного забезпечення для установ</t>
  </si>
  <si>
    <t xml:space="preserve"> • Послуги з інформатизації для установ</t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</si>
  <si>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12.2</t>
    </r>
  </si>
  <si>
    <t xml:space="preserve"> • Виготовлення посвідчень суддів, начальників ТУ ДСА України, заступників начальників ТУ ДСА України, працівників ДСА України, текстів присяг суддів і відомчих відзнак для працівників судів, ТУ ДСА України та ДСА України</t>
  </si>
  <si>
    <t>Відділ БО, БМА, ПФЗСУ</t>
  </si>
  <si>
    <r>
      <t>Виплата суддівської винагороди суддям, що пройшли кваліфікаційне оцінювання, та новопризначеним суддям</t>
    </r>
    <r>
      <rPr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</si>
  <si>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t>1.3</t>
  </si>
  <si>
    <t>1.4</t>
  </si>
  <si>
    <r>
      <t>Нарахування на виплату суддівської винагороди суддям, що пройшли кваліфікаційне оцінювання, та новопризначеним суддям</t>
    </r>
    <r>
      <rPr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</si>
  <si>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t>Відділ ІТ, АНМ</t>
  </si>
  <si>
    <r>
      <t xml:space="preserve"> • Серверного та комп’ютерного обладнання </t>
    </r>
    <r>
      <rPr>
        <sz val="9"/>
        <rFont val="Times New Roman"/>
        <family val="1"/>
        <charset val="204"/>
      </rPr>
      <t xml:space="preserve">(монітор, оперативна пам'ять та інші комплектуючі до персонального комп'ютера та серверного обладнання тощо) </t>
    </r>
  </si>
  <si>
    <r>
      <t xml:space="preserve"> •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Оргтехніка</t>
    </r>
    <r>
      <rPr>
        <sz val="9"/>
        <rFont val="Times New Roman"/>
        <family val="1"/>
        <charset val="204"/>
      </rPr>
      <t xml:space="preserve"> (копіювальний апарат, сканер, факс, а також комплектуючі до оргтехніки)</t>
    </r>
  </si>
  <si>
    <r>
      <t xml:space="preserve"> •  Пасивне мережеве обладнання</t>
    </r>
    <r>
      <rPr>
        <sz val="9"/>
        <rFont val="Times New Roman"/>
        <family val="1"/>
        <charset val="204"/>
      </rPr>
      <t xml:space="preserve"> (маршрутизатор, джерело безперебійного живлення, комутатор тощо)</t>
    </r>
  </si>
  <si>
    <r>
      <t xml:space="preserve"> • Персональний комп’ютер </t>
    </r>
    <r>
      <rPr>
        <sz val="9"/>
        <rFont val="Times New Roman"/>
        <family val="1"/>
        <charset val="204"/>
      </rPr>
      <t>(системний блок; системний блок та монітор; системний блок, монітор та джерело безп. живлення);</t>
    </r>
    <r>
      <rPr>
        <sz val="10"/>
        <rFont val="Times New Roman"/>
        <family val="1"/>
        <charset val="204"/>
      </rPr>
      <t xml:space="preserve">
Програмно-апаратний комплекс</t>
    </r>
    <r>
      <rPr>
        <sz val="9"/>
        <rFont val="Times New Roman"/>
        <family val="1"/>
        <charset val="204"/>
      </rPr>
      <t xml:space="preserve"> (персональний комп’ютер та принтер)</t>
    </r>
    <r>
      <rPr>
        <sz val="10"/>
        <rFont val="Times New Roman"/>
        <family val="1"/>
        <charset val="204"/>
      </rPr>
      <t xml:space="preserve"> або Ноутбук</t>
    </r>
  </si>
  <si>
    <t xml:space="preserve"> • Оргтехніка (принтер, багатофункціональний пристрій, копіювальний апарат, сканер, факс)</t>
  </si>
  <si>
    <r>
      <t xml:space="preserve"> • Мережеве та комунікаційне обладнання </t>
    </r>
    <r>
      <rPr>
        <sz val="9"/>
        <rFont val="Times New Roman"/>
        <family val="1"/>
        <charset val="204"/>
      </rPr>
      <t>(маршрутизатор, мережевий комутатор, джерело безперебійного живлення до сервера)</t>
    </r>
  </si>
  <si>
    <r>
      <t xml:space="preserve"> • Інша комп’ютерна техніка </t>
    </r>
    <r>
      <rPr>
        <sz val="9"/>
        <rFont val="Times New Roman"/>
        <family val="1"/>
        <charset val="204"/>
      </rPr>
      <t>(серверна шафа, серверна стійка, тощо)</t>
    </r>
  </si>
  <si>
    <r>
      <t xml:space="preserve"> • Обладнання для аудіо- та відеозапису </t>
    </r>
    <r>
      <rPr>
        <sz val="9"/>
        <rFont val="Times New Roman"/>
        <family val="1"/>
        <charset val="204"/>
      </rPr>
      <t>(система відеоконференцзв’язку)</t>
    </r>
  </si>
  <si>
    <t xml:space="preserve"> - Обладнання для впровадження підсистеми "Електронний суд":</t>
  </si>
  <si>
    <t xml:space="preserve"> • Оплата інших послуг з поточного ремонту будівель, приміщень (в тому числі виготовлення проектно-кошторисної документації)</t>
  </si>
  <si>
    <t>"Розрахунки, які обґрунтовують показники видатків бюджету, що включаються до проекту кошторису та є невід’ємною частиною кошторису та паспорта бюджетної програми на 2018 рік"</t>
  </si>
  <si>
    <t>Розрахунки, які обґрунтовують показники видатків бюджету, що включаються до проекту кошторису та є невід’ємною частиною кошторису та паспорта бюджетної програми на 2018 рік</t>
  </si>
  <si>
    <r>
      <t>2018 рік</t>
    </r>
    <r>
      <rPr>
        <sz val="10"/>
        <color theme="1"/>
        <rFont val="Times New Roman"/>
        <family val="1"/>
        <charset val="204"/>
      </rPr>
      <t xml:space="preserve"> (кошторис+зміни)</t>
    </r>
  </si>
  <si>
    <t>Додаток 3</t>
  </si>
  <si>
    <t>"Обґрунтування інших видатків"</t>
  </si>
  <si>
    <t>Розшифровка</t>
  </si>
  <si>
    <t>до 12.01.2018</t>
  </si>
  <si>
    <t>УВАГА! Додаток 2 формується автоматично після заповнення граф 6-8, 21-24 у Додатку 1. Обов’язково необхідно також зазначити найменування розпорядника бюджетних коштів (ячейка В4), ПІБ керівника та головного бухгалтера (ячейки G635, G638), дату (ячейка C641) та виконавця (ячейка Е644)</t>
  </si>
  <si>
    <r>
      <t xml:space="preserve"> - Оплата послуг з інформатизації</t>
    </r>
    <r>
      <rPr>
        <sz val="8"/>
        <rFont val="Times New Roman"/>
        <family val="1"/>
        <charset val="204"/>
      </rPr>
      <t xml:space="preserve"> (ремонт засобів інформатизації; централізоване адміністрування локальних комп’ютерних мереж; супроводження автоматизованої системи документообігу; супроводження іншого програмного забезпечення; доступ до електронних юридичних баз даних; оренда засобів інформатизації; модернізація локальної комп’ютерної мережі; обслуговування каналів зв’язку; підключення до Інтернет тощо):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</si>
  <si>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1.2</t>
    </r>
  </si>
  <si>
    <t xml:space="preserve"> • Інші послуги з інформатизації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</si>
  <si>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1.1</t>
    </r>
  </si>
  <si>
    <t>ПОГОДЖЕНО</t>
  </si>
  <si>
    <t>АРМ</t>
  </si>
  <si>
    <t>Відділ адміністрування рухомим майном</t>
  </si>
  <si>
    <t>АНМ</t>
  </si>
  <si>
    <t>Відділ адміністрування нерухомим майном</t>
  </si>
  <si>
    <t>ІТ</t>
  </si>
  <si>
    <t>Відділ інформатизації</t>
  </si>
  <si>
    <t>РКС</t>
  </si>
  <si>
    <t>Відділ по роботі з кадрами судів</t>
  </si>
  <si>
    <t>ООП</t>
  </si>
  <si>
    <t>Відділ організації оплати праці</t>
  </si>
  <si>
    <t>БМА</t>
  </si>
  <si>
    <t>Відділ бюджетного моніторингу та аналізу</t>
  </si>
  <si>
    <t>ПФЗСУ</t>
  </si>
  <si>
    <t>Відділ планування та фінансового забезпечення</t>
  </si>
  <si>
    <t>судів та установ ДСА України</t>
  </si>
  <si>
    <t xml:space="preserve"> • Послуги, надані ДП "ІСС"</t>
  </si>
  <si>
    <t>Жорсткі диски (3 шт.)</t>
  </si>
  <si>
    <t>Голова суду</t>
  </si>
  <si>
    <t>Скалозуб Ю.О.</t>
  </si>
  <si>
    <t>Вакулко Т.В.</t>
  </si>
  <si>
    <t>Пилосос (1х5800,00)</t>
  </si>
  <si>
    <t>Чайники (15х841,00)</t>
  </si>
  <si>
    <t>Холодильники (2х5499,00)</t>
  </si>
  <si>
    <t>Поповнення аптечки</t>
  </si>
  <si>
    <t>Обладнання для IP-телефонії (Телефон 77х1852,20 ; 2х4435,20 ; 2х4127,20)</t>
  </si>
  <si>
    <t>Відслідковування змін у комплектах нормативних документів</t>
  </si>
  <si>
    <t>Утилізація люмінісцентних ламп</t>
  </si>
  <si>
    <t>Страхування водіїв</t>
  </si>
  <si>
    <t>Ремонт маркувальної машини</t>
  </si>
  <si>
    <t>Чищення кондиціонерів</t>
  </si>
  <si>
    <t>Ремонт принтерів</t>
  </si>
  <si>
    <t>Відшкодування коштів за пожежну автоматику</t>
  </si>
  <si>
    <t>Чернігівський окружний адміністративний суд</t>
  </si>
  <si>
    <t>Ю.О.Скалозуб</t>
  </si>
  <si>
    <t>Начальник відділу ПФД, бух.обліку та звітності</t>
  </si>
  <si>
    <t>"03" січня 2019 року</t>
  </si>
  <si>
    <t>Т.В.Вакулко</t>
  </si>
  <si>
    <t>Вакулко Т.В. тел. (0462)665-500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</si>
</sst>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 ;[Red]\-#,##0.0\ "/>
    <numFmt numFmtId="165" formatCode="#,##0_ ;[Red]\-#,##0\ "/>
    <numFmt numFmtId="166" formatCode="#,##0.00_ ;[Red]\-#,##0.00\ "/>
    <numFmt numFmtId="167" formatCode="0.0%"/>
    <numFmt numFmtId="168" formatCode="#,##0.0"/>
    <numFmt numFmtId="169" formatCode="#,##0.0_ ;[Red]\-#,##0.0,"/>
    <numFmt numFmtId="170" formatCode="#,##0.000_ ;[Red]\-#,##0.000\ "/>
  </numFmts>
  <fonts count="10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7030A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9"/>
      <color theme="9" tint="-0.499984740745262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color rgb="FF0070C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color rgb="FF00808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8"/>
      <color rgb="FF00808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6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8"/>
      <color rgb="FF008000"/>
      <name val="Times New Roman"/>
      <family val="1"/>
      <charset val="204"/>
    </font>
    <font>
      <sz val="8"/>
      <color rgb="FF008000"/>
      <name val="Times New Roman"/>
      <family val="1"/>
      <charset val="204"/>
    </font>
    <font>
      <sz val="2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66"/>
        <bgColor indexed="64"/>
      </patternFill>
    </fill>
    <fill>
      <patternFill patternType="solid">
        <fgColor rgb="FFB7DEE8"/>
        <bgColor rgb="FFB7DEE8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99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0">
    <xf numFmtId="0" fontId="0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9" borderId="0" applyNumberFormat="0" applyBorder="0" applyAlignment="0" applyProtection="0"/>
    <xf numFmtId="0" fontId="62" fillId="17" borderId="90" applyNumberFormat="0" applyAlignment="0" applyProtection="0"/>
    <xf numFmtId="0" fontId="63" fillId="30" borderId="91" applyNumberFormat="0" applyAlignment="0" applyProtection="0"/>
    <xf numFmtId="0" fontId="64" fillId="30" borderId="90" applyNumberFormat="0" applyAlignment="0" applyProtection="0"/>
    <xf numFmtId="0" fontId="65" fillId="0" borderId="92" applyNumberFormat="0" applyFill="0" applyAlignment="0" applyProtection="0"/>
    <xf numFmtId="0" fontId="66" fillId="0" borderId="93" applyNumberFormat="0" applyFill="0" applyAlignment="0" applyProtection="0"/>
    <xf numFmtId="0" fontId="67" fillId="0" borderId="9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5" applyNumberFormat="0" applyFill="0" applyAlignment="0" applyProtection="0"/>
    <xf numFmtId="0" fontId="69" fillId="31" borderId="96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73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2" fillId="33" borderId="97" applyNumberFormat="0" applyFont="0" applyAlignment="0" applyProtection="0"/>
    <xf numFmtId="0" fontId="77" fillId="0" borderId="98" applyNumberFormat="0" applyFill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80" fillId="14" borderId="0" applyNumberFormat="0" applyBorder="0" applyAlignment="0" applyProtection="0"/>
    <xf numFmtId="0" fontId="61" fillId="0" borderId="0"/>
    <xf numFmtId="0" fontId="98" fillId="0" borderId="0"/>
  </cellStyleXfs>
  <cellXfs count="24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Continuous" vertical="center" wrapText="1"/>
    </xf>
    <xf numFmtId="0" fontId="10" fillId="2" borderId="0" xfId="0" applyFont="1" applyFill="1" applyAlignment="1" applyProtection="1">
      <alignment horizontal="centerContinuous" vertical="center" wrapText="1"/>
      <protection locked="0"/>
    </xf>
    <xf numFmtId="0" fontId="10" fillId="0" borderId="0" xfId="0" applyFont="1" applyFill="1" applyAlignment="1">
      <alignment horizontal="centerContinuous" vertical="center" wrapText="1"/>
    </xf>
    <xf numFmtId="164" fontId="11" fillId="2" borderId="1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Continuous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Continuous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3" borderId="22" xfId="0" applyFont="1" applyFill="1" applyBorder="1" applyAlignment="1">
      <alignment vertical="center"/>
    </xf>
    <xf numFmtId="0" fontId="18" fillId="4" borderId="24" xfId="0" applyFont="1" applyFill="1" applyBorder="1" applyAlignment="1">
      <alignment vertical="center"/>
    </xf>
    <xf numFmtId="0" fontId="15" fillId="3" borderId="24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5" borderId="13" xfId="0" applyFont="1" applyFill="1" applyBorder="1" applyAlignment="1">
      <alignment vertical="center"/>
    </xf>
    <xf numFmtId="0" fontId="15" fillId="0" borderId="34" xfId="0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0" fontId="15" fillId="0" borderId="36" xfId="0" applyFont="1" applyBorder="1" applyAlignment="1">
      <alignment horizontal="center" vertical="center"/>
    </xf>
    <xf numFmtId="3" fontId="22" fillId="0" borderId="33" xfId="0" applyNumberFormat="1" applyFont="1" applyFill="1" applyBorder="1" applyAlignment="1" applyProtection="1">
      <alignment horizontal="center" vertical="center"/>
    </xf>
    <xf numFmtId="3" fontId="22" fillId="0" borderId="32" xfId="0" applyNumberFormat="1" applyFont="1" applyFill="1" applyBorder="1" applyAlignment="1" applyProtection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/>
    </xf>
    <xf numFmtId="3" fontId="22" fillId="0" borderId="38" xfId="0" applyNumberFormat="1" applyFont="1" applyFill="1" applyBorder="1" applyAlignment="1" applyProtection="1">
      <alignment horizontal="center" vertical="center"/>
    </xf>
    <xf numFmtId="3" fontId="22" fillId="0" borderId="39" xfId="0" applyNumberFormat="1" applyFont="1" applyFill="1" applyBorder="1" applyAlignment="1" applyProtection="1">
      <alignment horizontal="center" vertical="center"/>
    </xf>
    <xf numFmtId="3" fontId="22" fillId="0" borderId="40" xfId="0" applyNumberFormat="1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>
      <alignment vertical="center" wrapText="1"/>
    </xf>
    <xf numFmtId="0" fontId="15" fillId="0" borderId="43" xfId="0" applyFont="1" applyBorder="1" applyAlignment="1">
      <alignment horizontal="center" vertical="center"/>
    </xf>
    <xf numFmtId="3" fontId="22" fillId="0" borderId="14" xfId="0" applyNumberFormat="1" applyFont="1" applyFill="1" applyBorder="1" applyAlignment="1" applyProtection="1">
      <alignment horizontal="center" vertical="center"/>
    </xf>
    <xf numFmtId="3" fontId="22" fillId="0" borderId="13" xfId="0" applyNumberFormat="1" applyFont="1" applyFill="1" applyBorder="1" applyAlignment="1" applyProtection="1">
      <alignment horizontal="center" vertical="center"/>
    </xf>
    <xf numFmtId="0" fontId="6" fillId="5" borderId="39" xfId="0" applyFont="1" applyFill="1" applyBorder="1" applyAlignment="1">
      <alignment vertical="center"/>
    </xf>
    <xf numFmtId="3" fontId="22" fillId="5" borderId="40" xfId="0" applyNumberFormat="1" applyFont="1" applyFill="1" applyBorder="1" applyAlignment="1" applyProtection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vertical="center" wrapText="1"/>
    </xf>
    <xf numFmtId="0" fontId="11" fillId="0" borderId="42" xfId="0" applyFont="1" applyBorder="1" applyAlignment="1">
      <alignment vertical="center"/>
    </xf>
    <xf numFmtId="3" fontId="22" fillId="0" borderId="46" xfId="0" applyNumberFormat="1" applyFont="1" applyFill="1" applyBorder="1" applyAlignment="1" applyProtection="1">
      <alignment horizontal="center" vertical="center" wrapText="1"/>
    </xf>
    <xf numFmtId="3" fontId="22" fillId="0" borderId="46" xfId="0" applyNumberFormat="1" applyFont="1" applyFill="1" applyBorder="1" applyAlignment="1" applyProtection="1">
      <alignment horizontal="center" vertical="center"/>
    </xf>
    <xf numFmtId="3" fontId="22" fillId="0" borderId="49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5" fillId="0" borderId="3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6" fillId="6" borderId="28" xfId="0" applyFont="1" applyFill="1" applyBorder="1" applyAlignment="1">
      <alignment vertical="center"/>
    </xf>
    <xf numFmtId="0" fontId="26" fillId="6" borderId="31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vertical="center"/>
    </xf>
    <xf numFmtId="0" fontId="25" fillId="6" borderId="3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3" fontId="22" fillId="0" borderId="4" xfId="0" applyNumberFormat="1" applyFont="1" applyFill="1" applyBorder="1" applyAlignment="1" applyProtection="1">
      <alignment horizontal="center" vertical="center" wrapText="1"/>
    </xf>
    <xf numFmtId="167" fontId="15" fillId="0" borderId="3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9" fontId="19" fillId="0" borderId="45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8" fillId="8" borderId="21" xfId="0" applyNumberFormat="1" applyFont="1" applyFill="1" applyBorder="1" applyAlignment="1">
      <alignment horizontal="center" vertical="center" wrapText="1"/>
    </xf>
    <xf numFmtId="49" fontId="28" fillId="9" borderId="21" xfId="0" applyNumberFormat="1" applyFont="1" applyFill="1" applyBorder="1" applyAlignment="1">
      <alignment horizontal="left" vertical="center" wrapText="1"/>
    </xf>
    <xf numFmtId="49" fontId="25" fillId="9" borderId="20" xfId="0" applyNumberFormat="1" applyFont="1" applyFill="1" applyBorder="1" applyAlignment="1">
      <alignment horizontal="center" vertical="center" wrapText="1"/>
    </xf>
    <xf numFmtId="49" fontId="16" fillId="9" borderId="9" xfId="0" applyNumberFormat="1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49" fontId="28" fillId="9" borderId="11" xfId="0" applyNumberFormat="1" applyFont="1" applyFill="1" applyBorder="1" applyAlignment="1">
      <alignment horizontal="left" vertical="center" wrapText="1"/>
    </xf>
    <xf numFmtId="0" fontId="18" fillId="9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16" fillId="9" borderId="58" xfId="0" applyNumberFormat="1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28" fillId="9" borderId="29" xfId="0" applyNumberFormat="1" applyFont="1" applyFill="1" applyBorder="1" applyAlignment="1">
      <alignment horizontal="left" vertical="center" wrapText="1"/>
    </xf>
    <xf numFmtId="0" fontId="18" fillId="9" borderId="31" xfId="0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41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right"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right" vertical="center" wrapText="1"/>
    </xf>
    <xf numFmtId="0" fontId="34" fillId="0" borderId="0" xfId="0" applyFont="1" applyFill="1" applyAlignment="1">
      <alignment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9" fontId="24" fillId="0" borderId="41" xfId="0" applyNumberFormat="1" applyFont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right" vertical="center" wrapText="1"/>
    </xf>
    <xf numFmtId="0" fontId="24" fillId="0" borderId="43" xfId="0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 wrapText="1"/>
    </xf>
    <xf numFmtId="0" fontId="24" fillId="0" borderId="62" xfId="0" applyFont="1" applyBorder="1" applyAlignment="1">
      <alignment horizontal="right" vertical="center" wrapText="1"/>
    </xf>
    <xf numFmtId="0" fontId="24" fillId="0" borderId="60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64" xfId="0" applyNumberFormat="1" applyFont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Border="1" applyAlignment="1">
      <alignment vertical="center" wrapText="1"/>
    </xf>
    <xf numFmtId="0" fontId="11" fillId="0" borderId="65" xfId="0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/>
    </xf>
    <xf numFmtId="49" fontId="11" fillId="0" borderId="35" xfId="0" applyNumberFormat="1" applyFont="1" applyFill="1" applyBorder="1" applyAlignment="1">
      <alignment vertical="center" wrapText="1"/>
    </xf>
    <xf numFmtId="49" fontId="24" fillId="0" borderId="42" xfId="1" applyNumberFormat="1" applyFont="1" applyFill="1" applyBorder="1" applyAlignment="1" applyProtection="1">
      <alignment horizontal="right" vertical="center" wrapText="1"/>
    </xf>
    <xf numFmtId="49" fontId="24" fillId="0" borderId="62" xfId="1" applyNumberFormat="1" applyFont="1" applyFill="1" applyBorder="1" applyAlignment="1" applyProtection="1">
      <alignment horizontal="right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49" fontId="11" fillId="0" borderId="42" xfId="1" applyNumberFormat="1" applyFont="1" applyFill="1" applyBorder="1" applyAlignment="1" applyProtection="1">
      <alignment horizontal="left" vertical="center" wrapText="1" indent="2"/>
    </xf>
    <xf numFmtId="0" fontId="35" fillId="0" borderId="0" xfId="0" applyFont="1" applyAlignment="1">
      <alignment vertical="center"/>
    </xf>
    <xf numFmtId="49" fontId="35" fillId="0" borderId="41" xfId="0" applyNumberFormat="1" applyFont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49" fontId="24" fillId="0" borderId="47" xfId="1" applyNumberFormat="1" applyFont="1" applyFill="1" applyBorder="1" applyAlignment="1" applyProtection="1">
      <alignment horizontal="right" vertical="center" wrapText="1"/>
    </xf>
    <xf numFmtId="0" fontId="24" fillId="0" borderId="48" xfId="0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37" xfId="1" applyNumberFormat="1" applyFont="1" applyFill="1" applyBorder="1" applyAlignment="1" applyProtection="1">
      <alignment horizontal="left" vertical="center" wrapText="1" indent="2"/>
    </xf>
    <xf numFmtId="49" fontId="24" fillId="0" borderId="37" xfId="1" applyNumberFormat="1" applyFont="1" applyFill="1" applyBorder="1" applyAlignment="1" applyProtection="1">
      <alignment horizontal="right" vertical="center" wrapText="1"/>
    </xf>
    <xf numFmtId="49" fontId="11" fillId="0" borderId="33" xfId="1" applyNumberFormat="1" applyFont="1" applyFill="1" applyBorder="1" applyAlignment="1" applyProtection="1">
      <alignment horizontal="left" vertical="center" wrapText="1" indent="2"/>
    </xf>
    <xf numFmtId="49" fontId="35" fillId="0" borderId="41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/>
    </xf>
    <xf numFmtId="49" fontId="35" fillId="0" borderId="59" xfId="0" applyNumberFormat="1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11" fillId="0" borderId="67" xfId="0" applyFont="1" applyFill="1" applyBorder="1" applyAlignment="1">
      <alignment vertical="center" wrapText="1"/>
    </xf>
    <xf numFmtId="0" fontId="11" fillId="0" borderId="37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41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49" fontId="37" fillId="0" borderId="59" xfId="0" applyNumberFormat="1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/>
    </xf>
    <xf numFmtId="49" fontId="11" fillId="0" borderId="69" xfId="1" applyNumberFormat="1" applyFont="1" applyFill="1" applyBorder="1" applyAlignment="1" applyProtection="1">
      <alignment horizontal="left" vertical="center" wrapText="1" indent="2"/>
    </xf>
    <xf numFmtId="49" fontId="11" fillId="0" borderId="35" xfId="1" applyNumberFormat="1" applyFont="1" applyFill="1" applyBorder="1" applyAlignment="1" applyProtection="1">
      <alignment horizontal="left" vertical="center" wrapText="1" indent="2"/>
    </xf>
    <xf numFmtId="49" fontId="27" fillId="0" borderId="64" xfId="0" applyNumberFormat="1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49" fontId="11" fillId="0" borderId="47" xfId="1" applyNumberFormat="1" applyFont="1" applyFill="1" applyBorder="1" applyAlignment="1" applyProtection="1">
      <alignment horizontal="left" vertical="center" wrapText="1" indent="2"/>
    </xf>
    <xf numFmtId="0" fontId="11" fillId="0" borderId="75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49" fontId="11" fillId="0" borderId="67" xfId="1" applyNumberFormat="1" applyFont="1" applyFill="1" applyBorder="1" applyAlignment="1" applyProtection="1">
      <alignment horizontal="left" vertical="center" wrapText="1" indent="2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16" fillId="9" borderId="80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49" fontId="11" fillId="0" borderId="70" xfId="0" applyNumberFormat="1" applyFont="1" applyBorder="1" applyAlignment="1">
      <alignment horizontal="center" vertical="center" wrapText="1"/>
    </xf>
    <xf numFmtId="0" fontId="11" fillId="0" borderId="73" xfId="0" applyFont="1" applyBorder="1" applyAlignment="1">
      <alignment vertical="center" wrapText="1"/>
    </xf>
    <xf numFmtId="0" fontId="15" fillId="0" borderId="71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right" vertical="center" wrapText="1"/>
    </xf>
    <xf numFmtId="49" fontId="23" fillId="0" borderId="64" xfId="0" applyNumberFormat="1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right" vertical="center" wrapText="1"/>
    </xf>
    <xf numFmtId="49" fontId="25" fillId="0" borderId="64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left" vertical="center" wrapText="1" indent="6"/>
    </xf>
    <xf numFmtId="0" fontId="23" fillId="0" borderId="43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41" xfId="0" applyNumberFormat="1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right" vertical="center" wrapText="1"/>
    </xf>
    <xf numFmtId="0" fontId="42" fillId="0" borderId="43" xfId="0" applyFont="1" applyFill="1" applyBorder="1" applyAlignment="1">
      <alignment horizontal="center" vertical="center"/>
    </xf>
    <xf numFmtId="49" fontId="27" fillId="0" borderId="3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vertical="center" wrapText="1"/>
    </xf>
    <xf numFmtId="49" fontId="24" fillId="0" borderId="45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49" fontId="25" fillId="0" borderId="70" xfId="0" applyNumberFormat="1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vertical="center" wrapText="1"/>
    </xf>
    <xf numFmtId="0" fontId="15" fillId="0" borderId="71" xfId="0" applyFont="1" applyFill="1" applyBorder="1" applyAlignment="1">
      <alignment horizontal="center" vertical="center"/>
    </xf>
    <xf numFmtId="49" fontId="11" fillId="0" borderId="70" xfId="0" applyNumberFormat="1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right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39" fillId="0" borderId="41" xfId="0" applyNumberFormat="1" applyFont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49" fontId="39" fillId="0" borderId="59" xfId="0" applyNumberFormat="1" applyFont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6" fillId="9" borderId="31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39" fillId="0" borderId="42" xfId="0" applyFont="1" applyBorder="1" applyAlignment="1">
      <alignment horizontal="right" vertical="center" wrapText="1"/>
    </xf>
    <xf numFmtId="0" fontId="3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39" fillId="0" borderId="62" xfId="0" applyFont="1" applyBorder="1" applyAlignment="1">
      <alignment horizontal="right" vertical="center" wrapText="1"/>
    </xf>
    <xf numFmtId="0" fontId="19" fillId="0" borderId="61" xfId="0" applyFont="1" applyBorder="1" applyAlignment="1">
      <alignment horizontal="center" vertical="center"/>
    </xf>
    <xf numFmtId="49" fontId="15" fillId="0" borderId="64" xfId="0" applyNumberFormat="1" applyFont="1" applyBorder="1" applyAlignment="1">
      <alignment horizontal="center" vertical="center" wrapText="1"/>
    </xf>
    <xf numFmtId="0" fontId="15" fillId="0" borderId="67" xfId="0" applyFont="1" applyFill="1" applyBorder="1" applyAlignment="1">
      <alignment vertical="center" wrapText="1"/>
    </xf>
    <xf numFmtId="49" fontId="15" fillId="0" borderId="82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8" xfId="0" applyFont="1" applyBorder="1" applyAlignment="1">
      <alignment vertical="center" wrapText="1"/>
    </xf>
    <xf numFmtId="49" fontId="16" fillId="9" borderId="19" xfId="0" applyNumberFormat="1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6" fillId="9" borderId="80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6" fillId="8" borderId="58" xfId="0" applyNumberFormat="1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39" fillId="0" borderId="41" xfId="0" applyNumberFormat="1" applyFont="1" applyFill="1" applyBorder="1" applyAlignment="1">
      <alignment horizontal="center" vertical="center" wrapText="1"/>
    </xf>
    <xf numFmtId="0" fontId="39" fillId="0" borderId="37" xfId="0" applyFont="1" applyBorder="1" applyAlignment="1">
      <alignment vertical="center"/>
    </xf>
    <xf numFmtId="49" fontId="39" fillId="0" borderId="64" xfId="0" applyNumberFormat="1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right" vertical="center" wrapText="1"/>
    </xf>
    <xf numFmtId="0" fontId="39" fillId="0" borderId="65" xfId="0" applyFont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72" xfId="0" applyFont="1" applyBorder="1" applyAlignment="1">
      <alignment vertical="center"/>
    </xf>
    <xf numFmtId="49" fontId="16" fillId="8" borderId="19" xfId="0" applyNumberFormat="1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49" fontId="18" fillId="0" borderId="64" xfId="0" applyNumberFormat="1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5" fillId="0" borderId="62" xfId="0" applyFont="1" applyFill="1" applyBorder="1" applyAlignment="1">
      <alignment vertical="center" wrapText="1"/>
    </xf>
    <xf numFmtId="49" fontId="27" fillId="0" borderId="70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16" fillId="8" borderId="9" xfId="0" applyNumberFormat="1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 indent="2"/>
    </xf>
    <xf numFmtId="0" fontId="35" fillId="0" borderId="4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 indent="2"/>
    </xf>
    <xf numFmtId="0" fontId="11" fillId="0" borderId="42" xfId="0" applyFont="1" applyFill="1" applyBorder="1" applyAlignment="1">
      <alignment horizontal="left" vertical="center" wrapText="1" indent="2"/>
    </xf>
    <xf numFmtId="49" fontId="23" fillId="0" borderId="41" xfId="0" applyNumberFormat="1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left" vertical="center" wrapText="1" indent="6"/>
    </xf>
    <xf numFmtId="0" fontId="23" fillId="0" borderId="43" xfId="0" applyFont="1" applyBorder="1" applyAlignment="1">
      <alignment horizontal="center" vertical="center"/>
    </xf>
    <xf numFmtId="49" fontId="41" fillId="0" borderId="41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right" vertical="center" wrapText="1"/>
    </xf>
    <xf numFmtId="0" fontId="42" fillId="0" borderId="43" xfId="0" applyFont="1" applyBorder="1" applyAlignment="1">
      <alignment horizontal="center" vertical="center"/>
    </xf>
    <xf numFmtId="0" fontId="42" fillId="0" borderId="47" xfId="0" applyFont="1" applyFill="1" applyBorder="1" applyAlignment="1">
      <alignment horizontal="right" vertical="center" wrapText="1"/>
    </xf>
    <xf numFmtId="0" fontId="42" fillId="0" borderId="48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 indent="2"/>
    </xf>
    <xf numFmtId="0" fontId="35" fillId="0" borderId="43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 indent="2"/>
    </xf>
    <xf numFmtId="0" fontId="35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49" fontId="25" fillId="0" borderId="59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9" fontId="47" fillId="0" borderId="41" xfId="0" applyNumberFormat="1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49" fontId="47" fillId="0" borderId="59" xfId="0" applyNumberFormat="1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49" fontId="25" fillId="0" borderId="74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49" fontId="37" fillId="0" borderId="41" xfId="0" applyNumberFormat="1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 indent="2"/>
    </xf>
    <xf numFmtId="0" fontId="11" fillId="0" borderId="11" xfId="0" applyFont="1" applyFill="1" applyBorder="1" applyAlignment="1">
      <alignment horizontal="center" vertical="center" wrapText="1"/>
    </xf>
    <xf numFmtId="0" fontId="25" fillId="9" borderId="31" xfId="0" applyFont="1" applyFill="1" applyBorder="1" applyAlignment="1">
      <alignment horizontal="center" vertical="center"/>
    </xf>
    <xf numFmtId="49" fontId="11" fillId="0" borderId="69" xfId="0" applyNumberFormat="1" applyFont="1" applyBorder="1" applyAlignment="1">
      <alignment horizontal="left" vertical="center" wrapText="1" indent="2"/>
    </xf>
    <xf numFmtId="49" fontId="11" fillId="0" borderId="35" xfId="0" applyNumberFormat="1" applyFont="1" applyFill="1" applyBorder="1" applyAlignment="1">
      <alignment horizontal="left" vertical="center" wrapText="1" indent="2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3" fontId="22" fillId="0" borderId="2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vertical="center"/>
    </xf>
    <xf numFmtId="49" fontId="43" fillId="0" borderId="11" xfId="0" applyNumberFormat="1" applyFont="1" applyFill="1" applyBorder="1" applyAlignment="1">
      <alignment vertical="center" textRotation="90" wrapText="1"/>
    </xf>
    <xf numFmtId="0" fontId="2" fillId="0" borderId="11" xfId="0" applyFont="1" applyBorder="1" applyAlignment="1">
      <alignment vertical="center"/>
    </xf>
    <xf numFmtId="49" fontId="38" fillId="0" borderId="11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68" fontId="43" fillId="0" borderId="9" xfId="0" applyNumberFormat="1" applyFont="1" applyFill="1" applyBorder="1" applyAlignment="1" applyProtection="1">
      <alignment horizontal="right" vertical="center" wrapText="1"/>
    </xf>
    <xf numFmtId="3" fontId="38" fillId="0" borderId="11" xfId="0" applyNumberFormat="1" applyFont="1" applyFill="1" applyBorder="1" applyAlignment="1" applyProtection="1">
      <alignment horizontal="center" vertical="center" wrapText="1"/>
    </xf>
    <xf numFmtId="168" fontId="42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48" fillId="2" borderId="2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>
      <alignment vertical="center"/>
    </xf>
    <xf numFmtId="49" fontId="43" fillId="0" borderId="33" xfId="0" applyNumberFormat="1" applyFont="1" applyFill="1" applyBorder="1" applyAlignment="1">
      <alignment vertical="center" textRotation="90" wrapText="1"/>
    </xf>
    <xf numFmtId="0" fontId="2" fillId="0" borderId="33" xfId="0" applyFont="1" applyBorder="1" applyAlignment="1">
      <alignment vertical="center"/>
    </xf>
    <xf numFmtId="49" fontId="38" fillId="0" borderId="33" xfId="0" applyNumberFormat="1" applyFont="1" applyFill="1" applyBorder="1" applyAlignment="1">
      <alignment horizontal="left" vertical="center" wrapText="1"/>
    </xf>
    <xf numFmtId="49" fontId="43" fillId="0" borderId="36" xfId="0" applyNumberFormat="1" applyFont="1" applyFill="1" applyBorder="1" applyAlignment="1">
      <alignment horizontal="center" vertical="center" wrapText="1"/>
    </xf>
    <xf numFmtId="168" fontId="43" fillId="0" borderId="34" xfId="0" applyNumberFormat="1" applyFont="1" applyFill="1" applyBorder="1" applyAlignment="1" applyProtection="1">
      <alignment horizontal="right" vertical="center" wrapText="1"/>
    </xf>
    <xf numFmtId="3" fontId="38" fillId="0" borderId="33" xfId="0" applyNumberFormat="1" applyFont="1" applyFill="1" applyBorder="1" applyAlignment="1" applyProtection="1">
      <alignment horizontal="center" vertical="center" wrapText="1"/>
    </xf>
    <xf numFmtId="168" fontId="4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49" fontId="24" fillId="0" borderId="37" xfId="0" applyNumberFormat="1" applyFont="1" applyFill="1" applyBorder="1" applyAlignment="1" applyProtection="1">
      <alignment horizontal="right" vertical="center" wrapText="1"/>
    </xf>
    <xf numFmtId="49" fontId="24" fillId="11" borderId="43" xfId="0" applyNumberFormat="1" applyFont="1" applyFill="1" applyBorder="1" applyAlignment="1">
      <alignment horizontal="center" vertical="center" wrapText="1"/>
    </xf>
    <xf numFmtId="168" fontId="33" fillId="0" borderId="41" xfId="0" applyNumberFormat="1" applyFont="1" applyFill="1" applyBorder="1" applyAlignment="1" applyProtection="1">
      <alignment horizontal="right" vertical="center" wrapText="1"/>
    </xf>
    <xf numFmtId="168" fontId="24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Fill="1" applyBorder="1" applyAlignment="1">
      <alignment horizontal="center" vertical="center"/>
    </xf>
    <xf numFmtId="49" fontId="49" fillId="0" borderId="37" xfId="0" applyNumberFormat="1" applyFont="1" applyFill="1" applyBorder="1" applyAlignment="1">
      <alignment vertical="center" textRotation="90" wrapText="1"/>
    </xf>
    <xf numFmtId="0" fontId="6" fillId="0" borderId="37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49" fontId="49" fillId="0" borderId="46" xfId="0" applyNumberFormat="1" applyFont="1" applyFill="1" applyBorder="1" applyAlignment="1">
      <alignment vertical="center" textRotation="90" wrapText="1"/>
    </xf>
    <xf numFmtId="0" fontId="6" fillId="0" borderId="46" xfId="0" applyFont="1" applyFill="1" applyBorder="1" applyAlignment="1">
      <alignment vertical="center"/>
    </xf>
    <xf numFmtId="0" fontId="24" fillId="0" borderId="46" xfId="0" applyNumberFormat="1" applyFont="1" applyFill="1" applyBorder="1" applyAlignment="1" applyProtection="1">
      <alignment horizontal="right" vertical="center" wrapText="1"/>
    </xf>
    <xf numFmtId="49" fontId="24" fillId="11" borderId="48" xfId="0" applyNumberFormat="1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 applyProtection="1">
      <alignment horizontal="right" vertical="center" wrapText="1"/>
    </xf>
    <xf numFmtId="168" fontId="33" fillId="0" borderId="45" xfId="0" applyNumberFormat="1" applyFont="1" applyFill="1" applyBorder="1" applyAlignment="1" applyProtection="1">
      <alignment horizontal="right" vertical="center" wrapText="1"/>
    </xf>
    <xf numFmtId="168" fontId="24" fillId="2" borderId="49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41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49" fontId="11" fillId="0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>
      <alignment vertical="center"/>
    </xf>
    <xf numFmtId="49" fontId="11" fillId="0" borderId="33" xfId="0" applyNumberFormat="1" applyFont="1" applyFill="1" applyBorder="1" applyAlignment="1" applyProtection="1">
      <alignment horizontal="left" vertical="center" wrapText="1"/>
    </xf>
    <xf numFmtId="49" fontId="11" fillId="11" borderId="36" xfId="0" applyNumberFormat="1" applyFont="1" applyFill="1" applyBorder="1" applyAlignment="1">
      <alignment horizontal="center" vertical="center" wrapText="1"/>
    </xf>
    <xf numFmtId="168" fontId="25" fillId="0" borderId="34" xfId="0" applyNumberFormat="1" applyFont="1" applyFill="1" applyBorder="1" applyAlignment="1" applyProtection="1">
      <alignment horizontal="right" vertical="center" wrapText="1"/>
    </xf>
    <xf numFmtId="168" fontId="48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Fill="1" applyBorder="1" applyAlignment="1">
      <alignment vertical="center"/>
    </xf>
    <xf numFmtId="49" fontId="11" fillId="0" borderId="37" xfId="0" applyNumberFormat="1" applyFont="1" applyFill="1" applyBorder="1" applyAlignment="1" applyProtection="1">
      <alignment horizontal="center" vertical="center" wrapText="1"/>
    </xf>
    <xf numFmtId="49" fontId="11" fillId="0" borderId="37" xfId="0" applyNumberFormat="1" applyFont="1" applyFill="1" applyBorder="1" applyAlignment="1" applyProtection="1">
      <alignment horizontal="left" vertical="center" wrapText="1"/>
    </xf>
    <xf numFmtId="49" fontId="11" fillId="11" borderId="43" xfId="0" applyNumberFormat="1" applyFont="1" applyFill="1" applyBorder="1" applyAlignment="1">
      <alignment horizontal="center" vertical="center" wrapText="1"/>
    </xf>
    <xf numFmtId="168" fontId="25" fillId="0" borderId="41" xfId="0" applyNumberFormat="1" applyFont="1" applyFill="1" applyBorder="1" applyAlignment="1" applyProtection="1">
      <alignment horizontal="right" vertical="center" wrapText="1"/>
    </xf>
    <xf numFmtId="168" fontId="48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49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>
      <alignment vertical="center"/>
    </xf>
    <xf numFmtId="49" fontId="11" fillId="0" borderId="51" xfId="0" applyNumberFormat="1" applyFont="1" applyFill="1" applyBorder="1" applyAlignment="1" applyProtection="1">
      <alignment horizontal="left" vertical="center" wrapText="1"/>
    </xf>
    <xf numFmtId="49" fontId="11" fillId="11" borderId="88" xfId="0" applyNumberFormat="1" applyFont="1" applyFill="1" applyBorder="1" applyAlignment="1">
      <alignment horizontal="center" vertical="center" wrapText="1"/>
    </xf>
    <xf numFmtId="168" fontId="25" fillId="0" borderId="50" xfId="0" applyNumberFormat="1" applyFont="1" applyFill="1" applyBorder="1" applyAlignment="1" applyProtection="1">
      <alignment horizontal="right" vertical="center" wrapText="1"/>
    </xf>
    <xf numFmtId="3" fontId="22" fillId="0" borderId="51" xfId="0" applyNumberFormat="1" applyFont="1" applyFill="1" applyBorder="1" applyAlignment="1" applyProtection="1">
      <alignment horizontal="center" vertical="center" wrapText="1"/>
    </xf>
    <xf numFmtId="168" fontId="48" fillId="2" borderId="89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168" fontId="54" fillId="0" borderId="0" xfId="0" applyNumberFormat="1" applyFont="1" applyAlignment="1">
      <alignment vertical="center"/>
    </xf>
    <xf numFmtId="168" fontId="53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49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/>
    </xf>
    <xf numFmtId="0" fontId="15" fillId="3" borderId="8" xfId="0" applyFont="1" applyFill="1" applyBorder="1" applyAlignment="1">
      <alignment vertical="center"/>
    </xf>
    <xf numFmtId="0" fontId="16" fillId="34" borderId="7" xfId="0" applyFont="1" applyFill="1" applyBorder="1" applyAlignment="1">
      <alignment horizontal="centerContinuous" vertical="center"/>
    </xf>
    <xf numFmtId="0" fontId="6" fillId="34" borderId="5" xfId="0" applyFont="1" applyFill="1" applyBorder="1" applyAlignment="1">
      <alignment horizontal="centerContinuous" vertical="center"/>
    </xf>
    <xf numFmtId="0" fontId="16" fillId="6" borderId="7" xfId="0" applyFont="1" applyFill="1" applyBorder="1" applyAlignment="1">
      <alignment horizontal="centerContinuous" vertical="center"/>
    </xf>
    <xf numFmtId="0" fontId="16" fillId="6" borderId="5" xfId="0" applyFont="1" applyFill="1" applyBorder="1" applyAlignment="1">
      <alignment horizontal="centerContinuous" vertical="center"/>
    </xf>
    <xf numFmtId="0" fontId="16" fillId="6" borderId="6" xfId="0" applyFont="1" applyFill="1" applyBorder="1" applyAlignment="1">
      <alignment horizontal="centerContinuous" vertical="center"/>
    </xf>
    <xf numFmtId="0" fontId="18" fillId="34" borderId="14" xfId="0" applyFont="1" applyFill="1" applyBorder="1" applyAlignment="1">
      <alignment horizontal="centerContinuous" vertical="center"/>
    </xf>
    <xf numFmtId="0" fontId="15" fillId="34" borderId="13" xfId="0" applyFont="1" applyFill="1" applyBorder="1" applyAlignment="1">
      <alignment horizontal="centerContinuous" vertical="center"/>
    </xf>
    <xf numFmtId="0" fontId="18" fillId="34" borderId="9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81" fillId="5" borderId="17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vertical="center"/>
    </xf>
    <xf numFmtId="0" fontId="18" fillId="34" borderId="19" xfId="0" applyFont="1" applyFill="1" applyBorder="1" applyAlignment="1">
      <alignment vertical="center"/>
    </xf>
    <xf numFmtId="9" fontId="20" fillId="5" borderId="21" xfId="0" applyNumberFormat="1" applyFont="1" applyFill="1" applyBorder="1" applyAlignment="1">
      <alignment horizontal="center" vertical="center"/>
    </xf>
    <xf numFmtId="9" fontId="20" fillId="5" borderId="22" xfId="0" applyNumberFormat="1" applyFont="1" applyFill="1" applyBorder="1" applyAlignment="1">
      <alignment horizontal="center" vertical="center"/>
    </xf>
    <xf numFmtId="9" fontId="81" fillId="5" borderId="26" xfId="0" applyNumberFormat="1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6" fillId="5" borderId="15" xfId="0" applyFont="1" applyFill="1" applyBorder="1" applyAlignment="1">
      <alignment vertical="center"/>
    </xf>
    <xf numFmtId="0" fontId="16" fillId="5" borderId="16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3" fontId="22" fillId="0" borderId="36" xfId="0" applyNumberFormat="1" applyFont="1" applyFill="1" applyBorder="1" applyAlignment="1" applyProtection="1">
      <alignment horizontal="center" vertical="center"/>
    </xf>
    <xf numFmtId="3" fontId="22" fillId="0" borderId="41" xfId="0" applyNumberFormat="1" applyFont="1" applyFill="1" applyBorder="1" applyAlignment="1" applyProtection="1">
      <alignment horizontal="center" vertical="center"/>
    </xf>
    <xf numFmtId="3" fontId="22" fillId="0" borderId="43" xfId="0" applyNumberFormat="1" applyFont="1" applyFill="1" applyBorder="1" applyAlignment="1" applyProtection="1">
      <alignment horizontal="center" vertical="center"/>
    </xf>
    <xf numFmtId="0" fontId="21" fillId="5" borderId="40" xfId="0" applyFont="1" applyFill="1" applyBorder="1" applyAlignment="1">
      <alignment horizontal="centerContinuous" vertical="center" wrapText="1"/>
    </xf>
    <xf numFmtId="0" fontId="6" fillId="5" borderId="40" xfId="0" applyFont="1" applyFill="1" applyBorder="1" applyAlignment="1">
      <alignment horizontal="centerContinuous" vertical="center" wrapText="1"/>
    </xf>
    <xf numFmtId="0" fontId="21" fillId="5" borderId="39" xfId="0" applyFont="1" applyFill="1" applyBorder="1" applyAlignment="1">
      <alignment horizontal="centerContinuous" vertical="center" wrapText="1"/>
    </xf>
    <xf numFmtId="0" fontId="26" fillId="5" borderId="40" xfId="0" applyFont="1" applyFill="1" applyBorder="1" applyAlignment="1">
      <alignment horizontal="centerContinuous" vertical="center"/>
    </xf>
    <xf numFmtId="0" fontId="26" fillId="5" borderId="44" xfId="0" applyFont="1" applyFill="1" applyBorder="1" applyAlignment="1">
      <alignment horizontal="centerContinuous" vertical="center"/>
    </xf>
    <xf numFmtId="0" fontId="21" fillId="5" borderId="39" xfId="0" applyFont="1" applyFill="1" applyBorder="1" applyAlignment="1">
      <alignment horizontal="centerContinuous" vertical="center"/>
    </xf>
    <xf numFmtId="0" fontId="21" fillId="5" borderId="44" xfId="0" applyFont="1" applyFill="1" applyBorder="1" applyAlignment="1">
      <alignment horizontal="centerContinuous" vertical="center" wrapText="1"/>
    </xf>
    <xf numFmtId="3" fontId="22" fillId="0" borderId="34" xfId="0" applyNumberFormat="1" applyFont="1" applyFill="1" applyBorder="1" applyAlignment="1" applyProtection="1">
      <alignment horizontal="center" vertical="center"/>
    </xf>
    <xf numFmtId="167" fontId="15" fillId="0" borderId="41" xfId="0" applyNumberFormat="1" applyFont="1" applyFill="1" applyBorder="1" applyAlignment="1">
      <alignment vertical="center"/>
    </xf>
    <xf numFmtId="167" fontId="15" fillId="0" borderId="38" xfId="0" applyNumberFormat="1" applyFont="1" applyFill="1" applyBorder="1" applyAlignment="1">
      <alignment vertical="center"/>
    </xf>
    <xf numFmtId="3" fontId="22" fillId="0" borderId="42" xfId="0" applyNumberFormat="1" applyFont="1" applyFill="1" applyBorder="1" applyAlignment="1" applyProtection="1">
      <alignment horizontal="center" vertical="center"/>
    </xf>
    <xf numFmtId="3" fontId="22" fillId="0" borderId="35" xfId="0" applyNumberFormat="1" applyFont="1" applyFill="1" applyBorder="1" applyAlignment="1" applyProtection="1">
      <alignment horizontal="center" vertical="center"/>
    </xf>
    <xf numFmtId="3" fontId="22" fillId="0" borderId="45" xfId="0" applyNumberFormat="1" applyFont="1" applyFill="1" applyBorder="1" applyAlignment="1" applyProtection="1">
      <alignment horizontal="center" vertical="center"/>
    </xf>
    <xf numFmtId="3" fontId="28" fillId="6" borderId="58" xfId="0" applyNumberFormat="1" applyFont="1" applyFill="1" applyBorder="1" applyAlignment="1" applyProtection="1">
      <alignment horizontal="center" vertical="center"/>
    </xf>
    <xf numFmtId="3" fontId="28" fillId="6" borderId="29" xfId="0" applyNumberFormat="1" applyFont="1" applyFill="1" applyBorder="1" applyAlignment="1" applyProtection="1">
      <alignment horizontal="center" vertical="center"/>
    </xf>
    <xf numFmtId="3" fontId="28" fillId="6" borderId="27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left" vertical="center" wrapText="1" indent="2"/>
    </xf>
    <xf numFmtId="0" fontId="16" fillId="4" borderId="7" xfId="0" applyFont="1" applyFill="1" applyBorder="1" applyAlignment="1">
      <alignment horizontal="centerContinuous" vertical="center"/>
    </xf>
    <xf numFmtId="0" fontId="6" fillId="4" borderId="6" xfId="0" applyFont="1" applyFill="1" applyBorder="1" applyAlignment="1">
      <alignment horizontal="centerContinuous" vertical="center"/>
    </xf>
    <xf numFmtId="0" fontId="18" fillId="4" borderId="14" xfId="0" applyFont="1" applyFill="1" applyBorder="1" applyAlignment="1">
      <alignment horizontal="centerContinuous" vertical="center"/>
    </xf>
    <xf numFmtId="0" fontId="15" fillId="4" borderId="15" xfId="0" applyFont="1" applyFill="1" applyBorder="1" applyAlignment="1">
      <alignment horizontal="centerContinuous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49" fontId="42" fillId="0" borderId="41" xfId="0" applyNumberFormat="1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49" fontId="82" fillId="0" borderId="41" xfId="0" applyNumberFormat="1" applyFont="1" applyFill="1" applyBorder="1" applyAlignment="1">
      <alignment horizontal="center" vertical="center" wrapText="1"/>
    </xf>
    <xf numFmtId="0" fontId="82" fillId="0" borderId="43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/>
    </xf>
    <xf numFmtId="0" fontId="29" fillId="0" borderId="0" xfId="68" applyFont="1" applyAlignment="1">
      <alignment horizontal="right"/>
    </xf>
    <xf numFmtId="0" fontId="84" fillId="0" borderId="0" xfId="68" applyFont="1" applyFill="1" applyAlignment="1">
      <alignment horizontal="center" wrapText="1"/>
    </xf>
    <xf numFmtId="0" fontId="84" fillId="0" borderId="0" xfId="68" applyFont="1" applyFill="1" applyAlignment="1">
      <alignment horizontal="left" wrapText="1"/>
    </xf>
    <xf numFmtId="0" fontId="85" fillId="0" borderId="0" xfId="68" applyFont="1" applyFill="1" applyAlignment="1">
      <alignment horizontal="center" vertical="top" wrapText="1"/>
    </xf>
    <xf numFmtId="49" fontId="82" fillId="0" borderId="59" xfId="0" applyNumberFormat="1" applyFont="1" applyFill="1" applyBorder="1" applyAlignment="1">
      <alignment horizontal="center" vertical="center" wrapText="1"/>
    </xf>
    <xf numFmtId="3" fontId="11" fillId="0" borderId="41" xfId="0" applyNumberFormat="1" applyFont="1" applyFill="1" applyBorder="1" applyAlignment="1" applyProtection="1">
      <alignment horizontal="center" vertical="center"/>
    </xf>
    <xf numFmtId="3" fontId="11" fillId="0" borderId="37" xfId="0" applyNumberFormat="1" applyFont="1" applyFill="1" applyBorder="1" applyAlignment="1" applyProtection="1">
      <alignment horizontal="center" vertical="center"/>
    </xf>
    <xf numFmtId="3" fontId="11" fillId="0" borderId="38" xfId="0" applyNumberFormat="1" applyFont="1" applyFill="1" applyBorder="1" applyAlignment="1" applyProtection="1">
      <alignment horizontal="center" vertical="center"/>
    </xf>
    <xf numFmtId="3" fontId="11" fillId="0" borderId="34" xfId="0" applyNumberFormat="1" applyFont="1" applyFill="1" applyBorder="1" applyAlignment="1" applyProtection="1">
      <alignment horizontal="center" vertical="center"/>
    </xf>
    <xf numFmtId="3" fontId="11" fillId="0" borderId="33" xfId="0" applyNumberFormat="1" applyFont="1" applyFill="1" applyBorder="1" applyAlignment="1" applyProtection="1">
      <alignment horizontal="center" vertical="center"/>
    </xf>
    <xf numFmtId="3" fontId="11" fillId="0" borderId="3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Continuous" vertical="center"/>
    </xf>
    <xf numFmtId="49" fontId="19" fillId="3" borderId="25" xfId="0" applyNumberFormat="1" applyFont="1" applyFill="1" applyBorder="1" applyAlignment="1">
      <alignment horizontal="center" vertical="center"/>
    </xf>
    <xf numFmtId="49" fontId="19" fillId="3" borderId="20" xfId="0" applyNumberFormat="1" applyFont="1" applyFill="1" applyBorder="1" applyAlignment="1">
      <alignment horizontal="center" vertical="center"/>
    </xf>
    <xf numFmtId="49" fontId="19" fillId="3" borderId="26" xfId="0" applyNumberFormat="1" applyFont="1" applyFill="1" applyBorder="1" applyAlignment="1">
      <alignment horizontal="center" vertical="center"/>
    </xf>
    <xf numFmtId="0" fontId="42" fillId="0" borderId="0" xfId="68" applyFont="1" applyBorder="1" applyAlignment="1">
      <alignment horizontal="center" vertical="top"/>
    </xf>
    <xf numFmtId="0" fontId="87" fillId="0" borderId="0" xfId="68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42" fillId="0" borderId="37" xfId="0" applyFont="1" applyFill="1" applyBorder="1" applyAlignment="1">
      <alignment horizontal="right" vertical="center" wrapText="1"/>
    </xf>
    <xf numFmtId="0" fontId="42" fillId="0" borderId="61" xfId="0" applyFont="1" applyFill="1" applyBorder="1" applyAlignment="1">
      <alignment horizontal="right" vertical="center" wrapText="1"/>
    </xf>
    <xf numFmtId="49" fontId="7" fillId="0" borderId="0" xfId="0" applyNumberFormat="1" applyFont="1" applyFill="1" applyAlignment="1" applyProtection="1">
      <alignment horizontal="centerContinuous" vertical="center"/>
    </xf>
    <xf numFmtId="164" fontId="18" fillId="9" borderId="29" xfId="0" applyNumberFormat="1" applyFont="1" applyFill="1" applyBorder="1" applyAlignment="1" applyProtection="1">
      <alignment horizontal="center" vertical="center"/>
      <protection locked="0"/>
    </xf>
    <xf numFmtId="168" fontId="25" fillId="0" borderId="25" xfId="0" applyNumberFormat="1" applyFont="1" applyFill="1" applyBorder="1" applyAlignment="1" applyProtection="1">
      <alignment horizontal="center" vertical="center"/>
      <protection locked="0"/>
    </xf>
    <xf numFmtId="168" fontId="25" fillId="0" borderId="21" xfId="0" applyNumberFormat="1" applyFont="1" applyFill="1" applyBorder="1" applyAlignment="1" applyProtection="1">
      <alignment horizontal="center" vertical="center"/>
      <protection locked="0"/>
    </xf>
    <xf numFmtId="168" fontId="25" fillId="0" borderId="23" xfId="0" applyNumberFormat="1" applyFont="1" applyFill="1" applyBorder="1" applyAlignment="1" applyProtection="1">
      <alignment horizontal="center" vertical="center"/>
      <protection locked="0"/>
    </xf>
    <xf numFmtId="164" fontId="18" fillId="9" borderId="2" xfId="0" applyNumberFormat="1" applyFont="1" applyFill="1" applyBorder="1" applyAlignment="1" applyProtection="1">
      <alignment horizontal="center" vertical="center"/>
      <protection locked="0"/>
    </xf>
    <xf numFmtId="164" fontId="18" fillId="9" borderId="4" xfId="0" applyNumberFormat="1" applyFont="1" applyFill="1" applyBorder="1" applyAlignment="1" applyProtection="1">
      <alignment horizontal="center" vertical="center"/>
      <protection locked="0"/>
    </xf>
    <xf numFmtId="164" fontId="18" fillId="9" borderId="6" xfId="0" applyNumberFormat="1" applyFont="1" applyFill="1" applyBorder="1" applyAlignment="1" applyProtection="1">
      <alignment horizontal="center" vertical="center"/>
      <protection locked="0"/>
    </xf>
    <xf numFmtId="164" fontId="16" fillId="9" borderId="2" xfId="0" applyNumberFormat="1" applyFont="1" applyFill="1" applyBorder="1" applyAlignment="1" applyProtection="1">
      <alignment horizontal="center" vertical="center"/>
      <protection locked="0"/>
    </xf>
    <xf numFmtId="164" fontId="16" fillId="9" borderId="4" xfId="0" applyNumberFormat="1" applyFont="1" applyFill="1" applyBorder="1" applyAlignment="1" applyProtection="1">
      <alignment horizontal="center" vertical="center"/>
      <protection locked="0"/>
    </xf>
    <xf numFmtId="164" fontId="16" fillId="9" borderId="6" xfId="0" applyNumberFormat="1" applyFont="1" applyFill="1" applyBorder="1" applyAlignment="1" applyProtection="1">
      <alignment horizontal="center" vertical="center"/>
      <protection locked="0"/>
    </xf>
    <xf numFmtId="164" fontId="18" fillId="9" borderId="58" xfId="0" applyNumberFormat="1" applyFont="1" applyFill="1" applyBorder="1" applyAlignment="1" applyProtection="1">
      <alignment horizontal="center" vertical="center"/>
      <protection locked="0"/>
    </xf>
    <xf numFmtId="164" fontId="18" fillId="9" borderId="85" xfId="0" applyNumberFormat="1" applyFont="1" applyFill="1" applyBorder="1" applyAlignment="1" applyProtection="1">
      <alignment horizontal="center" vertical="center"/>
      <protection locked="0"/>
    </xf>
    <xf numFmtId="168" fontId="25" fillId="0" borderId="7" xfId="0" applyNumberFormat="1" applyFont="1" applyFill="1" applyBorder="1" applyAlignment="1" applyProtection="1">
      <alignment horizontal="center" vertical="center"/>
      <protection locked="0"/>
    </xf>
    <xf numFmtId="168" fontId="25" fillId="0" borderId="4" xfId="0" applyNumberFormat="1" applyFont="1" applyFill="1" applyBorder="1" applyAlignment="1" applyProtection="1">
      <alignment horizontal="center" vertical="center"/>
      <protection locked="0"/>
    </xf>
    <xf numFmtId="168" fontId="25" fillId="0" borderId="6" xfId="0" applyNumberFormat="1" applyFont="1" applyFill="1" applyBorder="1" applyAlignment="1" applyProtection="1">
      <alignment horizontal="center" vertical="center"/>
      <protection locked="0"/>
    </xf>
    <xf numFmtId="168" fontId="40" fillId="0" borderId="39" xfId="0" applyNumberFormat="1" applyFont="1" applyFill="1" applyBorder="1" applyAlignment="1" applyProtection="1">
      <alignment horizontal="center" vertical="center"/>
      <protection locked="0"/>
    </xf>
    <xf numFmtId="168" fontId="40" fillId="0" borderId="37" xfId="0" applyNumberFormat="1" applyFont="1" applyFill="1" applyBorder="1" applyAlignment="1" applyProtection="1">
      <alignment horizontal="center" vertical="center"/>
      <protection locked="0"/>
    </xf>
    <xf numFmtId="168" fontId="40" fillId="0" borderId="44" xfId="0" applyNumberFormat="1" applyFont="1" applyFill="1" applyBorder="1" applyAlignment="1" applyProtection="1">
      <alignment horizontal="center" vertical="center"/>
      <protection locked="0"/>
    </xf>
    <xf numFmtId="168" fontId="40" fillId="0" borderId="100" xfId="0" applyNumberFormat="1" applyFont="1" applyFill="1" applyBorder="1" applyAlignment="1" applyProtection="1">
      <alignment horizontal="center" vertical="center"/>
      <protection locked="0"/>
    </xf>
    <xf numFmtId="168" fontId="40" fillId="0" borderId="61" xfId="0" applyNumberFormat="1" applyFont="1" applyFill="1" applyBorder="1" applyAlignment="1" applyProtection="1">
      <alignment horizontal="center" vertical="center"/>
      <protection locked="0"/>
    </xf>
    <xf numFmtId="168" fontId="40" fillId="0" borderId="109" xfId="0" applyNumberFormat="1" applyFont="1" applyFill="1" applyBorder="1" applyAlignment="1" applyProtection="1">
      <alignment horizontal="center" vertical="center"/>
      <protection locked="0"/>
    </xf>
    <xf numFmtId="168" fontId="25" fillId="0" borderId="16" xfId="0" applyNumberFormat="1" applyFont="1" applyFill="1" applyBorder="1" applyAlignment="1" applyProtection="1">
      <alignment horizontal="center" vertical="center"/>
      <protection locked="0"/>
    </xf>
    <xf numFmtId="168" fontId="25" fillId="0" borderId="11" xfId="0" applyNumberFormat="1" applyFont="1" applyFill="1" applyBorder="1" applyAlignment="1" applyProtection="1">
      <alignment horizontal="center" vertical="center"/>
      <protection locked="0"/>
    </xf>
    <xf numFmtId="168" fontId="25" fillId="0" borderId="12" xfId="0" applyNumberFormat="1" applyFont="1" applyFill="1" applyBorder="1" applyAlignment="1" applyProtection="1">
      <alignment horizontal="center" vertical="center"/>
      <protection locked="0"/>
    </xf>
    <xf numFmtId="168" fontId="25" fillId="0" borderId="107" xfId="0" applyNumberFormat="1" applyFont="1" applyFill="1" applyBorder="1" applyAlignment="1" applyProtection="1">
      <alignment horizontal="center" vertical="center"/>
      <protection locked="0"/>
    </xf>
    <xf numFmtId="168" fontId="25" fillId="0" borderId="66" xfId="0" applyNumberFormat="1" applyFont="1" applyFill="1" applyBorder="1" applyAlignment="1" applyProtection="1">
      <alignment horizontal="center" vertical="center"/>
      <protection locked="0"/>
    </xf>
    <xf numFmtId="168" fontId="25" fillId="0" borderId="108" xfId="0" applyNumberFormat="1" applyFont="1" applyFill="1" applyBorder="1" applyAlignment="1" applyProtection="1">
      <alignment horizontal="center" vertical="center"/>
      <protection locked="0"/>
    </xf>
    <xf numFmtId="168" fontId="25" fillId="0" borderId="111" xfId="0" applyNumberFormat="1" applyFont="1" applyFill="1" applyBorder="1" applyAlignment="1" applyProtection="1">
      <alignment horizontal="center" vertical="center"/>
      <protection locked="0"/>
    </xf>
    <xf numFmtId="168" fontId="25" fillId="0" borderId="72" xfId="0" applyNumberFormat="1" applyFont="1" applyFill="1" applyBorder="1" applyAlignment="1" applyProtection="1">
      <alignment horizontal="center" vertical="center"/>
      <protection locked="0"/>
    </xf>
    <xf numFmtId="168" fontId="25" fillId="0" borderId="112" xfId="0" applyNumberFormat="1" applyFont="1" applyFill="1" applyBorder="1" applyAlignment="1" applyProtection="1">
      <alignment horizontal="center" vertical="center"/>
      <protection locked="0"/>
    </xf>
    <xf numFmtId="168" fontId="40" fillId="0" borderId="105" xfId="0" applyNumberFormat="1" applyFont="1" applyFill="1" applyBorder="1" applyAlignment="1" applyProtection="1">
      <alignment horizontal="center" vertical="center"/>
      <protection locked="0"/>
    </xf>
    <xf numFmtId="168" fontId="40" fillId="0" borderId="46" xfId="0" applyNumberFormat="1" applyFont="1" applyFill="1" applyBorder="1" applyAlignment="1" applyProtection="1">
      <alignment horizontal="center" vertical="center"/>
      <protection locked="0"/>
    </xf>
    <xf numFmtId="168" fontId="40" fillId="0" borderId="102" xfId="0" applyNumberFormat="1" applyFont="1" applyFill="1" applyBorder="1" applyAlignment="1" applyProtection="1">
      <alignment horizontal="center" vertical="center"/>
      <protection locked="0"/>
    </xf>
    <xf numFmtId="168" fontId="25" fillId="0" borderId="105" xfId="0" applyNumberFormat="1" applyFont="1" applyFill="1" applyBorder="1" applyAlignment="1" applyProtection="1">
      <alignment horizontal="center" vertical="center"/>
      <protection locked="0"/>
    </xf>
    <xf numFmtId="168" fontId="25" fillId="0" borderId="46" xfId="0" applyNumberFormat="1" applyFont="1" applyFill="1" applyBorder="1" applyAlignment="1" applyProtection="1">
      <alignment horizontal="center" vertical="center"/>
      <protection locked="0"/>
    </xf>
    <xf numFmtId="168" fontId="25" fillId="0" borderId="102" xfId="0" applyNumberFormat="1" applyFont="1" applyFill="1" applyBorder="1" applyAlignment="1" applyProtection="1">
      <alignment horizontal="center" vertical="center"/>
      <protection locked="0"/>
    </xf>
    <xf numFmtId="168" fontId="25" fillId="0" borderId="39" xfId="0" applyNumberFormat="1" applyFont="1" applyFill="1" applyBorder="1" applyAlignment="1" applyProtection="1">
      <alignment horizontal="center" vertical="center"/>
      <protection locked="0"/>
    </xf>
    <xf numFmtId="168" fontId="25" fillId="0" borderId="37" xfId="0" applyNumberFormat="1" applyFont="1" applyFill="1" applyBorder="1" applyAlignment="1" applyProtection="1">
      <alignment horizontal="center" vertical="center"/>
      <protection locked="0"/>
    </xf>
    <xf numFmtId="168" fontId="25" fillId="0" borderId="44" xfId="0" applyNumberFormat="1" applyFont="1" applyFill="1" applyBorder="1" applyAlignment="1" applyProtection="1">
      <alignment horizontal="center" vertical="center"/>
      <protection locked="0"/>
    </xf>
    <xf numFmtId="168" fontId="86" fillId="0" borderId="39" xfId="0" applyNumberFormat="1" applyFont="1" applyFill="1" applyBorder="1" applyAlignment="1" applyProtection="1">
      <alignment horizontal="center" vertical="center"/>
      <protection locked="0"/>
    </xf>
    <xf numFmtId="168" fontId="86" fillId="0" borderId="37" xfId="0" applyNumberFormat="1" applyFont="1" applyFill="1" applyBorder="1" applyAlignment="1" applyProtection="1">
      <alignment horizontal="center" vertical="center"/>
      <protection locked="0"/>
    </xf>
    <xf numFmtId="168" fontId="86" fillId="0" borderId="44" xfId="0" applyNumberFormat="1" applyFont="1" applyFill="1" applyBorder="1" applyAlignment="1" applyProtection="1">
      <alignment horizontal="center" vertical="center"/>
      <protection locked="0"/>
    </xf>
    <xf numFmtId="168" fontId="86" fillId="0" borderId="100" xfId="0" applyNumberFormat="1" applyFont="1" applyFill="1" applyBorder="1" applyAlignment="1" applyProtection="1">
      <alignment horizontal="center" vertical="center"/>
      <protection locked="0"/>
    </xf>
    <xf numFmtId="168" fontId="86" fillId="0" borderId="61" xfId="0" applyNumberFormat="1" applyFont="1" applyFill="1" applyBorder="1" applyAlignment="1" applyProtection="1">
      <alignment horizontal="center" vertical="center"/>
      <protection locked="0"/>
    </xf>
    <xf numFmtId="168" fontId="86" fillId="0" borderId="109" xfId="0" applyNumberFormat="1" applyFont="1" applyFill="1" applyBorder="1" applyAlignment="1" applyProtection="1">
      <alignment horizontal="center" vertical="center"/>
      <protection locked="0"/>
    </xf>
    <xf numFmtId="168" fontId="25" fillId="0" borderId="113" xfId="0" applyNumberFormat="1" applyFont="1" applyFill="1" applyBorder="1" applyAlignment="1" applyProtection="1">
      <alignment horizontal="center" vertical="center"/>
      <protection locked="0"/>
    </xf>
    <xf numFmtId="168" fontId="25" fillId="0" borderId="76" xfId="0" applyNumberFormat="1" applyFont="1" applyFill="1" applyBorder="1" applyAlignment="1" applyProtection="1">
      <alignment horizontal="center" vertical="center"/>
      <protection locked="0"/>
    </xf>
    <xf numFmtId="168" fontId="25" fillId="0" borderId="114" xfId="0" applyNumberFormat="1" applyFont="1" applyFill="1" applyBorder="1" applyAlignment="1" applyProtection="1">
      <alignment horizontal="center" vertical="center"/>
      <protection locked="0"/>
    </xf>
    <xf numFmtId="168" fontId="25" fillId="0" borderId="117" xfId="0" applyNumberFormat="1" applyFont="1" applyFill="1" applyBorder="1" applyAlignment="1" applyProtection="1">
      <alignment horizontal="center" vertical="center"/>
      <protection locked="0"/>
    </xf>
    <xf numFmtId="168" fontId="25" fillId="0" borderId="87" xfId="0" applyNumberFormat="1" applyFont="1" applyFill="1" applyBorder="1" applyAlignment="1" applyProtection="1">
      <alignment horizontal="center" vertical="center"/>
      <protection locked="0"/>
    </xf>
    <xf numFmtId="168" fontId="25" fillId="0" borderId="118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16" fillId="3" borderId="7" xfId="45" applyFont="1" applyFill="1" applyBorder="1" applyAlignment="1" applyProtection="1">
      <alignment vertical="center"/>
      <protection locked="0"/>
    </xf>
    <xf numFmtId="0" fontId="16" fillId="3" borderId="5" xfId="45" applyFont="1" applyFill="1" applyBorder="1" applyAlignment="1" applyProtection="1">
      <alignment horizontal="centerContinuous" vertical="center"/>
      <protection locked="0"/>
    </xf>
    <xf numFmtId="0" fontId="18" fillId="3" borderId="16" xfId="45" applyFont="1" applyFill="1" applyBorder="1" applyAlignment="1" applyProtection="1">
      <alignment horizontal="center" vertical="center"/>
      <protection locked="0"/>
    </xf>
    <xf numFmtId="0" fontId="18" fillId="3" borderId="0" xfId="45" applyFont="1" applyFill="1" applyBorder="1" applyAlignment="1" applyProtection="1">
      <alignment horizontal="center" vertical="center"/>
      <protection locked="0"/>
    </xf>
    <xf numFmtId="0" fontId="20" fillId="3" borderId="16" xfId="45" applyFont="1" applyFill="1" applyBorder="1" applyAlignment="1" applyProtection="1">
      <alignment horizontal="center" vertical="center"/>
      <protection locked="0"/>
    </xf>
    <xf numFmtId="0" fontId="20" fillId="3" borderId="0" xfId="45" applyFont="1" applyFill="1" applyBorder="1" applyAlignment="1" applyProtection="1">
      <alignment horizontal="center" vertical="center"/>
      <protection locked="0"/>
    </xf>
    <xf numFmtId="9" fontId="20" fillId="3" borderId="25" xfId="45" applyNumberFormat="1" applyFont="1" applyFill="1" applyBorder="1" applyAlignment="1" applyProtection="1">
      <alignment horizontal="center" vertical="center"/>
      <protection locked="0"/>
    </xf>
    <xf numFmtId="9" fontId="20" fillId="3" borderId="22" xfId="45" applyNumberFormat="1" applyFont="1" applyFill="1" applyBorder="1" applyAlignment="1" applyProtection="1">
      <alignment horizontal="center" vertical="center"/>
      <protection locked="0"/>
    </xf>
    <xf numFmtId="0" fontId="2" fillId="0" borderId="29" xfId="45" applyFont="1" applyBorder="1" applyAlignment="1" applyProtection="1">
      <alignment vertical="center"/>
      <protection locked="0"/>
    </xf>
    <xf numFmtId="164" fontId="11" fillId="0" borderId="33" xfId="45" applyNumberFormat="1" applyFont="1" applyFill="1" applyBorder="1" applyAlignment="1" applyProtection="1">
      <alignment horizontal="center" vertical="center"/>
      <protection locked="0"/>
    </xf>
    <xf numFmtId="0" fontId="2" fillId="0" borderId="56" xfId="45" applyFont="1" applyBorder="1" applyAlignment="1" applyProtection="1">
      <alignment vertical="center"/>
      <protection locked="0"/>
    </xf>
    <xf numFmtId="164" fontId="11" fillId="0" borderId="37" xfId="45" applyNumberFormat="1" applyFont="1" applyFill="1" applyBorder="1" applyAlignment="1" applyProtection="1">
      <alignment horizontal="center" vertical="center"/>
      <protection locked="0"/>
    </xf>
    <xf numFmtId="164" fontId="11" fillId="0" borderId="46" xfId="45" applyNumberFormat="1" applyFont="1" applyFill="1" applyBorder="1" applyAlignment="1" applyProtection="1">
      <alignment horizontal="center" vertical="center"/>
      <protection locked="0"/>
    </xf>
    <xf numFmtId="164" fontId="11" fillId="0" borderId="51" xfId="45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41" fillId="0" borderId="59" xfId="0" applyNumberFormat="1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82" fillId="0" borderId="60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right" vertical="center" wrapText="1"/>
    </xf>
    <xf numFmtId="0" fontId="42" fillId="0" borderId="60" xfId="0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right" vertical="center" wrapText="1"/>
    </xf>
    <xf numFmtId="49" fontId="39" fillId="0" borderId="34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49" fontId="18" fillId="0" borderId="74" xfId="0" applyNumberFormat="1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6" fillId="9" borderId="29" xfId="0" applyFont="1" applyFill="1" applyBorder="1" applyAlignment="1">
      <alignment vertical="center"/>
    </xf>
    <xf numFmtId="0" fontId="15" fillId="0" borderId="66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31" fillId="8" borderId="1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vertical="center" wrapText="1"/>
    </xf>
    <xf numFmtId="0" fontId="15" fillId="9" borderId="11" xfId="0" applyFont="1" applyFill="1" applyBorder="1" applyAlignment="1">
      <alignment horizontal="center" vertical="center" wrapText="1"/>
    </xf>
    <xf numFmtId="49" fontId="18" fillId="10" borderId="58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vertical="center" wrapText="1"/>
    </xf>
    <xf numFmtId="49" fontId="25" fillId="10" borderId="29" xfId="0" applyNumberFormat="1" applyFont="1" applyFill="1" applyBorder="1" applyAlignment="1">
      <alignment horizontal="left" vertical="center" wrapText="1"/>
    </xf>
    <xf numFmtId="168" fontId="16" fillId="9" borderId="19" xfId="0" applyNumberFormat="1" applyFont="1" applyFill="1" applyBorder="1" applyAlignment="1">
      <alignment vertical="center" wrapText="1"/>
    </xf>
    <xf numFmtId="168" fontId="16" fillId="9" borderId="21" xfId="0" applyNumberFormat="1" applyFont="1" applyFill="1" applyBorder="1" applyAlignment="1">
      <alignment vertical="center" wrapText="1"/>
    </xf>
    <xf numFmtId="168" fontId="16" fillId="9" borderId="26" xfId="0" applyNumberFormat="1" applyFont="1" applyFill="1" applyBorder="1" applyAlignment="1">
      <alignment vertical="center" wrapText="1"/>
    </xf>
    <xf numFmtId="0" fontId="18" fillId="9" borderId="10" xfId="0" applyFont="1" applyFill="1" applyBorder="1" applyAlignment="1">
      <alignment horizontal="center" vertical="center" wrapText="1"/>
    </xf>
    <xf numFmtId="49" fontId="25" fillId="10" borderId="31" xfId="0" applyNumberFormat="1" applyFont="1" applyFill="1" applyBorder="1" applyAlignment="1">
      <alignment horizontal="center" vertical="center" wrapText="1"/>
    </xf>
    <xf numFmtId="168" fontId="25" fillId="10" borderId="58" xfId="0" applyNumberFormat="1" applyFont="1" applyFill="1" applyBorder="1" applyAlignment="1">
      <alignment vertical="center" wrapText="1"/>
    </xf>
    <xf numFmtId="168" fontId="25" fillId="10" borderId="27" xfId="0" applyNumberFormat="1" applyFont="1" applyFill="1" applyBorder="1" applyAlignment="1">
      <alignment vertical="center" wrapText="1"/>
    </xf>
    <xf numFmtId="164" fontId="25" fillId="0" borderId="41" xfId="0" applyNumberFormat="1" applyFont="1" applyFill="1" applyBorder="1" applyAlignment="1" applyProtection="1">
      <alignment vertical="center" wrapText="1"/>
    </xf>
    <xf numFmtId="164" fontId="11" fillId="2" borderId="37" xfId="0" applyNumberFormat="1" applyFont="1" applyFill="1" applyBorder="1" applyAlignment="1" applyProtection="1">
      <alignment vertical="center" wrapText="1"/>
      <protection locked="0"/>
    </xf>
    <xf numFmtId="164" fontId="11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34" xfId="0" applyNumberFormat="1" applyFont="1" applyFill="1" applyBorder="1" applyAlignment="1" applyProtection="1">
      <alignment vertical="center" wrapText="1"/>
    </xf>
    <xf numFmtId="164" fontId="11" fillId="2" borderId="33" xfId="0" applyNumberFormat="1" applyFont="1" applyFill="1" applyBorder="1" applyAlignment="1" applyProtection="1">
      <alignment vertical="center" wrapText="1"/>
      <protection locked="0"/>
    </xf>
    <xf numFmtId="164" fontId="11" fillId="2" borderId="32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</xf>
    <xf numFmtId="164" fontId="11" fillId="2" borderId="11" xfId="0" applyNumberFormat="1" applyFont="1" applyFill="1" applyBorder="1" applyAlignment="1" applyProtection="1">
      <alignment vertical="center" wrapText="1"/>
      <protection locked="0"/>
    </xf>
    <xf numFmtId="164" fontId="11" fillId="2" borderId="17" xfId="0" applyNumberFormat="1" applyFont="1" applyFill="1" applyBorder="1" applyAlignment="1" applyProtection="1">
      <alignment vertical="center" wrapText="1"/>
      <protection locked="0"/>
    </xf>
    <xf numFmtId="164" fontId="18" fillId="10" borderId="29" xfId="0" applyNumberFormat="1" applyFont="1" applyFill="1" applyBorder="1" applyAlignment="1">
      <alignment vertical="center" wrapText="1"/>
    </xf>
    <xf numFmtId="164" fontId="18" fillId="10" borderId="27" xfId="0" applyNumberFormat="1" applyFont="1" applyFill="1" applyBorder="1" applyAlignment="1">
      <alignment vertical="center" wrapText="1"/>
    </xf>
    <xf numFmtId="49" fontId="11" fillId="0" borderId="73" xfId="0" applyNumberFormat="1" applyFont="1" applyFill="1" applyBorder="1" applyAlignment="1">
      <alignment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49" fontId="25" fillId="0" borderId="74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/>
    </xf>
    <xf numFmtId="0" fontId="19" fillId="0" borderId="46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164" fontId="18" fillId="9" borderId="19" xfId="0" applyNumberFormat="1" applyFont="1" applyFill="1" applyBorder="1" applyAlignment="1" applyProtection="1">
      <alignment horizontal="center" vertical="center"/>
      <protection locked="0"/>
    </xf>
    <xf numFmtId="164" fontId="18" fillId="9" borderId="21" xfId="0" applyNumberFormat="1" applyFont="1" applyFill="1" applyBorder="1" applyAlignment="1" applyProtection="1">
      <alignment horizontal="center" vertical="center"/>
      <protection locked="0"/>
    </xf>
    <xf numFmtId="164" fontId="18" fillId="9" borderId="23" xfId="0" applyNumberFormat="1" applyFont="1" applyFill="1" applyBorder="1" applyAlignment="1" applyProtection="1">
      <alignment horizontal="center" vertical="center"/>
      <protection locked="0"/>
    </xf>
    <xf numFmtId="0" fontId="16" fillId="7" borderId="58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vertical="center"/>
    </xf>
    <xf numFmtId="0" fontId="18" fillId="7" borderId="31" xfId="0" applyFont="1" applyFill="1" applyBorder="1" applyAlignment="1">
      <alignment horizontal="center" vertical="center"/>
    </xf>
    <xf numFmtId="168" fontId="31" fillId="7" borderId="28" xfId="0" applyNumberFormat="1" applyFont="1" applyFill="1" applyBorder="1" applyAlignment="1" applyProtection="1">
      <alignment horizontal="center" vertical="center"/>
      <protection locked="0"/>
    </xf>
    <xf numFmtId="168" fontId="31" fillId="7" borderId="29" xfId="0" applyNumberFormat="1" applyFont="1" applyFill="1" applyBorder="1" applyAlignment="1" applyProtection="1">
      <alignment horizontal="center" vertical="center"/>
      <protection locked="0"/>
    </xf>
    <xf numFmtId="168" fontId="31" fillId="7" borderId="85" xfId="0" applyNumberFormat="1" applyFont="1" applyFill="1" applyBorder="1" applyAlignment="1" applyProtection="1">
      <alignment horizontal="center" vertical="center"/>
      <protection locked="0"/>
    </xf>
    <xf numFmtId="168" fontId="25" fillId="10" borderId="28" xfId="0" applyNumberFormat="1" applyFont="1" applyFill="1" applyBorder="1" applyAlignment="1" applyProtection="1">
      <alignment horizontal="center" vertical="center"/>
      <protection locked="0"/>
    </xf>
    <xf numFmtId="168" fontId="25" fillId="10" borderId="29" xfId="0" applyNumberFormat="1" applyFont="1" applyFill="1" applyBorder="1" applyAlignment="1" applyProtection="1">
      <alignment horizontal="center" vertical="center"/>
      <protection locked="0"/>
    </xf>
    <xf numFmtId="168" fontId="25" fillId="10" borderId="85" xfId="0" applyNumberFormat="1" applyFont="1" applyFill="1" applyBorder="1" applyAlignment="1" applyProtection="1">
      <alignment horizontal="center" vertical="center"/>
      <protection locked="0"/>
    </xf>
    <xf numFmtId="167" fontId="88" fillId="0" borderId="58" xfId="0" applyNumberFormat="1" applyFont="1" applyFill="1" applyBorder="1" applyAlignment="1" applyProtection="1">
      <alignment vertical="center" wrapText="1"/>
    </xf>
    <xf numFmtId="3" fontId="22" fillId="0" borderId="27" xfId="0" applyNumberFormat="1" applyFont="1" applyFill="1" applyBorder="1" applyAlignment="1" applyProtection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23" fillId="0" borderId="45" xfId="0" applyNumberFormat="1" applyFont="1" applyFill="1" applyBorder="1" applyAlignment="1">
      <alignment horizontal="center" vertical="center" wrapText="1"/>
    </xf>
    <xf numFmtId="49" fontId="39" fillId="0" borderId="59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16" fillId="10" borderId="58" xfId="0" applyNumberFormat="1" applyFont="1" applyFill="1" applyBorder="1" applyAlignment="1">
      <alignment horizontal="center" vertical="center" wrapText="1"/>
    </xf>
    <xf numFmtId="0" fontId="16" fillId="10" borderId="31" xfId="0" applyFont="1" applyFill="1" applyBorder="1" applyAlignment="1">
      <alignment horizontal="center" vertical="center" wrapText="1"/>
    </xf>
    <xf numFmtId="0" fontId="16" fillId="10" borderId="29" xfId="0" applyFont="1" applyFill="1" applyBorder="1" applyAlignment="1">
      <alignment horizontal="center" vertical="center" wrapText="1"/>
    </xf>
    <xf numFmtId="0" fontId="16" fillId="10" borderId="80" xfId="0" applyFont="1" applyFill="1" applyBorder="1" applyAlignment="1">
      <alignment vertical="center" wrapText="1"/>
    </xf>
    <xf numFmtId="49" fontId="18" fillId="0" borderId="55" xfId="0" applyNumberFormat="1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0" fontId="25" fillId="10" borderId="31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vertical="center" wrapText="1"/>
    </xf>
    <xf numFmtId="49" fontId="18" fillId="0" borderId="74" xfId="0" applyNumberFormat="1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vertical="center" wrapText="1"/>
    </xf>
    <xf numFmtId="49" fontId="18" fillId="0" borderId="64" xfId="0" applyNumberFormat="1" applyFont="1" applyFill="1" applyBorder="1" applyAlignment="1">
      <alignment horizontal="center" vertical="center" wrapText="1"/>
    </xf>
    <xf numFmtId="49" fontId="37" fillId="0" borderId="59" xfId="0" applyNumberFormat="1" applyFont="1" applyFill="1" applyBorder="1" applyAlignment="1">
      <alignment horizontal="center" vertical="center" wrapText="1"/>
    </xf>
    <xf numFmtId="0" fontId="15" fillId="0" borderId="119" xfId="0" applyFont="1" applyFill="1" applyBorder="1" applyAlignment="1">
      <alignment horizontal="center" vertical="center" wrapText="1"/>
    </xf>
    <xf numFmtId="0" fontId="15" fillId="0" borderId="120" xfId="0" applyFont="1" applyFill="1" applyBorder="1" applyAlignment="1">
      <alignment horizontal="center" vertical="center" wrapText="1"/>
    </xf>
    <xf numFmtId="0" fontId="15" fillId="0" borderId="121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164" fontId="25" fillId="0" borderId="74" xfId="0" applyNumberFormat="1" applyFont="1" applyFill="1" applyBorder="1" applyAlignment="1" applyProtection="1">
      <alignment vertical="center" wrapText="1"/>
    </xf>
    <xf numFmtId="164" fontId="25" fillId="10" borderId="58" xfId="0" applyNumberFormat="1" applyFont="1" applyFill="1" applyBorder="1" applyAlignment="1" applyProtection="1">
      <alignment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left" vertical="center" wrapText="1"/>
    </xf>
    <xf numFmtId="164" fontId="25" fillId="0" borderId="64" xfId="0" applyNumberFormat="1" applyFont="1" applyFill="1" applyBorder="1" applyAlignment="1" applyProtection="1">
      <alignment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25" fillId="0" borderId="82" xfId="0" applyNumberFormat="1" applyFont="1" applyFill="1" applyBorder="1" applyAlignment="1" applyProtection="1">
      <alignment vertical="center" wrapText="1"/>
    </xf>
    <xf numFmtId="168" fontId="25" fillId="0" borderId="125" xfId="0" applyNumberFormat="1" applyFont="1" applyFill="1" applyBorder="1" applyAlignment="1" applyProtection="1">
      <alignment horizontal="center" vertical="center"/>
      <protection locked="0"/>
    </xf>
    <xf numFmtId="168" fontId="25" fillId="0" borderId="120" xfId="0" applyNumberFormat="1" applyFont="1" applyFill="1" applyBorder="1" applyAlignment="1" applyProtection="1">
      <alignment horizontal="center" vertical="center"/>
      <protection locked="0"/>
    </xf>
    <xf numFmtId="168" fontId="25" fillId="0" borderId="126" xfId="0" applyNumberFormat="1" applyFont="1" applyFill="1" applyBorder="1" applyAlignment="1" applyProtection="1">
      <alignment horizontal="center" vertical="center"/>
      <protection locked="0"/>
    </xf>
    <xf numFmtId="49" fontId="15" fillId="0" borderId="41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vertical="center" wrapText="1"/>
    </xf>
    <xf numFmtId="0" fontId="24" fillId="0" borderId="61" xfId="0" applyFont="1" applyFill="1" applyBorder="1" applyAlignment="1">
      <alignment horizontal="right" vertical="center"/>
    </xf>
    <xf numFmtId="49" fontId="25" fillId="10" borderId="19" xfId="0" applyNumberFormat="1" applyFont="1" applyFill="1" applyBorder="1" applyAlignment="1">
      <alignment horizontal="center" vertical="center" wrapText="1"/>
    </xf>
    <xf numFmtId="0" fontId="25" fillId="10" borderId="20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vertical="center"/>
    </xf>
    <xf numFmtId="168" fontId="25" fillId="10" borderId="25" xfId="0" applyNumberFormat="1" applyFont="1" applyFill="1" applyBorder="1" applyAlignment="1" applyProtection="1">
      <alignment horizontal="center" vertical="center"/>
      <protection locked="0"/>
    </xf>
    <xf numFmtId="168" fontId="25" fillId="10" borderId="21" xfId="0" applyNumberFormat="1" applyFont="1" applyFill="1" applyBorder="1" applyAlignment="1" applyProtection="1">
      <alignment horizontal="center" vertical="center"/>
      <protection locked="0"/>
    </xf>
    <xf numFmtId="168" fontId="25" fillId="10" borderId="23" xfId="0" applyNumberFormat="1" applyFont="1" applyFill="1" applyBorder="1" applyAlignment="1" applyProtection="1">
      <alignment horizontal="center" vertical="center"/>
      <protection locked="0"/>
    </xf>
    <xf numFmtId="0" fontId="18" fillId="10" borderId="31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8" fillId="10" borderId="80" xfId="0" applyFont="1" applyFill="1" applyBorder="1" applyAlignment="1">
      <alignment vertical="center"/>
    </xf>
    <xf numFmtId="0" fontId="25" fillId="10" borderId="31" xfId="0" applyFont="1" applyFill="1" applyBorder="1" applyAlignment="1">
      <alignment horizontal="center" vertical="center"/>
    </xf>
    <xf numFmtId="49" fontId="25" fillId="10" borderId="58" xfId="0" applyNumberFormat="1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/>
    </xf>
    <xf numFmtId="0" fontId="25" fillId="10" borderId="80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 wrapText="1"/>
    </xf>
    <xf numFmtId="168" fontId="25" fillId="0" borderId="82" xfId="0" applyNumberFormat="1" applyFont="1" applyFill="1" applyBorder="1" applyAlignment="1" applyProtection="1">
      <alignment horizontal="center" vertical="center"/>
      <protection locked="0"/>
    </xf>
    <xf numFmtId="168" fontId="25" fillId="10" borderId="58" xfId="0" applyNumberFormat="1" applyFont="1" applyFill="1" applyBorder="1" applyAlignment="1" applyProtection="1">
      <alignment horizontal="center" vertical="center"/>
      <protection locked="0"/>
    </xf>
    <xf numFmtId="168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31" fillId="7" borderId="31" xfId="0" applyFont="1" applyFill="1" applyBorder="1" applyAlignment="1">
      <alignment horizontal="center" vertical="center" wrapText="1"/>
    </xf>
    <xf numFmtId="0" fontId="31" fillId="7" borderId="29" xfId="0" applyFont="1" applyFill="1" applyBorder="1" applyAlignment="1">
      <alignment horizontal="center" vertical="center" wrapText="1"/>
    </xf>
    <xf numFmtId="0" fontId="31" fillId="7" borderId="80" xfId="0" applyFont="1" applyFill="1" applyBorder="1" applyAlignment="1">
      <alignment vertical="center" wrapText="1"/>
    </xf>
    <xf numFmtId="0" fontId="15" fillId="0" borderId="119" xfId="0" applyFont="1" applyBorder="1" applyAlignment="1">
      <alignment horizontal="center" vertical="center"/>
    </xf>
    <xf numFmtId="164" fontId="25" fillId="0" borderId="19" xfId="0" applyNumberFormat="1" applyFont="1" applyFill="1" applyBorder="1" applyAlignment="1" applyProtection="1">
      <alignment vertical="center" wrapText="1"/>
    </xf>
    <xf numFmtId="0" fontId="24" fillId="0" borderId="65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3" fontId="28" fillId="6" borderId="80" xfId="0" applyNumberFormat="1" applyFont="1" applyFill="1" applyBorder="1" applyAlignment="1" applyProtection="1">
      <alignment horizontal="center" vertical="center"/>
    </xf>
    <xf numFmtId="3" fontId="11" fillId="0" borderId="42" xfId="0" applyNumberFormat="1" applyFont="1" applyFill="1" applyBorder="1" applyAlignment="1" applyProtection="1">
      <alignment horizontal="center" vertical="center"/>
    </xf>
    <xf numFmtId="3" fontId="11" fillId="0" borderId="35" xfId="0" applyNumberFormat="1" applyFont="1" applyFill="1" applyBorder="1" applyAlignment="1" applyProtection="1">
      <alignment horizontal="center" vertical="center"/>
    </xf>
    <xf numFmtId="168" fontId="31" fillId="7" borderId="80" xfId="0" applyNumberFormat="1" applyFont="1" applyFill="1" applyBorder="1" applyAlignment="1" applyProtection="1">
      <alignment horizontal="center" vertical="center"/>
      <protection locked="0"/>
    </xf>
    <xf numFmtId="164" fontId="18" fillId="9" borderId="24" xfId="0" applyNumberFormat="1" applyFont="1" applyFill="1" applyBorder="1" applyAlignment="1" applyProtection="1">
      <alignment horizontal="center" vertical="center"/>
      <protection locked="0"/>
    </xf>
    <xf numFmtId="168" fontId="31" fillId="7" borderId="58" xfId="0" applyNumberFormat="1" applyFont="1" applyFill="1" applyBorder="1" applyAlignment="1" applyProtection="1">
      <alignment horizontal="center" vertical="center"/>
      <protection locked="0"/>
    </xf>
    <xf numFmtId="0" fontId="15" fillId="0" borderId="48" xfId="0" applyFont="1" applyBorder="1" applyAlignment="1">
      <alignment horizontal="center" vertical="center"/>
    </xf>
    <xf numFmtId="0" fontId="11" fillId="0" borderId="37" xfId="0" applyFont="1" applyFill="1" applyBorder="1" applyAlignment="1">
      <alignment vertical="center" wrapText="1"/>
    </xf>
    <xf numFmtId="9" fontId="39" fillId="5" borderId="25" xfId="0" applyNumberFormat="1" applyFont="1" applyFill="1" applyBorder="1" applyAlignment="1">
      <alignment horizontal="center" vertical="center"/>
    </xf>
    <xf numFmtId="165" fontId="18" fillId="2" borderId="41" xfId="0" applyNumberFormat="1" applyFont="1" applyFill="1" applyBorder="1" applyAlignment="1" applyProtection="1">
      <alignment vertical="center" wrapText="1"/>
      <protection locked="0"/>
    </xf>
    <xf numFmtId="0" fontId="11" fillId="0" borderId="65" xfId="0" applyFont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vertical="center" wrapText="1"/>
    </xf>
    <xf numFmtId="0" fontId="18" fillId="9" borderId="20" xfId="0" applyFont="1" applyFill="1" applyBorder="1" applyAlignment="1">
      <alignment horizontal="center" vertical="center"/>
    </xf>
    <xf numFmtId="164" fontId="28" fillId="6" borderId="2" xfId="0" applyNumberFormat="1" applyFont="1" applyFill="1" applyBorder="1" applyAlignment="1">
      <alignment vertical="center" wrapText="1"/>
    </xf>
    <xf numFmtId="164" fontId="28" fillId="6" borderId="4" xfId="0" applyNumberFormat="1" applyFont="1" applyFill="1" applyBorder="1" applyAlignment="1">
      <alignment vertical="center" wrapText="1"/>
    </xf>
    <xf numFmtId="164" fontId="28" fillId="6" borderId="8" xfId="0" applyNumberFormat="1" applyFont="1" applyFill="1" applyBorder="1" applyAlignment="1">
      <alignment vertical="center" wrapText="1"/>
    </xf>
    <xf numFmtId="164" fontId="18" fillId="0" borderId="41" xfId="0" applyNumberFormat="1" applyFont="1" applyFill="1" applyBorder="1" applyAlignment="1">
      <alignment vertical="center" wrapText="1"/>
    </xf>
    <xf numFmtId="164" fontId="15" fillId="0" borderId="37" xfId="0" applyNumberFormat="1" applyFont="1" applyFill="1" applyBorder="1" applyAlignment="1">
      <alignment vertical="center" wrapText="1"/>
    </xf>
    <xf numFmtId="164" fontId="15" fillId="0" borderId="38" xfId="0" applyNumberFormat="1" applyFont="1" applyFill="1" applyBorder="1" applyAlignment="1">
      <alignment vertical="center" wrapText="1"/>
    </xf>
    <xf numFmtId="164" fontId="15" fillId="0" borderId="46" xfId="0" applyNumberFormat="1" applyFont="1" applyFill="1" applyBorder="1" applyAlignment="1">
      <alignment vertical="center" wrapText="1"/>
    </xf>
    <xf numFmtId="164" fontId="15" fillId="0" borderId="49" xfId="0" applyNumberFormat="1" applyFont="1" applyFill="1" applyBorder="1" applyAlignment="1">
      <alignment vertical="center" wrapText="1"/>
    </xf>
    <xf numFmtId="164" fontId="18" fillId="0" borderId="34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>
      <alignment vertical="center" wrapText="1"/>
    </xf>
    <xf numFmtId="0" fontId="30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9" fillId="0" borderId="89" xfId="0" applyFont="1" applyBorder="1" applyAlignment="1">
      <alignment vertical="center" wrapText="1"/>
    </xf>
    <xf numFmtId="168" fontId="16" fillId="7" borderId="58" xfId="0" applyNumberFormat="1" applyFont="1" applyFill="1" applyBorder="1" applyAlignment="1">
      <alignment vertical="center" wrapText="1"/>
    </xf>
    <xf numFmtId="168" fontId="16" fillId="7" borderId="29" xfId="0" applyNumberFormat="1" applyFont="1" applyFill="1" applyBorder="1" applyAlignment="1">
      <alignment vertical="center" wrapText="1"/>
    </xf>
    <xf numFmtId="168" fontId="16" fillId="7" borderId="27" xfId="0" applyNumberFormat="1" applyFont="1" applyFill="1" applyBorder="1" applyAlignment="1">
      <alignment vertical="center" wrapText="1"/>
    </xf>
    <xf numFmtId="164" fontId="16" fillId="9" borderId="9" xfId="0" applyNumberFormat="1" applyFont="1" applyFill="1" applyBorder="1" applyAlignment="1">
      <alignment vertical="center" wrapText="1"/>
    </xf>
    <xf numFmtId="164" fontId="16" fillId="9" borderId="11" xfId="0" applyNumberFormat="1" applyFont="1" applyFill="1" applyBorder="1" applyAlignment="1">
      <alignment vertical="center" wrapText="1"/>
    </xf>
    <xf numFmtId="164" fontId="16" fillId="9" borderId="17" xfId="0" applyNumberFormat="1" applyFont="1" applyFill="1" applyBorder="1" applyAlignment="1">
      <alignment vertical="center" wrapText="1"/>
    </xf>
    <xf numFmtId="164" fontId="18" fillId="9" borderId="58" xfId="0" applyNumberFormat="1" applyFont="1" applyFill="1" applyBorder="1" applyAlignment="1">
      <alignment vertical="center" wrapText="1"/>
    </xf>
    <xf numFmtId="164" fontId="18" fillId="9" borderId="29" xfId="0" applyNumberFormat="1" applyFont="1" applyFill="1" applyBorder="1" applyAlignment="1">
      <alignment vertical="center" wrapText="1"/>
    </xf>
    <xf numFmtId="164" fontId="18" fillId="9" borderId="27" xfId="0" applyNumberFormat="1" applyFont="1" applyFill="1" applyBorder="1" applyAlignment="1">
      <alignment vertical="center" wrapText="1"/>
    </xf>
    <xf numFmtId="164" fontId="11" fillId="0" borderId="33" xfId="0" applyNumberFormat="1" applyFont="1" applyFill="1" applyBorder="1" applyAlignment="1" applyProtection="1">
      <alignment vertical="center" wrapText="1"/>
    </xf>
    <xf numFmtId="164" fontId="11" fillId="0" borderId="32" xfId="0" applyNumberFormat="1" applyFont="1" applyFill="1" applyBorder="1" applyAlignment="1" applyProtection="1">
      <alignment vertical="center" wrapText="1"/>
    </xf>
    <xf numFmtId="3" fontId="33" fillId="0" borderId="41" xfId="0" applyNumberFormat="1" applyFont="1" applyFill="1" applyBorder="1" applyAlignment="1" applyProtection="1">
      <alignment vertical="center" wrapText="1"/>
    </xf>
    <xf numFmtId="3" fontId="24" fillId="2" borderId="37" xfId="0" applyNumberFormat="1" applyFont="1" applyFill="1" applyBorder="1" applyAlignment="1" applyProtection="1">
      <alignment vertical="center" wrapText="1"/>
      <protection locked="0"/>
    </xf>
    <xf numFmtId="3" fontId="24" fillId="2" borderId="38" xfId="0" applyNumberFormat="1" applyFont="1" applyFill="1" applyBorder="1" applyAlignment="1" applyProtection="1">
      <alignment vertical="center" wrapText="1"/>
      <protection locked="0"/>
    </xf>
    <xf numFmtId="4" fontId="33" fillId="0" borderId="59" xfId="0" applyNumberFormat="1" applyFont="1" applyFill="1" applyBorder="1" applyAlignment="1">
      <alignment horizontal="right" vertical="center" wrapText="1"/>
    </xf>
    <xf numFmtId="4" fontId="24" fillId="2" borderId="61" xfId="0" applyNumberFormat="1" applyFont="1" applyFill="1" applyBorder="1" applyAlignment="1" applyProtection="1">
      <alignment vertical="center" wrapText="1"/>
      <protection locked="0"/>
    </xf>
    <xf numFmtId="4" fontId="24" fillId="2" borderId="63" xfId="0" applyNumberFormat="1" applyFont="1" applyFill="1" applyBorder="1" applyAlignment="1" applyProtection="1">
      <alignment vertical="center" wrapText="1"/>
      <protection locked="0"/>
    </xf>
    <xf numFmtId="164" fontId="11" fillId="2" borderId="66" xfId="0" applyNumberFormat="1" applyFont="1" applyFill="1" applyBorder="1" applyAlignment="1" applyProtection="1">
      <alignment vertical="center" wrapText="1"/>
      <protection locked="0"/>
    </xf>
    <xf numFmtId="164" fontId="11" fillId="2" borderId="68" xfId="0" applyNumberFormat="1" applyFont="1" applyFill="1" applyBorder="1" applyAlignment="1" applyProtection="1">
      <alignment vertical="center" wrapText="1"/>
      <protection locked="0"/>
    </xf>
    <xf numFmtId="164" fontId="25" fillId="0" borderId="70" xfId="0" applyNumberFormat="1" applyFont="1" applyFill="1" applyBorder="1" applyAlignment="1" applyProtection="1">
      <alignment vertical="center" wrapText="1"/>
    </xf>
    <xf numFmtId="164" fontId="11" fillId="2" borderId="72" xfId="0" applyNumberFormat="1" applyFont="1" applyFill="1" applyBorder="1" applyAlignment="1" applyProtection="1">
      <alignment vertical="center" wrapText="1"/>
      <protection locked="0"/>
    </xf>
    <xf numFmtId="164" fontId="11" fillId="2" borderId="104" xfId="0" applyNumberFormat="1" applyFont="1" applyFill="1" applyBorder="1" applyAlignment="1" applyProtection="1">
      <alignment vertical="center" wrapText="1"/>
      <protection locked="0"/>
    </xf>
    <xf numFmtId="164" fontId="25" fillId="0" borderId="64" xfId="0" applyNumberFormat="1" applyFont="1" applyFill="1" applyBorder="1" applyAlignment="1">
      <alignment vertical="center" wrapText="1"/>
    </xf>
    <xf numFmtId="164" fontId="11" fillId="0" borderId="66" xfId="0" applyNumberFormat="1" applyFont="1" applyFill="1" applyBorder="1" applyAlignment="1">
      <alignment vertical="center" wrapText="1"/>
    </xf>
    <xf numFmtId="164" fontId="11" fillId="0" borderId="68" xfId="0" applyNumberFormat="1" applyFont="1" applyFill="1" applyBorder="1" applyAlignment="1">
      <alignment vertical="center" wrapText="1"/>
    </xf>
    <xf numFmtId="4" fontId="33" fillId="0" borderId="45" xfId="0" applyNumberFormat="1" applyFont="1" applyFill="1" applyBorder="1" applyAlignment="1">
      <alignment horizontal="right" vertical="center" wrapText="1"/>
    </xf>
    <xf numFmtId="4" fontId="24" fillId="2" borderId="46" xfId="0" applyNumberFormat="1" applyFont="1" applyFill="1" applyBorder="1" applyAlignment="1" applyProtection="1">
      <alignment vertical="center" wrapText="1"/>
      <protection locked="0"/>
    </xf>
    <xf numFmtId="4" fontId="24" fillId="2" borderId="49" xfId="0" applyNumberFormat="1" applyFont="1" applyFill="1" applyBorder="1" applyAlignment="1" applyProtection="1">
      <alignment vertical="center" wrapText="1"/>
      <protection locked="0"/>
    </xf>
    <xf numFmtId="164" fontId="11" fillId="0" borderId="37" xfId="0" applyNumberFormat="1" applyFont="1" applyFill="1" applyBorder="1" applyAlignment="1" applyProtection="1">
      <alignment vertical="center" wrapText="1"/>
    </xf>
    <xf numFmtId="164" fontId="11" fillId="0" borderId="38" xfId="0" applyNumberFormat="1" applyFont="1" applyFill="1" applyBorder="1" applyAlignment="1" applyProtection="1">
      <alignment vertical="center" wrapText="1"/>
    </xf>
    <xf numFmtId="4" fontId="33" fillId="0" borderId="41" xfId="0" applyNumberFormat="1" applyFont="1" applyFill="1" applyBorder="1" applyAlignment="1">
      <alignment horizontal="right" vertical="center" wrapText="1"/>
    </xf>
    <xf numFmtId="4" fontId="24" fillId="2" borderId="37" xfId="0" applyNumberFormat="1" applyFont="1" applyFill="1" applyBorder="1" applyAlignment="1" applyProtection="1">
      <alignment vertical="center" wrapText="1"/>
      <protection locked="0"/>
    </xf>
    <xf numFmtId="4" fontId="24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77" xfId="0" applyNumberFormat="1" applyFont="1" applyFill="1" applyBorder="1" applyAlignment="1" applyProtection="1">
      <alignment vertical="center" wrapText="1"/>
    </xf>
    <xf numFmtId="164" fontId="11" fillId="2" borderId="76" xfId="0" applyNumberFormat="1" applyFont="1" applyFill="1" applyBorder="1" applyAlignment="1" applyProtection="1">
      <alignment vertical="center" wrapText="1"/>
      <protection locked="0"/>
    </xf>
    <xf numFmtId="164" fontId="11" fillId="2" borderId="78" xfId="0" applyNumberFormat="1" applyFont="1" applyFill="1" applyBorder="1" applyAlignment="1" applyProtection="1">
      <alignment vertical="center" wrapText="1"/>
      <protection locked="0"/>
    </xf>
    <xf numFmtId="164" fontId="25" fillId="0" borderId="59" xfId="0" applyNumberFormat="1" applyFont="1" applyFill="1" applyBorder="1" applyAlignment="1" applyProtection="1">
      <alignment vertical="center" wrapText="1"/>
    </xf>
    <xf numFmtId="164" fontId="11" fillId="2" borderId="61" xfId="0" applyNumberFormat="1" applyFont="1" applyFill="1" applyBorder="1" applyAlignment="1" applyProtection="1">
      <alignment vertical="center" wrapText="1"/>
      <protection locked="0"/>
    </xf>
    <xf numFmtId="164" fontId="11" fillId="2" borderId="63" xfId="0" applyNumberFormat="1" applyFont="1" applyFill="1" applyBorder="1" applyAlignment="1" applyProtection="1">
      <alignment vertical="center" wrapText="1"/>
      <protection locked="0"/>
    </xf>
    <xf numFmtId="164" fontId="11" fillId="2" borderId="69" xfId="0" applyNumberFormat="1" applyFont="1" applyFill="1" applyBorder="1" applyAlignment="1" applyProtection="1">
      <alignment vertical="center" wrapText="1"/>
      <protection locked="0"/>
    </xf>
    <xf numFmtId="164" fontId="11" fillId="2" borderId="79" xfId="0" applyNumberFormat="1" applyFont="1" applyFill="1" applyBorder="1" applyAlignment="1" applyProtection="1">
      <alignment vertical="center" wrapText="1"/>
      <protection locked="0"/>
    </xf>
    <xf numFmtId="164" fontId="11" fillId="0" borderId="72" xfId="0" applyNumberFormat="1" applyFont="1" applyFill="1" applyBorder="1" applyAlignment="1" applyProtection="1">
      <alignment vertical="center" wrapText="1"/>
    </xf>
    <xf numFmtId="164" fontId="11" fillId="0" borderId="104" xfId="0" applyNumberFormat="1" applyFont="1" applyFill="1" applyBorder="1" applyAlignment="1" applyProtection="1">
      <alignment vertical="center" wrapText="1"/>
    </xf>
    <xf numFmtId="164" fontId="40" fillId="0" borderId="34" xfId="0" applyNumberFormat="1" applyFont="1" applyFill="1" applyBorder="1" applyAlignment="1" applyProtection="1">
      <alignment vertical="center" wrapText="1"/>
    </xf>
    <xf numFmtId="164" fontId="23" fillId="0" borderId="33" xfId="0" applyNumberFormat="1" applyFon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vertical="center" wrapText="1"/>
    </xf>
    <xf numFmtId="3" fontId="43" fillId="0" borderId="41" xfId="0" applyNumberFormat="1" applyFont="1" applyFill="1" applyBorder="1" applyAlignment="1" applyProtection="1">
      <alignment vertical="center" wrapText="1"/>
    </xf>
    <xf numFmtId="3" fontId="42" fillId="2" borderId="37" xfId="0" applyNumberFormat="1" applyFont="1" applyFill="1" applyBorder="1" applyAlignment="1" applyProtection="1">
      <alignment vertical="center" wrapText="1"/>
      <protection locked="0"/>
    </xf>
    <xf numFmtId="3" fontId="42" fillId="2" borderId="38" xfId="0" applyNumberFormat="1" applyFont="1" applyFill="1" applyBorder="1" applyAlignment="1" applyProtection="1">
      <alignment vertical="center" wrapText="1"/>
      <protection locked="0"/>
    </xf>
    <xf numFmtId="4" fontId="43" fillId="0" borderId="41" xfId="0" applyNumberFormat="1" applyFont="1" applyFill="1" applyBorder="1" applyAlignment="1">
      <alignment horizontal="right" vertical="center" wrapText="1"/>
    </xf>
    <xf numFmtId="4" fontId="42" fillId="2" borderId="37" xfId="0" applyNumberFormat="1" applyFont="1" applyFill="1" applyBorder="1" applyAlignment="1" applyProtection="1">
      <alignment vertical="center" wrapText="1"/>
      <protection locked="0"/>
    </xf>
    <xf numFmtId="4" fontId="42" fillId="2" borderId="38" xfId="0" applyNumberFormat="1" applyFont="1" applyFill="1" applyBorder="1" applyAlignment="1" applyProtection="1">
      <alignment vertical="center" wrapText="1"/>
      <protection locked="0"/>
    </xf>
    <xf numFmtId="4" fontId="43" fillId="0" borderId="59" xfId="0" applyNumberFormat="1" applyFont="1" applyFill="1" applyBorder="1" applyAlignment="1">
      <alignment horizontal="right" vertical="center" wrapText="1"/>
    </xf>
    <xf numFmtId="4" fontId="42" fillId="2" borderId="61" xfId="0" applyNumberFormat="1" applyFont="1" applyFill="1" applyBorder="1" applyAlignment="1" applyProtection="1">
      <alignment vertical="center" wrapText="1"/>
      <protection locked="0"/>
    </xf>
    <xf numFmtId="4" fontId="42" fillId="2" borderId="63" xfId="0" applyNumberFormat="1" applyFont="1" applyFill="1" applyBorder="1" applyAlignment="1" applyProtection="1">
      <alignment vertical="center" wrapText="1"/>
      <protection locked="0"/>
    </xf>
    <xf numFmtId="4" fontId="33" fillId="0" borderId="64" xfId="0" applyNumberFormat="1" applyFont="1" applyFill="1" applyBorder="1" applyAlignment="1">
      <alignment horizontal="right" vertical="center" wrapText="1"/>
    </xf>
    <xf numFmtId="4" fontId="24" fillId="2" borderId="66" xfId="0" applyNumberFormat="1" applyFont="1" applyFill="1" applyBorder="1" applyAlignment="1" applyProtection="1">
      <alignment vertical="center" wrapText="1"/>
      <protection locked="0"/>
    </xf>
    <xf numFmtId="4" fontId="24" fillId="2" borderId="68" xfId="0" applyNumberFormat="1" applyFont="1" applyFill="1" applyBorder="1" applyAlignment="1" applyProtection="1">
      <alignment vertical="center" wrapText="1"/>
      <protection locked="0"/>
    </xf>
    <xf numFmtId="164" fontId="18" fillId="9" borderId="28" xfId="0" applyNumberFormat="1" applyFont="1" applyFill="1" applyBorder="1" applyAlignment="1">
      <alignment vertical="center" wrapText="1"/>
    </xf>
    <xf numFmtId="164" fontId="18" fillId="9" borderId="85" xfId="0" applyNumberFormat="1" applyFont="1" applyFill="1" applyBorder="1" applyAlignment="1">
      <alignment vertical="center" wrapText="1"/>
    </xf>
    <xf numFmtId="164" fontId="18" fillId="10" borderId="58" xfId="0" applyNumberFormat="1" applyFont="1" applyFill="1" applyBorder="1" applyAlignment="1">
      <alignment vertical="center" wrapText="1"/>
    </xf>
    <xf numFmtId="164" fontId="25" fillId="2" borderId="11" xfId="0" applyNumberFormat="1" applyFont="1" applyFill="1" applyBorder="1" applyAlignment="1" applyProtection="1">
      <alignment vertical="center" wrapText="1"/>
      <protection locked="0"/>
    </xf>
    <xf numFmtId="164" fontId="25" fillId="2" borderId="17" xfId="0" applyNumberFormat="1" applyFont="1" applyFill="1" applyBorder="1" applyAlignment="1" applyProtection="1">
      <alignment vertical="center" wrapText="1"/>
      <protection locked="0"/>
    </xf>
    <xf numFmtId="168" fontId="18" fillId="9" borderId="58" xfId="0" applyNumberFormat="1" applyFont="1" applyFill="1" applyBorder="1" applyAlignment="1">
      <alignment vertical="center" wrapText="1"/>
    </xf>
    <xf numFmtId="168" fontId="18" fillId="9" borderId="29" xfId="0" applyNumberFormat="1" applyFont="1" applyFill="1" applyBorder="1" applyAlignment="1">
      <alignment vertical="center" wrapText="1"/>
    </xf>
    <xf numFmtId="168" fontId="18" fillId="9" borderId="27" xfId="0" applyNumberFormat="1" applyFont="1" applyFill="1" applyBorder="1" applyAlignment="1">
      <alignment vertical="center" wrapText="1"/>
    </xf>
    <xf numFmtId="164" fontId="16" fillId="9" borderId="58" xfId="0" applyNumberFormat="1" applyFont="1" applyFill="1" applyBorder="1" applyAlignment="1">
      <alignment vertical="center" wrapText="1"/>
    </xf>
    <xf numFmtId="164" fontId="16" fillId="9" borderId="29" xfId="0" applyNumberFormat="1" applyFont="1" applyFill="1" applyBorder="1" applyAlignment="1">
      <alignment vertical="center" wrapText="1"/>
    </xf>
    <xf numFmtId="164" fontId="16" fillId="9" borderId="27" xfId="0" applyNumberFormat="1" applyFont="1" applyFill="1" applyBorder="1" applyAlignment="1">
      <alignment vertical="center" wrapText="1"/>
    </xf>
    <xf numFmtId="164" fontId="16" fillId="7" borderId="58" xfId="0" applyNumberFormat="1" applyFont="1" applyFill="1" applyBorder="1" applyAlignment="1">
      <alignment vertical="center" wrapText="1"/>
    </xf>
    <xf numFmtId="164" fontId="16" fillId="7" borderId="29" xfId="0" applyNumberFormat="1" applyFont="1" applyFill="1" applyBorder="1" applyAlignment="1">
      <alignment vertical="center" wrapText="1"/>
    </xf>
    <xf numFmtId="164" fontId="16" fillId="7" borderId="27" xfId="0" applyNumberFormat="1" applyFont="1" applyFill="1" applyBorder="1" applyAlignment="1">
      <alignment vertical="center" wrapText="1"/>
    </xf>
    <xf numFmtId="164" fontId="16" fillId="9" borderId="16" xfId="0" applyNumberFormat="1" applyFont="1" applyFill="1" applyBorder="1" applyAlignment="1">
      <alignment vertical="center" wrapText="1"/>
    </xf>
    <xf numFmtId="164" fontId="16" fillId="9" borderId="4" xfId="0" applyNumberFormat="1" applyFont="1" applyFill="1" applyBorder="1" applyAlignment="1">
      <alignment vertical="center" wrapText="1"/>
    </xf>
    <xf numFmtId="164" fontId="16" fillId="9" borderId="12" xfId="0" applyNumberFormat="1" applyFont="1" applyFill="1" applyBorder="1" applyAlignment="1">
      <alignment vertical="center" wrapText="1"/>
    </xf>
    <xf numFmtId="164" fontId="25" fillId="0" borderId="34" xfId="0" applyNumberFormat="1" applyFont="1" applyFill="1" applyBorder="1" applyAlignment="1">
      <alignment vertical="center" wrapText="1"/>
    </xf>
    <xf numFmtId="164" fontId="11" fillId="0" borderId="33" xfId="0" applyNumberFormat="1" applyFont="1" applyFill="1" applyBorder="1" applyAlignment="1">
      <alignment vertical="center" wrapText="1"/>
    </xf>
    <xf numFmtId="164" fontId="11" fillId="0" borderId="32" xfId="0" applyNumberFormat="1" applyFont="1" applyFill="1" applyBorder="1" applyAlignment="1">
      <alignment vertical="center" wrapText="1"/>
    </xf>
    <xf numFmtId="4" fontId="43" fillId="0" borderId="45" xfId="0" applyNumberFormat="1" applyFont="1" applyFill="1" applyBorder="1" applyAlignment="1">
      <alignment horizontal="right" vertical="center" wrapText="1"/>
    </xf>
    <xf numFmtId="4" fontId="42" fillId="2" borderId="46" xfId="0" applyNumberFormat="1" applyFont="1" applyFill="1" applyBorder="1" applyAlignment="1" applyProtection="1">
      <alignment vertical="center" wrapText="1"/>
      <protection locked="0"/>
    </xf>
    <xf numFmtId="4" fontId="42" fillId="2" borderId="49" xfId="0" applyNumberFormat="1" applyFont="1" applyFill="1" applyBorder="1" applyAlignment="1" applyProtection="1">
      <alignment vertical="center" wrapText="1"/>
      <protection locked="0"/>
    </xf>
    <xf numFmtId="164" fontId="40" fillId="0" borderId="41" xfId="0" applyNumberFormat="1" applyFont="1" applyFill="1" applyBorder="1" applyAlignment="1" applyProtection="1">
      <alignment vertical="center" wrapText="1"/>
    </xf>
    <xf numFmtId="164" fontId="23" fillId="0" borderId="37" xfId="0" applyNumberFormat="1" applyFont="1" applyFill="1" applyBorder="1" applyAlignment="1" applyProtection="1">
      <alignment vertical="center" wrapText="1"/>
    </xf>
    <xf numFmtId="164" fontId="23" fillId="0" borderId="38" xfId="0" applyNumberFormat="1" applyFont="1" applyFill="1" applyBorder="1" applyAlignment="1" applyProtection="1">
      <alignment vertical="center" wrapText="1"/>
    </xf>
    <xf numFmtId="4" fontId="33" fillId="0" borderId="41" xfId="0" applyNumberFormat="1" applyFont="1" applyFill="1" applyBorder="1" applyAlignment="1" applyProtection="1">
      <alignment vertical="center" wrapText="1"/>
    </xf>
    <xf numFmtId="165" fontId="33" fillId="0" borderId="41" xfId="0" applyNumberFormat="1" applyFont="1" applyBorder="1" applyAlignment="1">
      <alignment vertical="center" wrapText="1"/>
    </xf>
    <xf numFmtId="165" fontId="24" fillId="2" borderId="37" xfId="0" applyNumberFormat="1" applyFont="1" applyFill="1" applyBorder="1" applyAlignment="1" applyProtection="1">
      <alignment vertical="center" wrapText="1"/>
      <protection locked="0"/>
    </xf>
    <xf numFmtId="165" fontId="24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41" xfId="0" applyNumberFormat="1" applyFont="1" applyFill="1" applyBorder="1" applyAlignment="1">
      <alignment vertical="center" wrapText="1"/>
    </xf>
    <xf numFmtId="164" fontId="11" fillId="0" borderId="37" xfId="0" applyNumberFormat="1" applyFont="1" applyFill="1" applyBorder="1" applyAlignment="1">
      <alignment vertical="center" wrapText="1"/>
    </xf>
    <xf numFmtId="164" fontId="11" fillId="0" borderId="38" xfId="0" applyNumberFormat="1" applyFont="1" applyFill="1" applyBorder="1" applyAlignment="1">
      <alignment vertical="center" wrapText="1"/>
    </xf>
    <xf numFmtId="165" fontId="43" fillId="0" borderId="41" xfId="0" applyNumberFormat="1" applyFont="1" applyBorder="1" applyAlignment="1">
      <alignment vertical="center" wrapText="1"/>
    </xf>
    <xf numFmtId="165" fontId="42" fillId="2" borderId="37" xfId="0" applyNumberFormat="1" applyFont="1" applyFill="1" applyBorder="1" applyAlignment="1" applyProtection="1">
      <alignment vertical="center" wrapText="1"/>
      <protection locked="0"/>
    </xf>
    <xf numFmtId="165" fontId="42" fillId="2" borderId="38" xfId="0" applyNumberFormat="1" applyFont="1" applyFill="1" applyBorder="1" applyAlignment="1" applyProtection="1">
      <alignment vertical="center" wrapText="1"/>
      <protection locked="0"/>
    </xf>
    <xf numFmtId="166" fontId="43" fillId="0" borderId="41" xfId="0" applyNumberFormat="1" applyFont="1" applyBorder="1" applyAlignment="1">
      <alignment vertical="center" wrapText="1"/>
    </xf>
    <xf numFmtId="166" fontId="42" fillId="2" borderId="37" xfId="0" applyNumberFormat="1" applyFont="1" applyFill="1" applyBorder="1" applyAlignment="1" applyProtection="1">
      <alignment vertical="center" wrapText="1"/>
      <protection locked="0"/>
    </xf>
    <xf numFmtId="166" fontId="42" fillId="2" borderId="38" xfId="0" applyNumberFormat="1" applyFont="1" applyFill="1" applyBorder="1" applyAlignment="1" applyProtection="1">
      <alignment vertical="center" wrapText="1"/>
      <protection locked="0"/>
    </xf>
    <xf numFmtId="164" fontId="11" fillId="2" borderId="120" xfId="0" applyNumberFormat="1" applyFont="1" applyFill="1" applyBorder="1" applyAlignment="1" applyProtection="1">
      <alignment vertical="center" wrapText="1"/>
      <protection locked="0"/>
    </xf>
    <xf numFmtId="164" fontId="11" fillId="2" borderId="129" xfId="0" applyNumberFormat="1" applyFont="1" applyFill="1" applyBorder="1" applyAlignment="1" applyProtection="1">
      <alignment vertical="center" wrapText="1"/>
      <protection locked="0"/>
    </xf>
    <xf numFmtId="164" fontId="11" fillId="2" borderId="21" xfId="0" applyNumberFormat="1" applyFont="1" applyFill="1" applyBorder="1" applyAlignment="1" applyProtection="1">
      <alignment vertical="center" wrapText="1"/>
      <protection locked="0"/>
    </xf>
    <xf numFmtId="164" fontId="11" fillId="2" borderId="26" xfId="0" applyNumberFormat="1" applyFont="1" applyFill="1" applyBorder="1" applyAlignment="1" applyProtection="1">
      <alignment vertical="center" wrapText="1"/>
      <protection locked="0"/>
    </xf>
    <xf numFmtId="49" fontId="23" fillId="0" borderId="34" xfId="0" applyNumberFormat="1" applyFont="1" applyFill="1" applyBorder="1" applyAlignment="1">
      <alignment horizontal="center" vertical="center" wrapText="1"/>
    </xf>
    <xf numFmtId="49" fontId="27" fillId="0" borderId="139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11" fillId="0" borderId="140" xfId="0" applyFont="1" applyFill="1" applyBorder="1" applyAlignment="1">
      <alignment vertical="center" wrapText="1"/>
    </xf>
    <xf numFmtId="0" fontId="15" fillId="0" borderId="86" xfId="0" applyFont="1" applyBorder="1" applyAlignment="1">
      <alignment horizontal="center" vertical="center"/>
    </xf>
    <xf numFmtId="164" fontId="25" fillId="0" borderId="139" xfId="0" applyNumberFormat="1" applyFont="1" applyFill="1" applyBorder="1" applyAlignment="1" applyProtection="1">
      <alignment vertical="center" wrapText="1"/>
    </xf>
    <xf numFmtId="164" fontId="11" fillId="2" borderId="87" xfId="0" applyNumberFormat="1" applyFont="1" applyFill="1" applyBorder="1" applyAlignment="1" applyProtection="1">
      <alignment vertical="center" wrapText="1"/>
      <protection locked="0"/>
    </xf>
    <xf numFmtId="164" fontId="11" fillId="2" borderId="141" xfId="0" applyNumberFormat="1" applyFont="1" applyFill="1" applyBorder="1" applyAlignment="1" applyProtection="1">
      <alignment vertical="center" wrapText="1"/>
      <protection locked="0"/>
    </xf>
    <xf numFmtId="164" fontId="18" fillId="10" borderId="28" xfId="0" applyNumberFormat="1" applyFont="1" applyFill="1" applyBorder="1" applyAlignment="1">
      <alignment vertical="center" wrapText="1"/>
    </xf>
    <xf numFmtId="164" fontId="18" fillId="10" borderId="85" xfId="0" applyNumberFormat="1" applyFont="1" applyFill="1" applyBorder="1" applyAlignment="1">
      <alignment vertical="center" wrapText="1"/>
    </xf>
    <xf numFmtId="165" fontId="18" fillId="2" borderId="34" xfId="0" applyNumberFormat="1" applyFont="1" applyFill="1" applyBorder="1" applyAlignment="1" applyProtection="1">
      <alignment vertical="center" wrapText="1"/>
      <protection locked="0"/>
    </xf>
    <xf numFmtId="165" fontId="15" fillId="2" borderId="41" xfId="0" applyNumberFormat="1" applyFont="1" applyFill="1" applyBorder="1" applyAlignment="1" applyProtection="1">
      <alignment vertical="center" wrapText="1"/>
      <protection locked="0"/>
    </xf>
    <xf numFmtId="165" fontId="15" fillId="2" borderId="37" xfId="0" applyNumberFormat="1" applyFont="1" applyFill="1" applyBorder="1" applyAlignment="1" applyProtection="1">
      <alignment vertical="center" wrapText="1"/>
      <protection locked="0"/>
    </xf>
    <xf numFmtId="165" fontId="15" fillId="2" borderId="43" xfId="0" applyNumberFormat="1" applyFont="1" applyFill="1" applyBorder="1" applyAlignment="1" applyProtection="1">
      <alignment vertical="center" wrapText="1"/>
      <protection locked="0"/>
    </xf>
    <xf numFmtId="165" fontId="18" fillId="2" borderId="38" xfId="0" applyNumberFormat="1" applyFont="1" applyFill="1" applyBorder="1" applyAlignment="1" applyProtection="1">
      <alignment vertical="center" wrapText="1"/>
      <protection locked="0"/>
    </xf>
    <xf numFmtId="164" fontId="28" fillId="6" borderId="58" xfId="0" applyNumberFormat="1" applyFont="1" applyFill="1" applyBorder="1" applyAlignment="1">
      <alignment vertical="center" wrapText="1"/>
    </xf>
    <xf numFmtId="164" fontId="28" fillId="6" borderId="29" xfId="0" applyNumberFormat="1" applyFont="1" applyFill="1" applyBorder="1" applyAlignment="1">
      <alignment vertical="center" wrapText="1"/>
    </xf>
    <xf numFmtId="164" fontId="28" fillId="6" borderId="27" xfId="0" applyNumberFormat="1" applyFont="1" applyFill="1" applyBorder="1" applyAlignment="1">
      <alignment vertical="center" wrapText="1"/>
    </xf>
    <xf numFmtId="167" fontId="16" fillId="6" borderId="58" xfId="0" applyNumberFormat="1" applyFont="1" applyFill="1" applyBorder="1" applyAlignment="1">
      <alignment vertical="center" wrapText="1"/>
    </xf>
    <xf numFmtId="167" fontId="16" fillId="6" borderId="29" xfId="0" applyNumberFormat="1" applyFont="1" applyFill="1" applyBorder="1" applyAlignment="1">
      <alignment vertical="center" wrapText="1"/>
    </xf>
    <xf numFmtId="167" fontId="16" fillId="6" borderId="27" xfId="0" applyNumberFormat="1" applyFont="1" applyFill="1" applyBorder="1" applyAlignment="1">
      <alignment vertical="center" wrapText="1"/>
    </xf>
    <xf numFmtId="164" fontId="15" fillId="0" borderId="14" xfId="0" applyNumberFormat="1" applyFont="1" applyFill="1" applyBorder="1" applyAlignment="1" applyProtection="1">
      <alignment vertical="center" wrapText="1"/>
    </xf>
    <xf numFmtId="164" fontId="15" fillId="0" borderId="33" xfId="0" applyNumberFormat="1" applyFont="1" applyFill="1" applyBorder="1" applyAlignment="1" applyProtection="1">
      <alignment vertical="center" wrapText="1"/>
    </xf>
    <xf numFmtId="164" fontId="15" fillId="0" borderId="13" xfId="0" applyNumberFormat="1" applyFont="1" applyFill="1" applyBorder="1" applyAlignment="1" applyProtection="1">
      <alignment vertical="center" wrapText="1"/>
    </xf>
    <xf numFmtId="164" fontId="15" fillId="0" borderId="32" xfId="0" applyNumberFormat="1" applyFont="1" applyFill="1" applyBorder="1" applyAlignment="1" applyProtection="1">
      <alignment vertical="center" wrapText="1"/>
    </xf>
    <xf numFmtId="167" fontId="15" fillId="0" borderId="34" xfId="0" applyNumberFormat="1" applyFont="1" applyFill="1" applyBorder="1" applyAlignment="1">
      <alignment vertical="center" wrapText="1"/>
    </xf>
    <xf numFmtId="167" fontId="15" fillId="0" borderId="33" xfId="0" applyNumberFormat="1" applyFont="1" applyFill="1" applyBorder="1" applyAlignment="1">
      <alignment vertical="center" wrapText="1"/>
    </xf>
    <xf numFmtId="167" fontId="15" fillId="0" borderId="32" xfId="0" applyNumberFormat="1" applyFont="1" applyFill="1" applyBorder="1" applyAlignment="1">
      <alignment vertical="center" wrapText="1"/>
    </xf>
    <xf numFmtId="164" fontId="15" fillId="0" borderId="39" xfId="0" applyNumberFormat="1" applyFont="1" applyFill="1" applyBorder="1" applyAlignment="1" applyProtection="1">
      <alignment vertical="center" wrapText="1"/>
    </xf>
    <xf numFmtId="164" fontId="15" fillId="0" borderId="37" xfId="0" applyNumberFormat="1" applyFont="1" applyFill="1" applyBorder="1" applyAlignment="1" applyProtection="1">
      <alignment vertical="center" wrapText="1"/>
    </xf>
    <xf numFmtId="164" fontId="15" fillId="0" borderId="40" xfId="0" applyNumberFormat="1" applyFont="1" applyFill="1" applyBorder="1" applyAlignment="1" applyProtection="1">
      <alignment vertical="center" wrapText="1"/>
    </xf>
    <xf numFmtId="164" fontId="15" fillId="0" borderId="38" xfId="0" applyNumberFormat="1" applyFont="1" applyFill="1" applyBorder="1" applyAlignment="1" applyProtection="1">
      <alignment vertical="center" wrapText="1"/>
    </xf>
    <xf numFmtId="167" fontId="15" fillId="0" borderId="41" xfId="0" applyNumberFormat="1" applyFont="1" applyFill="1" applyBorder="1" applyAlignment="1">
      <alignment vertical="center" wrapText="1"/>
    </xf>
    <xf numFmtId="167" fontId="15" fillId="0" borderId="37" xfId="0" applyNumberFormat="1" applyFont="1" applyFill="1" applyBorder="1" applyAlignment="1">
      <alignment vertical="center" wrapText="1"/>
    </xf>
    <xf numFmtId="167" fontId="15" fillId="0" borderId="38" xfId="0" applyNumberFormat="1" applyFont="1" applyFill="1" applyBorder="1" applyAlignment="1">
      <alignment vertical="center" wrapText="1"/>
    </xf>
    <xf numFmtId="164" fontId="31" fillId="7" borderId="31" xfId="0" applyNumberFormat="1" applyFont="1" applyFill="1" applyBorder="1" applyAlignment="1" applyProtection="1">
      <alignment vertical="center" wrapText="1"/>
    </xf>
    <xf numFmtId="164" fontId="31" fillId="7" borderId="29" xfId="0" applyNumberFormat="1" applyFont="1" applyFill="1" applyBorder="1" applyAlignment="1" applyProtection="1">
      <alignment vertical="center" wrapText="1"/>
    </xf>
    <xf numFmtId="164" fontId="31" fillId="7" borderId="85" xfId="0" applyNumberFormat="1" applyFont="1" applyFill="1" applyBorder="1" applyAlignment="1" applyProtection="1">
      <alignment vertical="center" wrapText="1"/>
    </xf>
    <xf numFmtId="167" fontId="31" fillId="7" borderId="28" xfId="0" applyNumberFormat="1" applyFont="1" applyFill="1" applyBorder="1" applyAlignment="1" applyProtection="1">
      <alignment vertical="center" wrapText="1"/>
    </xf>
    <xf numFmtId="167" fontId="31" fillId="7" borderId="29" xfId="0" applyNumberFormat="1" applyFont="1" applyFill="1" applyBorder="1" applyAlignment="1" applyProtection="1">
      <alignment vertical="center" wrapText="1"/>
    </xf>
    <xf numFmtId="167" fontId="31" fillId="7" borderId="85" xfId="0" applyNumberFormat="1" applyFont="1" applyFill="1" applyBorder="1" applyAlignment="1" applyProtection="1">
      <alignment vertical="center" wrapText="1"/>
    </xf>
    <xf numFmtId="164" fontId="18" fillId="9" borderId="19" xfId="0" applyNumberFormat="1" applyFont="1" applyFill="1" applyBorder="1" applyAlignment="1" applyProtection="1">
      <alignment vertical="center" wrapText="1"/>
    </xf>
    <xf numFmtId="164" fontId="18" fillId="9" borderId="21" xfId="0" applyNumberFormat="1" applyFont="1" applyFill="1" applyBorder="1" applyAlignment="1" applyProtection="1">
      <alignment vertical="center" wrapText="1"/>
    </xf>
    <xf numFmtId="164" fontId="18" fillId="9" borderId="24" xfId="0" applyNumberFormat="1" applyFont="1" applyFill="1" applyBorder="1" applyAlignment="1" applyProtection="1">
      <alignment vertical="center" wrapText="1"/>
    </xf>
    <xf numFmtId="167" fontId="18" fillId="9" borderId="19" xfId="0" applyNumberFormat="1" applyFont="1" applyFill="1" applyBorder="1" applyAlignment="1" applyProtection="1">
      <alignment vertical="center" wrapText="1"/>
    </xf>
    <xf numFmtId="167" fontId="18" fillId="9" borderId="21" xfId="0" applyNumberFormat="1" applyFont="1" applyFill="1" applyBorder="1" applyAlignment="1" applyProtection="1">
      <alignment vertical="center" wrapText="1"/>
    </xf>
    <xf numFmtId="167" fontId="18" fillId="9" borderId="23" xfId="0" applyNumberFormat="1" applyFont="1" applyFill="1" applyBorder="1" applyAlignment="1" applyProtection="1">
      <alignment vertical="center" wrapText="1"/>
    </xf>
    <xf numFmtId="164" fontId="18" fillId="9" borderId="58" xfId="0" applyNumberFormat="1" applyFont="1" applyFill="1" applyBorder="1" applyAlignment="1" applyProtection="1">
      <alignment vertical="center" wrapText="1"/>
    </xf>
    <xf numFmtId="164" fontId="18" fillId="9" borderId="29" xfId="0" applyNumberFormat="1" applyFont="1" applyFill="1" applyBorder="1" applyAlignment="1" applyProtection="1">
      <alignment vertical="center" wrapText="1"/>
    </xf>
    <xf numFmtId="164" fontId="18" fillId="9" borderId="80" xfId="0" applyNumberFormat="1" applyFont="1" applyFill="1" applyBorder="1" applyAlignment="1" applyProtection="1">
      <alignment vertical="center" wrapText="1"/>
    </xf>
    <xf numFmtId="167" fontId="18" fillId="9" borderId="58" xfId="0" applyNumberFormat="1" applyFont="1" applyFill="1" applyBorder="1" applyAlignment="1" applyProtection="1">
      <alignment vertical="center" wrapText="1"/>
    </xf>
    <xf numFmtId="167" fontId="18" fillId="9" borderId="29" xfId="0" applyNumberFormat="1" applyFont="1" applyFill="1" applyBorder="1" applyAlignment="1" applyProtection="1">
      <alignment vertical="center" wrapText="1"/>
    </xf>
    <xf numFmtId="167" fontId="18" fillId="9" borderId="85" xfId="0" applyNumberFormat="1" applyFont="1" applyFill="1" applyBorder="1" applyAlignment="1" applyProtection="1">
      <alignment vertical="center" wrapText="1"/>
    </xf>
    <xf numFmtId="164" fontId="11" fillId="0" borderId="36" xfId="0" applyNumberFormat="1" applyFont="1" applyFill="1" applyBorder="1" applyAlignment="1" applyProtection="1">
      <alignment vertical="center" wrapText="1"/>
    </xf>
    <xf numFmtId="164" fontId="11" fillId="0" borderId="15" xfId="0" applyNumberFormat="1" applyFont="1" applyFill="1" applyBorder="1" applyAlignment="1" applyProtection="1">
      <alignment vertical="center" wrapText="1"/>
    </xf>
    <xf numFmtId="167" fontId="11" fillId="0" borderId="14" xfId="0" applyNumberFormat="1" applyFont="1" applyFill="1" applyBorder="1" applyAlignment="1" applyProtection="1">
      <alignment vertical="center" wrapText="1"/>
    </xf>
    <xf numFmtId="167" fontId="11" fillId="0" borderId="33" xfId="0" applyNumberFormat="1" applyFont="1" applyFill="1" applyBorder="1" applyAlignment="1" applyProtection="1">
      <alignment vertical="center" wrapText="1"/>
    </xf>
    <xf numFmtId="167" fontId="11" fillId="0" borderId="15" xfId="0" applyNumberFormat="1" applyFont="1" applyFill="1" applyBorder="1" applyAlignment="1" applyProtection="1">
      <alignment vertical="center" wrapText="1"/>
    </xf>
    <xf numFmtId="164" fontId="11" fillId="0" borderId="43" xfId="0" applyNumberFormat="1" applyFont="1" applyFill="1" applyBorder="1" applyAlignment="1" applyProtection="1">
      <alignment vertical="center" wrapText="1"/>
    </xf>
    <xf numFmtId="168" fontId="28" fillId="0" borderId="39" xfId="0" applyNumberFormat="1" applyFont="1" applyFill="1" applyBorder="1" applyAlignment="1" applyProtection="1">
      <alignment horizontal="center" vertical="center" wrapText="1"/>
    </xf>
    <xf numFmtId="168" fontId="28" fillId="0" borderId="37" xfId="0" applyNumberFormat="1" applyFont="1" applyFill="1" applyBorder="1" applyAlignment="1" applyProtection="1">
      <alignment horizontal="center" vertical="center" wrapText="1"/>
    </xf>
    <xf numFmtId="168" fontId="28" fillId="0" borderId="44" xfId="0" applyNumberFormat="1" applyFont="1" applyFill="1" applyBorder="1" applyAlignment="1" applyProtection="1">
      <alignment horizontal="center" vertical="center" wrapText="1"/>
    </xf>
    <xf numFmtId="164" fontId="16" fillId="9" borderId="2" xfId="0" applyNumberFormat="1" applyFont="1" applyFill="1" applyBorder="1" applyAlignment="1" applyProtection="1">
      <alignment vertical="center" wrapText="1"/>
    </xf>
    <xf numFmtId="164" fontId="16" fillId="9" borderId="4" xfId="0" applyNumberFormat="1" applyFont="1" applyFill="1" applyBorder="1" applyAlignment="1" applyProtection="1">
      <alignment vertical="center" wrapText="1"/>
    </xf>
    <xf numFmtId="164" fontId="16" fillId="9" borderId="101" xfId="0" applyNumberFormat="1" applyFont="1" applyFill="1" applyBorder="1" applyAlignment="1" applyProtection="1">
      <alignment vertical="center" wrapText="1"/>
    </xf>
    <xf numFmtId="167" fontId="16" fillId="9" borderId="2" xfId="0" applyNumberFormat="1" applyFont="1" applyFill="1" applyBorder="1" applyAlignment="1" applyProtection="1">
      <alignment vertical="center" wrapText="1"/>
    </xf>
    <xf numFmtId="167" fontId="16" fillId="9" borderId="4" xfId="0" applyNumberFormat="1" applyFont="1" applyFill="1" applyBorder="1" applyAlignment="1" applyProtection="1">
      <alignment vertical="center" wrapText="1"/>
    </xf>
    <xf numFmtId="167" fontId="16" fillId="9" borderId="6" xfId="0" applyNumberFormat="1" applyFont="1" applyFill="1" applyBorder="1" applyAlignment="1" applyProtection="1">
      <alignment vertical="center" wrapText="1"/>
    </xf>
    <xf numFmtId="164" fontId="11" fillId="0" borderId="57" xfId="0" applyNumberFormat="1" applyFont="1" applyFill="1" applyBorder="1" applyAlignment="1" applyProtection="1">
      <alignment vertical="center" wrapText="1"/>
    </xf>
    <xf numFmtId="164" fontId="11" fillId="0" borderId="56" xfId="0" applyNumberFormat="1" applyFont="1" applyFill="1" applyBorder="1" applyAlignment="1" applyProtection="1">
      <alignment vertical="center" wrapText="1"/>
    </xf>
    <xf numFmtId="164" fontId="11" fillId="0" borderId="99" xfId="0" applyNumberFormat="1" applyFont="1" applyFill="1" applyBorder="1" applyAlignment="1" applyProtection="1">
      <alignment vertical="center" wrapText="1"/>
    </xf>
    <xf numFmtId="167" fontId="11" fillId="0" borderId="52" xfId="0" applyNumberFormat="1" applyFont="1" applyFill="1" applyBorder="1" applyAlignment="1" applyProtection="1">
      <alignment vertical="center" wrapText="1"/>
    </xf>
    <xf numFmtId="167" fontId="11" fillId="0" borderId="56" xfId="0" applyNumberFormat="1" applyFont="1" applyFill="1" applyBorder="1" applyAlignment="1" applyProtection="1">
      <alignment vertical="center" wrapText="1"/>
    </xf>
    <xf numFmtId="167" fontId="11" fillId="0" borderId="99" xfId="0" applyNumberFormat="1" applyFont="1" applyFill="1" applyBorder="1" applyAlignment="1" applyProtection="1">
      <alignment vertical="center" wrapText="1"/>
    </xf>
    <xf numFmtId="168" fontId="40" fillId="0" borderId="39" xfId="0" applyNumberFormat="1" applyFont="1" applyFill="1" applyBorder="1" applyAlignment="1" applyProtection="1">
      <alignment horizontal="center" vertical="center" wrapText="1"/>
    </xf>
    <xf numFmtId="168" fontId="40" fillId="0" borderId="37" xfId="0" applyNumberFormat="1" applyFont="1" applyFill="1" applyBorder="1" applyAlignment="1" applyProtection="1">
      <alignment horizontal="center" vertical="center" wrapText="1"/>
    </xf>
    <xf numFmtId="168" fontId="40" fillId="0" borderId="44" xfId="0" applyNumberFormat="1" applyFont="1" applyFill="1" applyBorder="1" applyAlignment="1" applyProtection="1">
      <alignment horizontal="center" vertical="center" wrapText="1"/>
    </xf>
    <xf numFmtId="168" fontId="40" fillId="0" borderId="100" xfId="0" applyNumberFormat="1" applyFont="1" applyFill="1" applyBorder="1" applyAlignment="1" applyProtection="1">
      <alignment horizontal="center" vertical="center" wrapText="1"/>
    </xf>
    <xf numFmtId="168" fontId="40" fillId="0" borderId="61" xfId="0" applyNumberFormat="1" applyFont="1" applyFill="1" applyBorder="1" applyAlignment="1" applyProtection="1">
      <alignment horizontal="center" vertical="center" wrapText="1"/>
    </xf>
    <xf numFmtId="168" fontId="40" fillId="0" borderId="109" xfId="0" applyNumberFormat="1" applyFont="1" applyFill="1" applyBorder="1" applyAlignment="1" applyProtection="1">
      <alignment horizontal="center" vertical="center" wrapText="1"/>
    </xf>
    <xf numFmtId="164" fontId="11" fillId="0" borderId="65" xfId="0" applyNumberFormat="1" applyFont="1" applyFill="1" applyBorder="1" applyAlignment="1" applyProtection="1">
      <alignment vertical="center" wrapText="1"/>
    </xf>
    <xf numFmtId="164" fontId="11" fillId="0" borderId="66" xfId="0" applyNumberFormat="1" applyFont="1" applyFill="1" applyBorder="1" applyAlignment="1" applyProtection="1">
      <alignment vertical="center" wrapText="1"/>
    </xf>
    <xf numFmtId="164" fontId="11" fillId="0" borderId="108" xfId="0" applyNumberFormat="1" applyFont="1" applyFill="1" applyBorder="1" applyAlignment="1" applyProtection="1">
      <alignment vertical="center" wrapText="1"/>
    </xf>
    <xf numFmtId="167" fontId="11" fillId="0" borderId="107" xfId="0" applyNumberFormat="1" applyFont="1" applyFill="1" applyBorder="1" applyAlignment="1" applyProtection="1">
      <alignment vertical="center" wrapText="1"/>
    </xf>
    <xf numFmtId="167" fontId="11" fillId="0" borderId="66" xfId="0" applyNumberFormat="1" applyFont="1" applyFill="1" applyBorder="1" applyAlignment="1" applyProtection="1">
      <alignment vertical="center" wrapText="1"/>
    </xf>
    <xf numFmtId="167" fontId="11" fillId="0" borderId="108" xfId="0" applyNumberFormat="1" applyFont="1" applyFill="1" applyBorder="1" applyAlignment="1" applyProtection="1">
      <alignment vertical="center" wrapText="1"/>
    </xf>
    <xf numFmtId="164" fontId="11" fillId="0" borderId="71" xfId="0" applyNumberFormat="1" applyFont="1" applyFill="1" applyBorder="1" applyAlignment="1" applyProtection="1">
      <alignment vertical="center" wrapText="1"/>
    </xf>
    <xf numFmtId="164" fontId="11" fillId="0" borderId="112" xfId="0" applyNumberFormat="1" applyFont="1" applyFill="1" applyBorder="1" applyAlignment="1" applyProtection="1">
      <alignment vertical="center" wrapText="1"/>
    </xf>
    <xf numFmtId="167" fontId="11" fillId="0" borderId="111" xfId="0" applyNumberFormat="1" applyFont="1" applyFill="1" applyBorder="1" applyAlignment="1" applyProtection="1">
      <alignment vertical="center" wrapText="1"/>
    </xf>
    <xf numFmtId="167" fontId="11" fillId="0" borderId="72" xfId="0" applyNumberFormat="1" applyFont="1" applyFill="1" applyBorder="1" applyAlignment="1" applyProtection="1">
      <alignment vertical="center" wrapText="1"/>
    </xf>
    <xf numFmtId="167" fontId="11" fillId="0" borderId="112" xfId="0" applyNumberFormat="1" applyFont="1" applyFill="1" applyBorder="1" applyAlignment="1" applyProtection="1">
      <alignment vertical="center" wrapText="1"/>
    </xf>
    <xf numFmtId="168" fontId="40" fillId="0" borderId="105" xfId="0" applyNumberFormat="1" applyFont="1" applyFill="1" applyBorder="1" applyAlignment="1" applyProtection="1">
      <alignment horizontal="center" vertical="center" wrapText="1"/>
    </xf>
    <xf numFmtId="168" fontId="40" fillId="0" borderId="46" xfId="0" applyNumberFormat="1" applyFont="1" applyFill="1" applyBorder="1" applyAlignment="1" applyProtection="1">
      <alignment horizontal="center" vertical="center" wrapText="1"/>
    </xf>
    <xf numFmtId="168" fontId="40" fillId="0" borderId="102" xfId="0" applyNumberFormat="1" applyFont="1" applyFill="1" applyBorder="1" applyAlignment="1" applyProtection="1">
      <alignment horizontal="center" vertical="center" wrapText="1"/>
    </xf>
    <xf numFmtId="164" fontId="11" fillId="0" borderId="44" xfId="0" applyNumberFormat="1" applyFont="1" applyFill="1" applyBorder="1" applyAlignment="1" applyProtection="1">
      <alignment vertical="center" wrapText="1"/>
    </xf>
    <xf numFmtId="167" fontId="11" fillId="0" borderId="39" xfId="0" applyNumberFormat="1" applyFont="1" applyFill="1" applyBorder="1" applyAlignment="1" applyProtection="1">
      <alignment vertical="center" wrapText="1"/>
    </xf>
    <xf numFmtId="167" fontId="11" fillId="0" borderId="37" xfId="0" applyNumberFormat="1" applyFont="1" applyFill="1" applyBorder="1" applyAlignment="1" applyProtection="1">
      <alignment vertical="center" wrapText="1"/>
    </xf>
    <xf numFmtId="167" fontId="11" fillId="0" borderId="44" xfId="0" applyNumberFormat="1" applyFont="1" applyFill="1" applyBorder="1" applyAlignment="1" applyProtection="1">
      <alignment vertical="center" wrapText="1"/>
    </xf>
    <xf numFmtId="164" fontId="11" fillId="0" borderId="10" xfId="0" applyNumberFormat="1" applyFont="1" applyFill="1" applyBorder="1" applyAlignment="1" applyProtection="1">
      <alignment vertical="center" wrapText="1"/>
    </xf>
    <xf numFmtId="164" fontId="11" fillId="0" borderId="11" xfId="0" applyNumberFormat="1" applyFont="1" applyFill="1" applyBorder="1" applyAlignment="1" applyProtection="1">
      <alignment vertical="center" wrapText="1"/>
    </xf>
    <xf numFmtId="164" fontId="11" fillId="0" borderId="12" xfId="0" applyNumberFormat="1" applyFont="1" applyFill="1" applyBorder="1" applyAlignment="1" applyProtection="1">
      <alignment vertical="center" wrapText="1"/>
    </xf>
    <xf numFmtId="167" fontId="11" fillId="0" borderId="16" xfId="0" applyNumberFormat="1" applyFont="1" applyFill="1" applyBorder="1" applyAlignment="1" applyProtection="1">
      <alignment vertical="center" wrapText="1"/>
    </xf>
    <xf numFmtId="167" fontId="11" fillId="0" borderId="11" xfId="0" applyNumberFormat="1" applyFont="1" applyFill="1" applyBorder="1" applyAlignment="1" applyProtection="1">
      <alignment vertical="center" wrapText="1"/>
    </xf>
    <xf numFmtId="167" fontId="11" fillId="0" borderId="12" xfId="0" applyNumberFormat="1" applyFont="1" applyFill="1" applyBorder="1" applyAlignment="1" applyProtection="1">
      <alignment vertical="center" wrapText="1"/>
    </xf>
    <xf numFmtId="164" fontId="23" fillId="0" borderId="43" xfId="0" applyNumberFormat="1" applyFont="1" applyFill="1" applyBorder="1" applyAlignment="1" applyProtection="1">
      <alignment vertical="center" wrapText="1"/>
    </xf>
    <xf numFmtId="164" fontId="23" fillId="0" borderId="44" xfId="0" applyNumberFormat="1" applyFont="1" applyFill="1" applyBorder="1" applyAlignment="1" applyProtection="1">
      <alignment vertical="center" wrapText="1"/>
    </xf>
    <xf numFmtId="167" fontId="23" fillId="0" borderId="39" xfId="0" applyNumberFormat="1" applyFont="1" applyFill="1" applyBorder="1" applyAlignment="1" applyProtection="1">
      <alignment vertical="center" wrapText="1"/>
    </xf>
    <xf numFmtId="167" fontId="23" fillId="0" borderId="37" xfId="0" applyNumberFormat="1" applyFont="1" applyFill="1" applyBorder="1" applyAlignment="1" applyProtection="1">
      <alignment vertical="center" wrapText="1"/>
    </xf>
    <xf numFmtId="167" fontId="23" fillId="0" borderId="44" xfId="0" applyNumberFormat="1" applyFont="1" applyFill="1" applyBorder="1" applyAlignment="1" applyProtection="1">
      <alignment vertical="center" wrapText="1"/>
    </xf>
    <xf numFmtId="168" fontId="86" fillId="0" borderId="39" xfId="0" applyNumberFormat="1" applyFont="1" applyFill="1" applyBorder="1" applyAlignment="1" applyProtection="1">
      <alignment horizontal="center" vertical="center" wrapText="1"/>
    </xf>
    <xf numFmtId="168" fontId="86" fillId="0" borderId="37" xfId="0" applyNumberFormat="1" applyFont="1" applyFill="1" applyBorder="1" applyAlignment="1" applyProtection="1">
      <alignment horizontal="center" vertical="center" wrapText="1"/>
    </xf>
    <xf numFmtId="168" fontId="86" fillId="0" borderId="44" xfId="0" applyNumberFormat="1" applyFont="1" applyFill="1" applyBorder="1" applyAlignment="1" applyProtection="1">
      <alignment horizontal="center" vertical="center" wrapText="1"/>
    </xf>
    <xf numFmtId="168" fontId="86" fillId="0" borderId="100" xfId="0" applyNumberFormat="1" applyFont="1" applyFill="1" applyBorder="1" applyAlignment="1" applyProtection="1">
      <alignment horizontal="center" vertical="center" wrapText="1"/>
    </xf>
    <xf numFmtId="168" fontId="86" fillId="0" borderId="61" xfId="0" applyNumberFormat="1" applyFont="1" applyFill="1" applyBorder="1" applyAlignment="1" applyProtection="1">
      <alignment horizontal="center" vertical="center" wrapText="1"/>
    </xf>
    <xf numFmtId="168" fontId="86" fillId="0" borderId="109" xfId="0" applyNumberFormat="1" applyFont="1" applyFill="1" applyBorder="1" applyAlignment="1" applyProtection="1">
      <alignment horizontal="center" vertical="center" wrapText="1"/>
    </xf>
    <xf numFmtId="164" fontId="11" fillId="0" borderId="81" xfId="0" applyNumberFormat="1" applyFont="1" applyFill="1" applyBorder="1" applyAlignment="1" applyProtection="1">
      <alignment vertical="center" wrapText="1"/>
    </xf>
    <xf numFmtId="164" fontId="11" fillId="0" borderId="69" xfId="0" applyNumberFormat="1" applyFont="1" applyFill="1" applyBorder="1" applyAlignment="1" applyProtection="1">
      <alignment vertical="center" wrapText="1"/>
    </xf>
    <xf numFmtId="164" fontId="11" fillId="0" borderId="115" xfId="0" applyNumberFormat="1" applyFont="1" applyFill="1" applyBorder="1" applyAlignment="1" applyProtection="1">
      <alignment vertical="center" wrapText="1"/>
    </xf>
    <xf numFmtId="167" fontId="11" fillId="0" borderId="110" xfId="0" applyNumberFormat="1" applyFont="1" applyFill="1" applyBorder="1" applyAlignment="1" applyProtection="1">
      <alignment vertical="center" wrapText="1"/>
    </xf>
    <xf numFmtId="167" fontId="11" fillId="0" borderId="69" xfId="0" applyNumberFormat="1" applyFont="1" applyFill="1" applyBorder="1" applyAlignment="1" applyProtection="1">
      <alignment vertical="center" wrapText="1"/>
    </xf>
    <xf numFmtId="167" fontId="11" fillId="0" borderId="115" xfId="0" applyNumberFormat="1" applyFont="1" applyFill="1" applyBorder="1" applyAlignment="1" applyProtection="1">
      <alignment vertical="center" wrapText="1"/>
    </xf>
    <xf numFmtId="164" fontId="11" fillId="0" borderId="75" xfId="0" applyNumberFormat="1" applyFont="1" applyFill="1" applyBorder="1" applyAlignment="1" applyProtection="1">
      <alignment vertical="center" wrapText="1"/>
    </xf>
    <xf numFmtId="164" fontId="11" fillId="0" borderId="76" xfId="0" applyNumberFormat="1" applyFont="1" applyFill="1" applyBorder="1" applyAlignment="1" applyProtection="1">
      <alignment vertical="center" wrapText="1"/>
    </xf>
    <xf numFmtId="164" fontId="11" fillId="0" borderId="114" xfId="0" applyNumberFormat="1" applyFont="1" applyFill="1" applyBorder="1" applyAlignment="1" applyProtection="1">
      <alignment vertical="center" wrapText="1"/>
    </xf>
    <xf numFmtId="167" fontId="11" fillId="0" borderId="113" xfId="0" applyNumberFormat="1" applyFont="1" applyFill="1" applyBorder="1" applyAlignment="1" applyProtection="1">
      <alignment vertical="center" wrapText="1"/>
    </xf>
    <xf numFmtId="167" fontId="11" fillId="0" borderId="76" xfId="0" applyNumberFormat="1" applyFont="1" applyFill="1" applyBorder="1" applyAlignment="1" applyProtection="1">
      <alignment vertical="center" wrapText="1"/>
    </xf>
    <xf numFmtId="167" fontId="11" fillId="0" borderId="114" xfId="0" applyNumberFormat="1" applyFont="1" applyFill="1" applyBorder="1" applyAlignment="1" applyProtection="1">
      <alignment vertical="center" wrapText="1"/>
    </xf>
    <xf numFmtId="164" fontId="18" fillId="9" borderId="2" xfId="0" applyNumberFormat="1" applyFont="1" applyFill="1" applyBorder="1" applyAlignment="1" applyProtection="1">
      <alignment vertical="center" wrapText="1"/>
    </xf>
    <xf numFmtId="164" fontId="18" fillId="9" borderId="4" xfId="0" applyNumberFormat="1" applyFont="1" applyFill="1" applyBorder="1" applyAlignment="1" applyProtection="1">
      <alignment vertical="center" wrapText="1"/>
    </xf>
    <xf numFmtId="164" fontId="18" fillId="9" borderId="101" xfId="0" applyNumberFormat="1" applyFont="1" applyFill="1" applyBorder="1" applyAlignment="1" applyProtection="1">
      <alignment vertical="center" wrapText="1"/>
    </xf>
    <xf numFmtId="167" fontId="18" fillId="9" borderId="2" xfId="0" applyNumberFormat="1" applyFont="1" applyFill="1" applyBorder="1" applyAlignment="1" applyProtection="1">
      <alignment vertical="center" wrapText="1"/>
    </xf>
    <xf numFmtId="167" fontId="18" fillId="9" borderId="4" xfId="0" applyNumberFormat="1" applyFont="1" applyFill="1" applyBorder="1" applyAlignment="1" applyProtection="1">
      <alignment vertical="center" wrapText="1"/>
    </xf>
    <xf numFmtId="167" fontId="18" fillId="9" borderId="6" xfId="0" applyNumberFormat="1" applyFont="1" applyFill="1" applyBorder="1" applyAlignment="1" applyProtection="1">
      <alignment vertical="center" wrapText="1"/>
    </xf>
    <xf numFmtId="164" fontId="25" fillId="10" borderId="31" xfId="0" applyNumberFormat="1" applyFont="1" applyFill="1" applyBorder="1" applyAlignment="1" applyProtection="1">
      <alignment vertical="center" wrapText="1"/>
    </xf>
    <xf numFmtId="164" fontId="25" fillId="10" borderId="29" xfId="0" applyNumberFormat="1" applyFont="1" applyFill="1" applyBorder="1" applyAlignment="1" applyProtection="1">
      <alignment vertical="center" wrapText="1"/>
    </xf>
    <xf numFmtId="164" fontId="25" fillId="10" borderId="85" xfId="0" applyNumberFormat="1" applyFont="1" applyFill="1" applyBorder="1" applyAlignment="1" applyProtection="1">
      <alignment vertical="center" wrapText="1"/>
    </xf>
    <xf numFmtId="167" fontId="25" fillId="10" borderId="28" xfId="0" applyNumberFormat="1" applyFont="1" applyFill="1" applyBorder="1" applyAlignment="1" applyProtection="1">
      <alignment vertical="center" wrapText="1"/>
    </xf>
    <xf numFmtId="167" fontId="25" fillId="10" borderId="29" xfId="0" applyNumberFormat="1" applyFont="1" applyFill="1" applyBorder="1" applyAlignment="1" applyProtection="1">
      <alignment vertical="center" wrapText="1"/>
    </xf>
    <xf numFmtId="167" fontId="25" fillId="10" borderId="85" xfId="0" applyNumberFormat="1" applyFont="1" applyFill="1" applyBorder="1" applyAlignment="1" applyProtection="1">
      <alignment vertical="center" wrapText="1"/>
    </xf>
    <xf numFmtId="164" fontId="11" fillId="0" borderId="119" xfId="0" applyNumberFormat="1" applyFont="1" applyFill="1" applyBorder="1" applyAlignment="1" applyProtection="1">
      <alignment vertical="center" wrapText="1"/>
    </xf>
    <xf numFmtId="164" fontId="11" fillId="0" borderId="120" xfId="0" applyNumberFormat="1" applyFont="1" applyFill="1" applyBorder="1" applyAlignment="1" applyProtection="1">
      <alignment vertical="center" wrapText="1"/>
    </xf>
    <xf numFmtId="164" fontId="11" fillId="0" borderId="126" xfId="0" applyNumberFormat="1" applyFont="1" applyFill="1" applyBorder="1" applyAlignment="1" applyProtection="1">
      <alignment vertical="center" wrapText="1"/>
    </xf>
    <xf numFmtId="167" fontId="11" fillId="0" borderId="125" xfId="0" applyNumberFormat="1" applyFont="1" applyFill="1" applyBorder="1" applyAlignment="1" applyProtection="1">
      <alignment vertical="center" wrapText="1"/>
    </xf>
    <xf numFmtId="167" fontId="11" fillId="0" borderId="120" xfId="0" applyNumberFormat="1" applyFont="1" applyFill="1" applyBorder="1" applyAlignment="1" applyProtection="1">
      <alignment vertical="center" wrapText="1"/>
    </xf>
    <xf numFmtId="167" fontId="11" fillId="0" borderId="126" xfId="0" applyNumberFormat="1" applyFont="1" applyFill="1" applyBorder="1" applyAlignment="1" applyProtection="1">
      <alignment vertical="center" wrapText="1"/>
    </xf>
    <xf numFmtId="164" fontId="25" fillId="10" borderId="20" xfId="0" applyNumberFormat="1" applyFont="1" applyFill="1" applyBorder="1" applyAlignment="1" applyProtection="1">
      <alignment vertical="center" wrapText="1"/>
    </xf>
    <xf numFmtId="164" fontId="25" fillId="10" borderId="21" xfId="0" applyNumberFormat="1" applyFont="1" applyFill="1" applyBorder="1" applyAlignment="1" applyProtection="1">
      <alignment vertical="center" wrapText="1"/>
    </xf>
    <xf numFmtId="164" fontId="25" fillId="10" borderId="23" xfId="0" applyNumberFormat="1" applyFont="1" applyFill="1" applyBorder="1" applyAlignment="1" applyProtection="1">
      <alignment vertical="center" wrapText="1"/>
    </xf>
    <xf numFmtId="167" fontId="25" fillId="10" borderId="25" xfId="0" applyNumberFormat="1" applyFont="1" applyFill="1" applyBorder="1" applyAlignment="1" applyProtection="1">
      <alignment vertical="center" wrapText="1"/>
    </xf>
    <xf numFmtId="167" fontId="25" fillId="10" borderId="21" xfId="0" applyNumberFormat="1" applyFont="1" applyFill="1" applyBorder="1" applyAlignment="1" applyProtection="1">
      <alignment vertical="center" wrapText="1"/>
    </xf>
    <xf numFmtId="167" fontId="25" fillId="10" borderId="23" xfId="0" applyNumberFormat="1" applyFont="1" applyFill="1" applyBorder="1" applyAlignment="1" applyProtection="1">
      <alignment vertical="center" wrapText="1"/>
    </xf>
    <xf numFmtId="164" fontId="11" fillId="0" borderId="86" xfId="0" applyNumberFormat="1" applyFont="1" applyFill="1" applyBorder="1" applyAlignment="1" applyProtection="1">
      <alignment vertical="center" wrapText="1"/>
    </xf>
    <xf numFmtId="164" fontId="11" fillId="0" borderId="87" xfId="0" applyNumberFormat="1" applyFont="1" applyFill="1" applyBorder="1" applyAlignment="1" applyProtection="1">
      <alignment vertical="center" wrapText="1"/>
    </xf>
    <xf numFmtId="164" fontId="11" fillId="0" borderId="118" xfId="0" applyNumberFormat="1" applyFont="1" applyFill="1" applyBorder="1" applyAlignment="1" applyProtection="1">
      <alignment vertical="center" wrapText="1"/>
    </xf>
    <xf numFmtId="167" fontId="11" fillId="0" borderId="117" xfId="0" applyNumberFormat="1" applyFont="1" applyFill="1" applyBorder="1" applyAlignment="1" applyProtection="1">
      <alignment vertical="center" wrapText="1"/>
    </xf>
    <xf numFmtId="167" fontId="11" fillId="0" borderId="87" xfId="0" applyNumberFormat="1" applyFont="1" applyFill="1" applyBorder="1" applyAlignment="1" applyProtection="1">
      <alignment vertical="center" wrapText="1"/>
    </xf>
    <xf numFmtId="167" fontId="11" fillId="0" borderId="118" xfId="0" applyNumberFormat="1" applyFont="1" applyFill="1" applyBorder="1" applyAlignment="1" applyProtection="1">
      <alignment vertical="center" wrapText="1"/>
    </xf>
    <xf numFmtId="164" fontId="31" fillId="7" borderId="28" xfId="0" applyNumberFormat="1" applyFont="1" applyFill="1" applyBorder="1" applyAlignment="1" applyProtection="1">
      <alignment vertical="center" wrapText="1"/>
    </xf>
    <xf numFmtId="164" fontId="11" fillId="0" borderId="20" xfId="0" applyNumberFormat="1" applyFont="1" applyFill="1" applyBorder="1" applyAlignment="1" applyProtection="1">
      <alignment vertical="center" wrapText="1"/>
    </xf>
    <xf numFmtId="164" fontId="11" fillId="0" borderId="21" xfId="0" applyNumberFormat="1" applyFont="1" applyFill="1" applyBorder="1" applyAlignment="1" applyProtection="1">
      <alignment vertical="center" wrapText="1"/>
    </xf>
    <xf numFmtId="164" fontId="11" fillId="0" borderId="23" xfId="0" applyNumberFormat="1" applyFont="1" applyFill="1" applyBorder="1" applyAlignment="1" applyProtection="1">
      <alignment vertical="center" wrapText="1"/>
    </xf>
    <xf numFmtId="167" fontId="11" fillId="0" borderId="25" xfId="0" applyNumberFormat="1" applyFont="1" applyFill="1" applyBorder="1" applyAlignment="1" applyProtection="1">
      <alignment vertical="center" wrapText="1"/>
    </xf>
    <xf numFmtId="167" fontId="11" fillId="0" borderId="21" xfId="0" applyNumberFormat="1" applyFont="1" applyFill="1" applyBorder="1" applyAlignment="1" applyProtection="1">
      <alignment vertical="center" wrapText="1"/>
    </xf>
    <xf numFmtId="167" fontId="11" fillId="0" borderId="23" xfId="0" applyNumberFormat="1" applyFont="1" applyFill="1" applyBorder="1" applyAlignment="1" applyProtection="1">
      <alignment vertical="center" wrapText="1"/>
    </xf>
    <xf numFmtId="0" fontId="8" fillId="0" borderId="29" xfId="45" applyFont="1" applyBorder="1" applyAlignment="1">
      <alignment vertical="center" wrapText="1"/>
    </xf>
    <xf numFmtId="0" fontId="8" fillId="0" borderId="27" xfId="45" applyFont="1" applyBorder="1" applyAlignment="1">
      <alignment vertical="center" wrapText="1"/>
    </xf>
    <xf numFmtId="0" fontId="8" fillId="0" borderId="80" xfId="45" applyFont="1" applyBorder="1" applyAlignment="1">
      <alignment vertical="center" wrapText="1"/>
    </xf>
    <xf numFmtId="164" fontId="48" fillId="0" borderId="33" xfId="45" applyNumberFormat="1" applyFont="1" applyFill="1" applyBorder="1" applyAlignment="1" applyProtection="1">
      <alignment vertical="center" wrapText="1"/>
    </xf>
    <xf numFmtId="164" fontId="48" fillId="0" borderId="15" xfId="45" applyNumberFormat="1" applyFont="1" applyFill="1" applyBorder="1" applyAlignment="1" applyProtection="1">
      <alignment vertical="center" wrapText="1"/>
    </xf>
    <xf numFmtId="167" fontId="48" fillId="0" borderId="35" xfId="45" applyNumberFormat="1" applyFont="1" applyFill="1" applyBorder="1" applyAlignment="1" applyProtection="1">
      <alignment vertical="center" wrapText="1"/>
    </xf>
    <xf numFmtId="167" fontId="48" fillId="0" borderId="33" xfId="45" applyNumberFormat="1" applyFont="1" applyFill="1" applyBorder="1" applyAlignment="1" applyProtection="1">
      <alignment vertical="center" wrapText="1"/>
    </xf>
    <xf numFmtId="167" fontId="48" fillId="0" borderId="15" xfId="45" applyNumberFormat="1" applyFont="1" applyFill="1" applyBorder="1" applyAlignment="1" applyProtection="1">
      <alignment vertical="center" wrapText="1"/>
    </xf>
    <xf numFmtId="0" fontId="8" fillId="0" borderId="56" xfId="45" applyFont="1" applyBorder="1" applyAlignment="1">
      <alignment vertical="center" wrapText="1"/>
    </xf>
    <xf numFmtId="0" fontId="8" fillId="0" borderId="54" xfId="45" applyFont="1" applyBorder="1" applyAlignment="1">
      <alignment vertical="center" wrapText="1"/>
    </xf>
    <xf numFmtId="0" fontId="8" fillId="0" borderId="83" xfId="45" applyFont="1" applyBorder="1" applyAlignment="1">
      <alignment vertical="center" wrapText="1"/>
    </xf>
    <xf numFmtId="164" fontId="48" fillId="0" borderId="37" xfId="45" applyNumberFormat="1" applyFont="1" applyFill="1" applyBorder="1" applyAlignment="1" applyProtection="1">
      <alignment vertical="center" wrapText="1"/>
    </xf>
    <xf numFmtId="164" fontId="48" fillId="0" borderId="44" xfId="45" applyNumberFormat="1" applyFont="1" applyFill="1" applyBorder="1" applyAlignment="1" applyProtection="1">
      <alignment vertical="center" wrapText="1"/>
    </xf>
    <xf numFmtId="167" fontId="48" fillId="0" borderId="42" xfId="45" applyNumberFormat="1" applyFont="1" applyFill="1" applyBorder="1" applyAlignment="1" applyProtection="1">
      <alignment vertical="center" wrapText="1"/>
    </xf>
    <xf numFmtId="167" fontId="48" fillId="0" borderId="37" xfId="45" applyNumberFormat="1" applyFont="1" applyFill="1" applyBorder="1" applyAlignment="1" applyProtection="1">
      <alignment vertical="center" wrapText="1"/>
    </xf>
    <xf numFmtId="167" fontId="48" fillId="0" borderId="44" xfId="45" applyNumberFormat="1" applyFont="1" applyFill="1" applyBorder="1" applyAlignment="1" applyProtection="1">
      <alignment vertical="center" wrapText="1"/>
    </xf>
    <xf numFmtId="164" fontId="48" fillId="0" borderId="46" xfId="45" applyNumberFormat="1" applyFont="1" applyFill="1" applyBorder="1" applyAlignment="1" applyProtection="1">
      <alignment vertical="center" wrapText="1"/>
    </xf>
    <xf numFmtId="164" fontId="48" fillId="0" borderId="102" xfId="45" applyNumberFormat="1" applyFont="1" applyFill="1" applyBorder="1" applyAlignment="1" applyProtection="1">
      <alignment vertical="center" wrapText="1"/>
    </xf>
    <xf numFmtId="167" fontId="48" fillId="0" borderId="47" xfId="45" applyNumberFormat="1" applyFont="1" applyFill="1" applyBorder="1" applyAlignment="1" applyProtection="1">
      <alignment vertical="center" wrapText="1"/>
    </xf>
    <xf numFmtId="167" fontId="48" fillId="0" borderId="46" xfId="45" applyNumberFormat="1" applyFont="1" applyFill="1" applyBorder="1" applyAlignment="1" applyProtection="1">
      <alignment vertical="center" wrapText="1"/>
    </xf>
    <xf numFmtId="167" fontId="48" fillId="0" borderId="102" xfId="45" applyNumberFormat="1" applyFont="1" applyFill="1" applyBorder="1" applyAlignment="1" applyProtection="1">
      <alignment vertical="center" wrapText="1"/>
    </xf>
    <xf numFmtId="164" fontId="48" fillId="0" borderId="51" xfId="45" applyNumberFormat="1" applyFont="1" applyFill="1" applyBorder="1" applyAlignment="1" applyProtection="1">
      <alignment vertical="center" wrapText="1"/>
    </xf>
    <xf numFmtId="164" fontId="48" fillId="0" borderId="116" xfId="45" applyNumberFormat="1" applyFont="1" applyFill="1" applyBorder="1" applyAlignment="1" applyProtection="1">
      <alignment vertical="center" wrapText="1"/>
    </xf>
    <xf numFmtId="167" fontId="48" fillId="0" borderId="106" xfId="45" applyNumberFormat="1" applyFont="1" applyFill="1" applyBorder="1" applyAlignment="1" applyProtection="1">
      <alignment vertical="center" wrapText="1"/>
    </xf>
    <xf numFmtId="167" fontId="48" fillId="0" borderId="51" xfId="45" applyNumberFormat="1" applyFont="1" applyFill="1" applyBorder="1" applyAlignment="1" applyProtection="1">
      <alignment vertical="center" wrapText="1"/>
    </xf>
    <xf numFmtId="167" fontId="48" fillId="0" borderId="116" xfId="45" applyNumberFormat="1" applyFont="1" applyFill="1" applyBorder="1" applyAlignment="1" applyProtection="1">
      <alignment vertical="center" wrapText="1"/>
    </xf>
    <xf numFmtId="0" fontId="19" fillId="0" borderId="46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168" fontId="48" fillId="2" borderId="27" xfId="0" applyNumberFormat="1" applyFont="1" applyFill="1" applyBorder="1" applyAlignment="1" applyProtection="1">
      <alignment horizontal="right" vertical="center"/>
      <protection locked="0"/>
    </xf>
    <xf numFmtId="168" fontId="42" fillId="0" borderId="32" xfId="0" applyNumberFormat="1" applyFont="1" applyFill="1" applyBorder="1" applyAlignment="1" applyProtection="1">
      <alignment horizontal="right" vertical="center"/>
      <protection locked="0"/>
    </xf>
    <xf numFmtId="168" fontId="24" fillId="2" borderId="38" xfId="0" applyNumberFormat="1" applyFont="1" applyFill="1" applyBorder="1" applyAlignment="1" applyProtection="1">
      <alignment horizontal="right" vertical="center"/>
      <protection locked="0"/>
    </xf>
    <xf numFmtId="168" fontId="24" fillId="2" borderId="49" xfId="0" applyNumberFormat="1" applyFont="1" applyFill="1" applyBorder="1" applyAlignment="1" applyProtection="1">
      <alignment horizontal="right" vertical="center"/>
      <protection locked="0"/>
    </xf>
    <xf numFmtId="168" fontId="48" fillId="2" borderId="32" xfId="0" applyNumberFormat="1" applyFont="1" applyFill="1" applyBorder="1" applyAlignment="1" applyProtection="1">
      <alignment horizontal="right" vertical="center"/>
      <protection locked="0"/>
    </xf>
    <xf numFmtId="168" fontId="48" fillId="2" borderId="38" xfId="0" applyNumberFormat="1" applyFont="1" applyFill="1" applyBorder="1" applyAlignment="1" applyProtection="1">
      <alignment horizontal="right" vertical="center"/>
      <protection locked="0"/>
    </xf>
    <xf numFmtId="168" fontId="48" fillId="2" borderId="89" xfId="0" applyNumberFormat="1" applyFont="1" applyFill="1" applyBorder="1" applyAlignment="1" applyProtection="1">
      <alignment horizontal="right" vertical="center"/>
      <protection locked="0"/>
    </xf>
    <xf numFmtId="168" fontId="53" fillId="0" borderId="0" xfId="0" applyNumberFormat="1" applyFont="1" applyAlignment="1">
      <alignment vertical="center" wrapText="1"/>
    </xf>
    <xf numFmtId="168" fontId="54" fillId="0" borderId="0" xfId="0" applyNumberFormat="1" applyFont="1" applyAlignment="1">
      <alignment vertical="center" wrapText="1"/>
    </xf>
    <xf numFmtId="168" fontId="42" fillId="0" borderId="17" xfId="0" applyNumberFormat="1" applyFont="1" applyFill="1" applyBorder="1" applyAlignment="1" applyProtection="1">
      <alignment horizontal="right" vertical="center"/>
      <protection locked="0"/>
    </xf>
    <xf numFmtId="168" fontId="43" fillId="0" borderId="9" xfId="0" applyNumberFormat="1" applyFont="1" applyFill="1" applyBorder="1" applyAlignment="1" applyProtection="1">
      <alignment horizontal="right" vertical="center"/>
    </xf>
    <xf numFmtId="168" fontId="43" fillId="0" borderId="34" xfId="0" applyNumberFormat="1" applyFont="1" applyFill="1" applyBorder="1" applyAlignment="1" applyProtection="1">
      <alignment horizontal="right" vertical="center"/>
    </xf>
    <xf numFmtId="168" fontId="33" fillId="0" borderId="41" xfId="0" applyNumberFormat="1" applyFont="1" applyFill="1" applyBorder="1" applyAlignment="1" applyProtection="1">
      <alignment horizontal="right" vertical="center"/>
    </xf>
    <xf numFmtId="168" fontId="33" fillId="0" borderId="45" xfId="0" applyNumberFormat="1" applyFont="1" applyFill="1" applyBorder="1" applyAlignment="1" applyProtection="1">
      <alignment horizontal="right" vertical="center"/>
    </xf>
    <xf numFmtId="168" fontId="25" fillId="0" borderId="34" xfId="0" applyNumberFormat="1" applyFont="1" applyFill="1" applyBorder="1" applyAlignment="1" applyProtection="1">
      <alignment horizontal="right" vertical="center"/>
    </xf>
    <xf numFmtId="168" fontId="25" fillId="0" borderId="41" xfId="0" applyNumberFormat="1" applyFont="1" applyFill="1" applyBorder="1" applyAlignment="1" applyProtection="1">
      <alignment horizontal="right" vertical="center"/>
    </xf>
    <xf numFmtId="168" fontId="25" fillId="0" borderId="50" xfId="0" applyNumberFormat="1" applyFont="1" applyFill="1" applyBorder="1" applyAlignment="1" applyProtection="1">
      <alignment horizontal="right" vertical="center"/>
    </xf>
    <xf numFmtId="49" fontId="27" fillId="0" borderId="82" xfId="0" applyNumberFormat="1" applyFont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top" wrapText="1"/>
    </xf>
    <xf numFmtId="0" fontId="10" fillId="0" borderId="0" xfId="0" applyFont="1" applyFill="1" applyAlignment="1" applyProtection="1">
      <alignment horizontal="centerContinuous" vertical="center" wrapText="1"/>
      <protection locked="0"/>
    </xf>
    <xf numFmtId="0" fontId="8" fillId="0" borderId="0" xfId="0" applyFont="1" applyFill="1" applyAlignment="1">
      <alignment horizontal="centerContinuous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1" fillId="7" borderId="37" xfId="0" applyNumberFormat="1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164" fontId="18" fillId="7" borderId="37" xfId="0" applyNumberFormat="1" applyFont="1" applyFill="1" applyBorder="1" applyAlignment="1">
      <alignment vertical="center" wrapText="1"/>
    </xf>
    <xf numFmtId="49" fontId="11" fillId="0" borderId="37" xfId="0" applyNumberFormat="1" applyFont="1" applyFill="1" applyBorder="1" applyAlignment="1">
      <alignment vertical="center" wrapText="1"/>
    </xf>
    <xf numFmtId="49" fontId="11" fillId="2" borderId="37" xfId="1" applyNumberFormat="1" applyFont="1" applyFill="1" applyBorder="1" applyAlignment="1" applyProtection="1">
      <alignment horizontal="left" vertical="center" wrapText="1"/>
      <protection locked="0"/>
    </xf>
    <xf numFmtId="164" fontId="27" fillId="2" borderId="37" xfId="0" applyNumberFormat="1" applyFont="1" applyFill="1" applyBorder="1" applyAlignment="1" applyProtection="1">
      <alignment vertical="center" wrapText="1"/>
      <protection locked="0"/>
    </xf>
    <xf numFmtId="164" fontId="15" fillId="2" borderId="37" xfId="0" applyNumberFormat="1" applyFont="1" applyFill="1" applyBorder="1" applyAlignment="1" applyProtection="1">
      <alignment vertical="center" wrapText="1"/>
      <protection locked="0"/>
    </xf>
    <xf numFmtId="49" fontId="11" fillId="2" borderId="37" xfId="1" applyNumberFormat="1" applyFont="1" applyFill="1" applyBorder="1" applyAlignment="1" applyProtection="1">
      <alignment vertical="center" wrapText="1"/>
      <protection locked="0"/>
    </xf>
    <xf numFmtId="0" fontId="11" fillId="7" borderId="37" xfId="0" applyFont="1" applyFill="1" applyBorder="1" applyAlignment="1">
      <alignment vertical="center" wrapText="1"/>
    </xf>
    <xf numFmtId="49" fontId="25" fillId="7" borderId="37" xfId="0" applyNumberFormat="1" applyFont="1" applyFill="1" applyBorder="1" applyAlignment="1">
      <alignment horizontal="center" vertical="center" wrapText="1"/>
    </xf>
    <xf numFmtId="49" fontId="15" fillId="7" borderId="37" xfId="0" applyNumberFormat="1" applyFont="1" applyFill="1" applyBorder="1" applyAlignment="1">
      <alignment horizontal="center" vertical="center" wrapText="1"/>
    </xf>
    <xf numFmtId="49" fontId="18" fillId="7" borderId="37" xfId="0" applyNumberFormat="1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left" vertical="center" wrapText="1"/>
    </xf>
    <xf numFmtId="49" fontId="11" fillId="7" borderId="37" xfId="0" applyNumberFormat="1" applyFont="1" applyFill="1" applyBorder="1" applyAlignment="1">
      <alignment vertical="center" wrapText="1"/>
    </xf>
    <xf numFmtId="0" fontId="16" fillId="7" borderId="142" xfId="0" applyFont="1" applyFill="1" applyBorder="1" applyAlignment="1">
      <alignment horizontal="center" vertical="center" wrapText="1"/>
    </xf>
    <xf numFmtId="0" fontId="18" fillId="4" borderId="143" xfId="0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vertical="center" wrapText="1"/>
    </xf>
    <xf numFmtId="49" fontId="11" fillId="2" borderId="46" xfId="1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 wrapText="1"/>
    </xf>
    <xf numFmtId="49" fontId="39" fillId="0" borderId="34" xfId="0" applyNumberFormat="1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right" vertical="center" wrapText="1"/>
    </xf>
    <xf numFmtId="0" fontId="23" fillId="0" borderId="42" xfId="0" applyFont="1" applyFill="1" applyBorder="1" applyAlignment="1">
      <alignment horizontal="right" vertical="center" wrapText="1"/>
    </xf>
    <xf numFmtId="4" fontId="40" fillId="0" borderId="41" xfId="0" applyNumberFormat="1" applyFont="1" applyFill="1" applyBorder="1" applyAlignment="1">
      <alignment horizontal="right" vertical="center" wrapText="1"/>
    </xf>
    <xf numFmtId="4" fontId="23" fillId="2" borderId="33" xfId="0" applyNumberFormat="1" applyFont="1" applyFill="1" applyBorder="1" applyAlignment="1" applyProtection="1">
      <alignment vertical="center" wrapText="1"/>
      <protection locked="0"/>
    </xf>
    <xf numFmtId="4" fontId="23" fillId="2" borderId="32" xfId="0" applyNumberFormat="1" applyFont="1" applyFill="1" applyBorder="1" applyAlignment="1" applyProtection="1">
      <alignment vertical="center" wrapText="1"/>
      <protection locked="0"/>
    </xf>
    <xf numFmtId="4" fontId="23" fillId="2" borderId="37" xfId="0" applyNumberFormat="1" applyFont="1" applyFill="1" applyBorder="1" applyAlignment="1" applyProtection="1">
      <alignment vertical="center" wrapText="1"/>
      <protection locked="0"/>
    </xf>
    <xf numFmtId="4" fontId="23" fillId="2" borderId="38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164" fontId="91" fillId="0" borderId="0" xfId="0" applyNumberFormat="1" applyFont="1" applyAlignment="1">
      <alignment horizontal="right" vertical="center" wrapText="1"/>
    </xf>
    <xf numFmtId="164" fontId="92" fillId="0" borderId="0" xfId="0" applyNumberFormat="1" applyFont="1" applyAlignment="1">
      <alignment horizontal="right" vertical="center" wrapText="1"/>
    </xf>
    <xf numFmtId="164" fontId="91" fillId="0" borderId="0" xfId="0" applyNumberFormat="1" applyFont="1" applyFill="1" applyAlignment="1">
      <alignment horizontal="right" vertical="center" wrapText="1"/>
    </xf>
    <xf numFmtId="0" fontId="18" fillId="0" borderId="18" xfId="0" applyFont="1" applyFill="1" applyBorder="1" applyAlignment="1">
      <alignment vertical="center" wrapText="1"/>
    </xf>
    <xf numFmtId="0" fontId="6" fillId="5" borderId="52" xfId="0" applyFont="1" applyFill="1" applyBorder="1" applyAlignment="1">
      <alignment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vertical="center"/>
    </xf>
    <xf numFmtId="0" fontId="16" fillId="5" borderId="52" xfId="0" applyFont="1" applyFill="1" applyBorder="1" applyAlignment="1">
      <alignment vertical="center"/>
    </xf>
    <xf numFmtId="0" fontId="6" fillId="5" borderId="99" xfId="0" applyFont="1" applyFill="1" applyBorder="1" applyAlignment="1">
      <alignment vertical="center"/>
    </xf>
    <xf numFmtId="0" fontId="16" fillId="5" borderId="52" xfId="0" applyFont="1" applyFill="1" applyBorder="1" applyAlignment="1">
      <alignment horizontal="centerContinuous" vertical="center"/>
    </xf>
    <xf numFmtId="0" fontId="16" fillId="5" borderId="53" xfId="0" applyFont="1" applyFill="1" applyBorder="1" applyAlignment="1">
      <alignment horizontal="centerContinuous" vertical="center"/>
    </xf>
    <xf numFmtId="0" fontId="16" fillId="5" borderId="99" xfId="0" applyFont="1" applyFill="1" applyBorder="1" applyAlignment="1">
      <alignment horizontal="centerContinuous" vertical="center"/>
    </xf>
    <xf numFmtId="0" fontId="16" fillId="5" borderId="53" xfId="0" applyFont="1" applyFill="1" applyBorder="1" applyAlignment="1">
      <alignment vertical="center"/>
    </xf>
    <xf numFmtId="0" fontId="16" fillId="5" borderId="99" xfId="0" applyFont="1" applyFill="1" applyBorder="1" applyAlignment="1">
      <alignment vertical="center"/>
    </xf>
    <xf numFmtId="0" fontId="15" fillId="0" borderId="47" xfId="0" applyFont="1" applyBorder="1" applyAlignment="1">
      <alignment vertical="center" wrapText="1"/>
    </xf>
    <xf numFmtId="3" fontId="22" fillId="0" borderId="47" xfId="0" applyNumberFormat="1" applyFont="1" applyFill="1" applyBorder="1" applyAlignment="1" applyProtection="1">
      <alignment horizontal="center" vertical="center"/>
    </xf>
    <xf numFmtId="0" fontId="18" fillId="6" borderId="13" xfId="0" applyNumberFormat="1" applyFont="1" applyFill="1" applyBorder="1" applyAlignment="1">
      <alignment horizontal="centerContinuous" vertical="center"/>
    </xf>
    <xf numFmtId="0" fontId="18" fillId="6" borderId="15" xfId="0" applyNumberFormat="1" applyFont="1" applyFill="1" applyBorder="1" applyAlignment="1">
      <alignment horizontal="centerContinuous" vertical="center"/>
    </xf>
    <xf numFmtId="0" fontId="16" fillId="6" borderId="14" xfId="0" applyNumberFormat="1" applyFont="1" applyFill="1" applyBorder="1" applyAlignment="1">
      <alignment horizontal="centerContinuous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93" fillId="0" borderId="0" xfId="0" applyFont="1" applyFill="1" applyAlignment="1">
      <alignment vertical="center"/>
    </xf>
    <xf numFmtId="0" fontId="8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83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8" fillId="7" borderId="143" xfId="0" applyFont="1" applyFill="1" applyBorder="1" applyAlignment="1">
      <alignment horizontal="center" vertical="center" wrapText="1"/>
    </xf>
    <xf numFmtId="170" fontId="38" fillId="0" borderId="37" xfId="0" applyNumberFormat="1" applyFont="1" applyFill="1" applyBorder="1" applyAlignment="1">
      <alignment vertical="center" wrapText="1"/>
    </xf>
    <xf numFmtId="0" fontId="16" fillId="7" borderId="144" xfId="0" applyFont="1" applyFill="1" applyBorder="1" applyAlignment="1">
      <alignment horizontal="center" vertical="center" wrapText="1"/>
    </xf>
    <xf numFmtId="164" fontId="91" fillId="0" borderId="37" xfId="0" applyNumberFormat="1" applyFont="1" applyBorder="1" applyAlignment="1">
      <alignment horizontal="right" vertical="center" wrapText="1"/>
    </xf>
    <xf numFmtId="0" fontId="95" fillId="7" borderId="142" xfId="0" applyFont="1" applyFill="1" applyBorder="1" applyAlignment="1">
      <alignment horizontal="center" vertical="center" wrapText="1"/>
    </xf>
    <xf numFmtId="0" fontId="91" fillId="7" borderId="143" xfId="0" applyFont="1" applyFill="1" applyBorder="1" applyAlignment="1">
      <alignment horizontal="center" vertical="center" wrapText="1"/>
    </xf>
    <xf numFmtId="49" fontId="27" fillId="7" borderId="37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vertical="center" wrapText="1"/>
    </xf>
    <xf numFmtId="49" fontId="11" fillId="2" borderId="33" xfId="1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Fill="1" applyAlignment="1">
      <alignment vertical="center"/>
    </xf>
    <xf numFmtId="0" fontId="94" fillId="0" borderId="0" xfId="0" applyFont="1" applyFill="1" applyBorder="1" applyAlignment="1">
      <alignment vertical="center"/>
    </xf>
    <xf numFmtId="0" fontId="94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3" fillId="2" borderId="13" xfId="68" applyFont="1" applyFill="1" applyBorder="1" applyAlignment="1" applyProtection="1">
      <alignment horizontal="center"/>
      <protection locked="0"/>
    </xf>
    <xf numFmtId="0" fontId="42" fillId="0" borderId="0" xfId="68" applyFont="1" applyAlignment="1">
      <alignment horizontal="center" vertical="top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horizontal="center" vertical="center"/>
    </xf>
    <xf numFmtId="0" fontId="17" fillId="5" borderId="39" xfId="0" applyFont="1" applyFill="1" applyBorder="1" applyAlignment="1">
      <alignment vertical="center"/>
    </xf>
    <xf numFmtId="3" fontId="34" fillId="5" borderId="40" xfId="0" applyNumberFormat="1" applyFont="1" applyFill="1" applyBorder="1" applyAlignment="1" applyProtection="1">
      <alignment horizontal="center" vertical="center" wrapText="1"/>
    </xf>
    <xf numFmtId="0" fontId="17" fillId="5" borderId="4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96" fillId="5" borderId="53" xfId="0" applyFont="1" applyFill="1" applyBorder="1" applyAlignment="1">
      <alignment horizontal="center" vertical="center"/>
    </xf>
    <xf numFmtId="0" fontId="96" fillId="6" borderId="30" xfId="0" applyFont="1" applyFill="1" applyBorder="1" applyAlignment="1">
      <alignment horizontal="center" vertical="center" wrapText="1"/>
    </xf>
    <xf numFmtId="0" fontId="96" fillId="5" borderId="40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vertical="center"/>
    </xf>
    <xf numFmtId="0" fontId="31" fillId="5" borderId="39" xfId="0" applyFont="1" applyFill="1" applyBorder="1" applyAlignment="1">
      <alignment vertical="center"/>
    </xf>
    <xf numFmtId="0" fontId="17" fillId="5" borderId="44" xfId="0" applyFont="1" applyFill="1" applyBorder="1" applyAlignment="1">
      <alignment vertical="center"/>
    </xf>
    <xf numFmtId="0" fontId="31" fillId="5" borderId="14" xfId="0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0" fontId="31" fillId="5" borderId="15" xfId="0" applyFont="1" applyFill="1" applyBorder="1" applyAlignment="1">
      <alignment vertical="center"/>
    </xf>
    <xf numFmtId="0" fontId="31" fillId="5" borderId="13" xfId="0" applyFont="1" applyFill="1" applyBorder="1" applyAlignment="1">
      <alignment vertical="center"/>
    </xf>
    <xf numFmtId="0" fontId="31" fillId="5" borderId="16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0" fontId="31" fillId="5" borderId="12" xfId="0" applyFont="1" applyFill="1" applyBorder="1" applyAlignment="1">
      <alignment vertical="center"/>
    </xf>
    <xf numFmtId="0" fontId="31" fillId="5" borderId="9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5" fillId="0" borderId="37" xfId="0" applyFont="1" applyBorder="1" applyAlignment="1" applyProtection="1">
      <alignment horizontal="left" vertical="center"/>
    </xf>
    <xf numFmtId="0" fontId="17" fillId="5" borderId="38" xfId="0" applyFont="1" applyFill="1" applyBorder="1" applyAlignment="1">
      <alignment vertical="center"/>
    </xf>
    <xf numFmtId="0" fontId="11" fillId="0" borderId="66" xfId="0" applyFont="1" applyBorder="1" applyAlignment="1" applyProtection="1">
      <alignment vertical="center"/>
    </xf>
    <xf numFmtId="0" fontId="18" fillId="10" borderId="80" xfId="0" applyFont="1" applyFill="1" applyBorder="1" applyAlignment="1">
      <alignment vertical="center" wrapText="1"/>
    </xf>
    <xf numFmtId="0" fontId="16" fillId="10" borderId="31" xfId="0" applyFont="1" applyFill="1" applyBorder="1" applyAlignment="1">
      <alignment horizontal="center" vertical="center"/>
    </xf>
    <xf numFmtId="0" fontId="16" fillId="10" borderId="80" xfId="0" applyFont="1" applyFill="1" applyBorder="1" applyAlignment="1">
      <alignment vertical="center"/>
    </xf>
    <xf numFmtId="164" fontId="18" fillId="10" borderId="80" xfId="0" applyNumberFormat="1" applyFont="1" applyFill="1" applyBorder="1" applyAlignment="1">
      <alignment vertical="center" wrapText="1"/>
    </xf>
    <xf numFmtId="49" fontId="25" fillId="0" borderId="70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49" fontId="11" fillId="0" borderId="73" xfId="0" applyNumberFormat="1" applyFont="1" applyBorder="1" applyAlignment="1">
      <alignment vertical="center" wrapText="1"/>
    </xf>
    <xf numFmtId="0" fontId="6" fillId="10" borderId="58" xfId="0" applyFont="1" applyFill="1" applyBorder="1" applyAlignment="1">
      <alignment vertical="center"/>
    </xf>
    <xf numFmtId="49" fontId="52" fillId="10" borderId="29" xfId="0" applyNumberFormat="1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vertical="center"/>
    </xf>
    <xf numFmtId="168" fontId="25" fillId="10" borderId="58" xfId="0" applyNumberFormat="1" applyFont="1" applyFill="1" applyBorder="1" applyAlignment="1">
      <alignment vertical="center"/>
    </xf>
    <xf numFmtId="3" fontId="22" fillId="10" borderId="29" xfId="0" applyNumberFormat="1" applyFont="1" applyFill="1" applyBorder="1" applyAlignment="1" applyProtection="1">
      <alignment horizontal="center" vertical="center" wrapText="1"/>
    </xf>
    <xf numFmtId="168" fontId="25" fillId="10" borderId="27" xfId="0" applyNumberFormat="1" applyFont="1" applyFill="1" applyBorder="1" applyAlignment="1">
      <alignment vertical="center"/>
    </xf>
    <xf numFmtId="49" fontId="49" fillId="10" borderId="29" xfId="0" applyNumberFormat="1" applyFont="1" applyFill="1" applyBorder="1" applyAlignment="1">
      <alignment vertical="center" textRotation="90" wrapText="1"/>
    </xf>
    <xf numFmtId="49" fontId="51" fillId="10" borderId="29" xfId="0" applyNumberFormat="1" applyFont="1" applyFill="1" applyBorder="1" applyAlignment="1">
      <alignment horizontal="left" vertical="center" wrapText="1"/>
    </xf>
    <xf numFmtId="49" fontId="51" fillId="10" borderId="31" xfId="0" applyNumberFormat="1" applyFont="1" applyFill="1" applyBorder="1" applyAlignment="1">
      <alignment horizontal="center" vertical="center" wrapText="1"/>
    </xf>
    <xf numFmtId="168" fontId="51" fillId="10" borderId="58" xfId="0" applyNumberFormat="1" applyFont="1" applyFill="1" applyBorder="1" applyAlignment="1" applyProtection="1">
      <alignment horizontal="right" vertical="center"/>
    </xf>
    <xf numFmtId="168" fontId="51" fillId="10" borderId="27" xfId="0" applyNumberFormat="1" applyFont="1" applyFill="1" applyBorder="1" applyAlignment="1" applyProtection="1">
      <alignment horizontal="right" vertical="center"/>
    </xf>
    <xf numFmtId="168" fontId="51" fillId="10" borderId="58" xfId="0" applyNumberFormat="1" applyFont="1" applyFill="1" applyBorder="1" applyAlignment="1" applyProtection="1">
      <alignment horizontal="right" vertical="center" wrapText="1"/>
    </xf>
    <xf numFmtId="168" fontId="51" fillId="10" borderId="27" xfId="0" applyNumberFormat="1" applyFont="1" applyFill="1" applyBorder="1" applyAlignment="1" applyProtection="1">
      <alignment horizontal="right" vertical="center" wrapText="1"/>
    </xf>
    <xf numFmtId="0" fontId="6" fillId="9" borderId="58" xfId="0" applyFont="1" applyFill="1" applyBorder="1" applyAlignment="1">
      <alignment vertical="center"/>
    </xf>
    <xf numFmtId="49" fontId="49" fillId="9" borderId="29" xfId="0" applyNumberFormat="1" applyFont="1" applyFill="1" applyBorder="1" applyAlignment="1">
      <alignment vertical="center" textRotation="90" wrapText="1"/>
    </xf>
    <xf numFmtId="0" fontId="6" fillId="9" borderId="29" xfId="0" applyFont="1" applyFill="1" applyBorder="1" applyAlignment="1">
      <alignment vertical="center"/>
    </xf>
    <xf numFmtId="49" fontId="50" fillId="9" borderId="31" xfId="0" applyNumberFormat="1" applyFont="1" applyFill="1" applyBorder="1" applyAlignment="1">
      <alignment horizontal="left" vertical="center" wrapText="1"/>
    </xf>
    <xf numFmtId="49" fontId="51" fillId="9" borderId="31" xfId="0" applyNumberFormat="1" applyFont="1" applyFill="1" applyBorder="1" applyAlignment="1">
      <alignment horizontal="center" vertical="center" wrapText="1"/>
    </xf>
    <xf numFmtId="168" fontId="51" fillId="9" borderId="58" xfId="0" applyNumberFormat="1" applyFont="1" applyFill="1" applyBorder="1" applyAlignment="1">
      <alignment vertical="center" wrapText="1"/>
    </xf>
    <xf numFmtId="3" fontId="22" fillId="9" borderId="29" xfId="0" applyNumberFormat="1" applyFont="1" applyFill="1" applyBorder="1" applyAlignment="1" applyProtection="1">
      <alignment horizontal="center" vertical="center" wrapText="1"/>
    </xf>
    <xf numFmtId="168" fontId="51" fillId="9" borderId="27" xfId="0" applyNumberFormat="1" applyFont="1" applyFill="1" applyBorder="1" applyAlignment="1">
      <alignment vertical="center"/>
    </xf>
    <xf numFmtId="168" fontId="51" fillId="9" borderId="27" xfId="0" applyNumberFormat="1" applyFont="1" applyFill="1" applyBorder="1" applyAlignment="1">
      <alignment vertical="center" wrapText="1"/>
    </xf>
    <xf numFmtId="49" fontId="51" fillId="9" borderId="29" xfId="0" applyNumberFormat="1" applyFont="1" applyFill="1" applyBorder="1" applyAlignment="1">
      <alignment horizontal="left" vertical="center" wrapText="1"/>
    </xf>
    <xf numFmtId="168" fontId="51" fillId="9" borderId="58" xfId="0" applyNumberFormat="1" applyFont="1" applyFill="1" applyBorder="1" applyAlignment="1" applyProtection="1">
      <alignment horizontal="right" vertical="center" wrapText="1"/>
    </xf>
    <xf numFmtId="49" fontId="51" fillId="9" borderId="27" xfId="0" applyNumberFormat="1" applyFont="1" applyFill="1" applyBorder="1" applyAlignment="1">
      <alignment horizontal="center" vertical="center" wrapText="1"/>
    </xf>
    <xf numFmtId="168" fontId="51" fillId="9" borderId="58" xfId="0" applyNumberFormat="1" applyFont="1" applyFill="1" applyBorder="1" applyAlignment="1">
      <alignment vertical="center"/>
    </xf>
    <xf numFmtId="164" fontId="25" fillId="9" borderId="11" xfId="45" applyNumberFormat="1" applyFont="1" applyFill="1" applyBorder="1" applyAlignment="1" applyProtection="1">
      <alignment horizontal="center" vertical="center"/>
      <protection locked="0"/>
    </xf>
    <xf numFmtId="164" fontId="51" fillId="9" borderId="4" xfId="45" applyNumberFormat="1" applyFont="1" applyFill="1" applyBorder="1" applyAlignment="1" applyProtection="1">
      <alignment vertical="center" wrapText="1"/>
    </xf>
    <xf numFmtId="164" fontId="51" fillId="9" borderId="6" xfId="45" applyNumberFormat="1" applyFont="1" applyFill="1" applyBorder="1" applyAlignment="1" applyProtection="1">
      <alignment vertical="center" wrapText="1"/>
    </xf>
    <xf numFmtId="167" fontId="51" fillId="9" borderId="101" xfId="45" applyNumberFormat="1" applyFont="1" applyFill="1" applyBorder="1" applyAlignment="1" applyProtection="1">
      <alignment vertical="center" wrapText="1"/>
    </xf>
    <xf numFmtId="167" fontId="51" fillId="9" borderId="4" xfId="45" applyNumberFormat="1" applyFont="1" applyFill="1" applyBorder="1" applyAlignment="1" applyProtection="1">
      <alignment vertical="center" wrapText="1"/>
    </xf>
    <xf numFmtId="167" fontId="51" fillId="9" borderId="6" xfId="45" applyNumberFormat="1" applyFont="1" applyFill="1" applyBorder="1" applyAlignment="1" applyProtection="1">
      <alignment vertical="center" wrapText="1"/>
    </xf>
    <xf numFmtId="168" fontId="51" fillId="9" borderId="58" xfId="0" applyNumberFormat="1" applyFont="1" applyFill="1" applyBorder="1" applyAlignment="1" applyProtection="1">
      <alignment horizontal="right" vertical="center"/>
    </xf>
    <xf numFmtId="164" fontId="11" fillId="9" borderId="33" xfId="45" applyNumberFormat="1" applyFont="1" applyFill="1" applyBorder="1" applyAlignment="1" applyProtection="1">
      <alignment horizontal="center" vertical="center"/>
      <protection locked="0"/>
    </xf>
    <xf numFmtId="164" fontId="48" fillId="9" borderId="33" xfId="45" applyNumberFormat="1" applyFont="1" applyFill="1" applyBorder="1" applyAlignment="1" applyProtection="1">
      <alignment vertical="center" wrapText="1"/>
    </xf>
    <xf numFmtId="164" fontId="48" fillId="9" borderId="15" xfId="45" applyNumberFormat="1" applyFont="1" applyFill="1" applyBorder="1" applyAlignment="1" applyProtection="1">
      <alignment vertical="center" wrapText="1"/>
    </xf>
    <xf numFmtId="167" fontId="48" fillId="9" borderId="35" xfId="45" applyNumberFormat="1" applyFont="1" applyFill="1" applyBorder="1" applyAlignment="1" applyProtection="1">
      <alignment vertical="center" wrapText="1"/>
    </xf>
    <xf numFmtId="167" fontId="48" fillId="9" borderId="33" xfId="45" applyNumberFormat="1" applyFont="1" applyFill="1" applyBorder="1" applyAlignment="1" applyProtection="1">
      <alignment vertical="center" wrapText="1"/>
    </xf>
    <xf numFmtId="167" fontId="48" fillId="9" borderId="15" xfId="45" applyNumberFormat="1" applyFont="1" applyFill="1" applyBorder="1" applyAlignment="1" applyProtection="1">
      <alignment vertical="center" wrapText="1"/>
    </xf>
    <xf numFmtId="164" fontId="25" fillId="10" borderId="4" xfId="45" applyNumberFormat="1" applyFont="1" applyFill="1" applyBorder="1" applyAlignment="1" applyProtection="1">
      <alignment horizontal="center" vertical="center"/>
      <protection locked="0"/>
    </xf>
    <xf numFmtId="164" fontId="51" fillId="10" borderId="4" xfId="45" applyNumberFormat="1" applyFont="1" applyFill="1" applyBorder="1" applyAlignment="1" applyProtection="1">
      <alignment vertical="center" wrapText="1"/>
    </xf>
    <xf numFmtId="164" fontId="51" fillId="10" borderId="6" xfId="45" applyNumberFormat="1" applyFont="1" applyFill="1" applyBorder="1" applyAlignment="1" applyProtection="1">
      <alignment vertical="center" wrapText="1"/>
    </xf>
    <xf numFmtId="167" fontId="51" fillId="10" borderId="101" xfId="45" applyNumberFormat="1" applyFont="1" applyFill="1" applyBorder="1" applyAlignment="1" applyProtection="1">
      <alignment vertical="center" wrapText="1"/>
    </xf>
    <xf numFmtId="167" fontId="51" fillId="10" borderId="4" xfId="45" applyNumberFormat="1" applyFont="1" applyFill="1" applyBorder="1" applyAlignment="1" applyProtection="1">
      <alignment vertical="center" wrapText="1"/>
    </xf>
    <xf numFmtId="167" fontId="51" fillId="10" borderId="6" xfId="45" applyNumberFormat="1" applyFont="1" applyFill="1" applyBorder="1" applyAlignment="1" applyProtection="1">
      <alignment vertical="center" wrapText="1"/>
    </xf>
    <xf numFmtId="164" fontId="25" fillId="10" borderId="29" xfId="45" applyNumberFormat="1" applyFont="1" applyFill="1" applyBorder="1" applyAlignment="1" applyProtection="1">
      <alignment horizontal="center" vertical="center"/>
      <protection locked="0"/>
    </xf>
    <xf numFmtId="164" fontId="51" fillId="10" borderId="29" xfId="45" applyNumberFormat="1" applyFont="1" applyFill="1" applyBorder="1" applyAlignment="1" applyProtection="1">
      <alignment vertical="center" wrapText="1"/>
    </xf>
    <xf numFmtId="164" fontId="51" fillId="10" borderId="85" xfId="45" applyNumberFormat="1" applyFont="1" applyFill="1" applyBorder="1" applyAlignment="1" applyProtection="1">
      <alignment vertical="center" wrapText="1"/>
    </xf>
    <xf numFmtId="167" fontId="51" fillId="10" borderId="80" xfId="45" applyNumberFormat="1" applyFont="1" applyFill="1" applyBorder="1" applyAlignment="1" applyProtection="1">
      <alignment vertical="center" wrapText="1"/>
    </xf>
    <xf numFmtId="167" fontId="51" fillId="10" borderId="29" xfId="45" applyNumberFormat="1" applyFont="1" applyFill="1" applyBorder="1" applyAlignment="1" applyProtection="1">
      <alignment vertical="center" wrapText="1"/>
    </xf>
    <xf numFmtId="167" fontId="51" fillId="10" borderId="85" xfId="45" applyNumberFormat="1" applyFont="1" applyFill="1" applyBorder="1" applyAlignment="1" applyProtection="1">
      <alignment vertical="center" wrapText="1"/>
    </xf>
    <xf numFmtId="49" fontId="11" fillId="7" borderId="35" xfId="1" applyNumberFormat="1" applyFont="1" applyFill="1" applyBorder="1" applyAlignment="1" applyProtection="1">
      <alignment horizontal="left" vertical="center" wrapText="1" indent="2"/>
    </xf>
    <xf numFmtId="49" fontId="11" fillId="7" borderId="33" xfId="1" applyNumberFormat="1" applyFont="1" applyFill="1" applyBorder="1" applyAlignment="1" applyProtection="1">
      <alignment horizontal="left" vertical="center" wrapText="1" indent="2"/>
    </xf>
    <xf numFmtId="49" fontId="11" fillId="2" borderId="33" xfId="1" applyNumberFormat="1" applyFont="1" applyFill="1" applyBorder="1" applyAlignment="1" applyProtection="1">
      <alignment horizontal="left" vertical="center" wrapText="1"/>
      <protection locked="0"/>
    </xf>
    <xf numFmtId="49" fontId="11" fillId="7" borderId="37" xfId="1" applyNumberFormat="1" applyFont="1" applyFill="1" applyBorder="1" applyAlignment="1" applyProtection="1">
      <alignment horizontal="left" vertical="center" wrapText="1" indent="2"/>
    </xf>
    <xf numFmtId="0" fontId="2" fillId="0" borderId="53" xfId="0" applyFont="1" applyBorder="1" applyAlignment="1">
      <alignment vertical="center" wrapText="1"/>
    </xf>
    <xf numFmtId="0" fontId="99" fillId="0" borderId="0" xfId="68" applyFont="1" applyFill="1" applyAlignment="1">
      <alignment horizontal="left" wrapText="1"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15" fillId="0" borderId="26" xfId="0" applyFont="1" applyBorder="1" applyAlignment="1" applyProtection="1">
      <alignment vertical="center"/>
    </xf>
    <xf numFmtId="0" fontId="6" fillId="5" borderId="99" xfId="0" applyFont="1" applyFill="1" applyBorder="1" applyAlignment="1" applyProtection="1">
      <alignment vertical="center"/>
    </xf>
    <xf numFmtId="0" fontId="15" fillId="0" borderId="32" xfId="0" applyFont="1" applyBorder="1" applyAlignment="1" applyProtection="1">
      <alignment horizontal="left" vertical="center"/>
    </xf>
    <xf numFmtId="0" fontId="15" fillId="0" borderId="38" xfId="0" applyFont="1" applyBorder="1" applyAlignment="1" applyProtection="1">
      <alignment horizontal="left" vertical="center"/>
    </xf>
    <xf numFmtId="0" fontId="15" fillId="0" borderId="32" xfId="0" applyFont="1" applyBorder="1" applyAlignment="1" applyProtection="1">
      <alignment vertical="center"/>
    </xf>
    <xf numFmtId="0" fontId="15" fillId="0" borderId="38" xfId="0" applyFont="1" applyBorder="1" applyAlignment="1" applyProtection="1">
      <alignment vertical="center"/>
    </xf>
    <xf numFmtId="165" fontId="18" fillId="0" borderId="39" xfId="0" applyNumberFormat="1" applyFont="1" applyFill="1" applyBorder="1" applyAlignment="1" applyProtection="1">
      <alignment vertical="center" wrapText="1"/>
    </xf>
    <xf numFmtId="0" fontId="15" fillId="0" borderId="54" xfId="0" applyFont="1" applyBorder="1" applyAlignment="1" applyProtection="1">
      <alignment horizontal="left" vertical="center" wrapText="1"/>
    </xf>
    <xf numFmtId="0" fontId="15" fillId="0" borderId="38" xfId="0" applyFont="1" applyBorder="1" applyAlignment="1" applyProtection="1">
      <alignment horizontal="left" vertical="center" wrapText="1"/>
    </xf>
    <xf numFmtId="164" fontId="15" fillId="0" borderId="46" xfId="0" applyNumberFormat="1" applyFont="1" applyFill="1" applyBorder="1" applyAlignment="1" applyProtection="1">
      <alignment vertical="center" wrapText="1"/>
    </xf>
    <xf numFmtId="0" fontId="11" fillId="0" borderId="17" xfId="0" applyFont="1" applyBorder="1" applyAlignment="1" applyProtection="1">
      <alignment horizontal="left" vertical="center" wrapText="1"/>
    </xf>
    <xf numFmtId="0" fontId="18" fillId="7" borderId="27" xfId="0" applyFont="1" applyFill="1" applyBorder="1" applyAlignment="1" applyProtection="1">
      <alignment horizontal="left" vertical="center"/>
    </xf>
    <xf numFmtId="49" fontId="11" fillId="9" borderId="26" xfId="0" applyNumberFormat="1" applyFont="1" applyFill="1" applyBorder="1" applyAlignment="1" applyProtection="1">
      <alignment horizontal="left" vertical="center" wrapText="1"/>
    </xf>
    <xf numFmtId="168" fontId="28" fillId="0" borderId="37" xfId="0" applyNumberFormat="1" applyFont="1" applyFill="1" applyBorder="1" applyAlignment="1" applyProtection="1">
      <alignment horizontal="center" vertical="center"/>
    </xf>
    <xf numFmtId="168" fontId="28" fillId="0" borderId="44" xfId="0" applyNumberFormat="1" applyFont="1" applyFill="1" applyBorder="1" applyAlignment="1" applyProtection="1">
      <alignment horizontal="center" vertical="center"/>
    </xf>
    <xf numFmtId="168" fontId="28" fillId="0" borderId="39" xfId="0" applyNumberFormat="1" applyFont="1" applyFill="1" applyBorder="1" applyAlignment="1" applyProtection="1">
      <alignment horizontal="center" vertical="center"/>
    </xf>
    <xf numFmtId="0" fontId="19" fillId="0" borderId="58" xfId="0" applyFont="1" applyBorder="1" applyAlignment="1" applyProtection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vertical="center" wrapText="1"/>
    </xf>
    <xf numFmtId="0" fontId="39" fillId="0" borderId="80" xfId="0" applyFont="1" applyBorder="1" applyAlignment="1" applyProtection="1">
      <alignment horizontal="right" vertical="center" wrapText="1"/>
    </xf>
    <xf numFmtId="0" fontId="39" fillId="0" borderId="31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left" vertical="center" wrapText="1"/>
    </xf>
    <xf numFmtId="0" fontId="18" fillId="9" borderId="17" xfId="0" applyFont="1" applyFill="1" applyBorder="1" applyAlignment="1" applyProtection="1">
      <alignment horizontal="left" vertical="center"/>
    </xf>
    <xf numFmtId="0" fontId="18" fillId="9" borderId="27" xfId="0" applyFont="1" applyFill="1" applyBorder="1" applyAlignment="1" applyProtection="1">
      <alignment horizontal="left" vertical="center"/>
    </xf>
    <xf numFmtId="0" fontId="15" fillId="0" borderId="32" xfId="0" applyFont="1" applyFill="1" applyBorder="1" applyAlignment="1" applyProtection="1">
      <alignment horizontal="left" vertical="center"/>
    </xf>
    <xf numFmtId="0" fontId="23" fillId="0" borderId="38" xfId="0" applyFont="1" applyFill="1" applyBorder="1" applyAlignment="1" applyProtection="1">
      <alignment horizontal="left" vertical="center"/>
    </xf>
    <xf numFmtId="0" fontId="23" fillId="0" borderId="63" xfId="0" applyFont="1" applyFill="1" applyBorder="1" applyAlignment="1" applyProtection="1">
      <alignment horizontal="left" vertical="center"/>
    </xf>
    <xf numFmtId="0" fontId="11" fillId="0" borderId="32" xfId="0" applyFont="1" applyFill="1" applyBorder="1" applyAlignment="1" applyProtection="1">
      <alignment horizontal="left" vertical="center"/>
    </xf>
    <xf numFmtId="0" fontId="23" fillId="0" borderId="38" xfId="0" applyFont="1" applyBorder="1" applyAlignment="1" applyProtection="1">
      <alignment horizontal="left" vertical="center"/>
    </xf>
    <xf numFmtId="0" fontId="23" fillId="0" borderId="63" xfId="0" applyFont="1" applyBorder="1" applyAlignment="1" applyProtection="1">
      <alignment horizontal="left" vertical="center"/>
    </xf>
    <xf numFmtId="0" fontId="11" fillId="0" borderId="32" xfId="0" applyFont="1" applyBorder="1" applyAlignment="1" applyProtection="1">
      <alignment horizontal="left" vertical="center"/>
    </xf>
    <xf numFmtId="0" fontId="11" fillId="0" borderId="68" xfId="0" applyFont="1" applyBorder="1" applyAlignment="1" applyProtection="1">
      <alignment horizontal="left" vertical="center"/>
    </xf>
    <xf numFmtId="0" fontId="11" fillId="0" borderId="68" xfId="0" applyFont="1" applyFill="1" applyBorder="1" applyAlignment="1" applyProtection="1">
      <alignment horizontal="left" vertical="center"/>
    </xf>
    <xf numFmtId="0" fontId="11" fillId="0" borderId="104" xfId="0" applyFont="1" applyFill="1" applyBorder="1" applyAlignment="1" applyProtection="1">
      <alignment horizontal="left" vertical="center"/>
    </xf>
    <xf numFmtId="0" fontId="23" fillId="0" borderId="49" xfId="0" applyFont="1" applyBorder="1" applyAlignment="1" applyProtection="1">
      <alignment horizontal="left" vertical="center"/>
    </xf>
    <xf numFmtId="0" fontId="11" fillId="0" borderId="38" xfId="0" applyFont="1" applyBorder="1" applyAlignment="1" applyProtection="1">
      <alignment horizontal="left" vertical="center"/>
    </xf>
    <xf numFmtId="0" fontId="11" fillId="0" borderId="38" xfId="0" applyFont="1" applyFill="1" applyBorder="1" applyAlignment="1" applyProtection="1">
      <alignment horizontal="left" vertical="center"/>
    </xf>
    <xf numFmtId="0" fontId="11" fillId="0" borderId="65" xfId="0" applyFont="1" applyFill="1" applyBorder="1" applyAlignment="1" applyProtection="1">
      <alignment horizontal="left" vertical="center" wrapText="1"/>
    </xf>
    <xf numFmtId="0" fontId="11" fillId="0" borderId="43" xfId="0" applyFont="1" applyFill="1" applyBorder="1" applyAlignment="1" applyProtection="1">
      <alignment horizontal="left" vertical="center" wrapText="1"/>
    </xf>
    <xf numFmtId="0" fontId="23" fillId="0" borderId="43" xfId="0" applyFont="1" applyFill="1" applyBorder="1" applyAlignment="1" applyProtection="1">
      <alignment horizontal="left" vertical="center" wrapText="1"/>
    </xf>
    <xf numFmtId="0" fontId="23" fillId="0" borderId="60" xfId="0" applyFont="1" applyFill="1" applyBorder="1" applyAlignment="1" applyProtection="1">
      <alignment horizontal="left" vertical="center" wrapText="1"/>
    </xf>
    <xf numFmtId="0" fontId="15" fillId="0" borderId="68" xfId="0" applyFont="1" applyBorder="1" applyAlignment="1" applyProtection="1">
      <alignment horizontal="left" vertical="center"/>
    </xf>
    <xf numFmtId="0" fontId="11" fillId="0" borderId="78" xfId="0" applyFont="1" applyFill="1" applyBorder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/>
    </xf>
    <xf numFmtId="0" fontId="15" fillId="0" borderId="104" xfId="0" applyFont="1" applyBorder="1" applyAlignment="1" applyProtection="1">
      <alignment horizontal="left" vertical="center"/>
    </xf>
    <xf numFmtId="0" fontId="15" fillId="0" borderId="38" xfId="0" applyFont="1" applyFill="1" applyBorder="1" applyAlignment="1" applyProtection="1">
      <alignment horizontal="left" vertical="center"/>
    </xf>
    <xf numFmtId="0" fontId="15" fillId="0" borderId="68" xfId="0" applyFont="1" applyFill="1" applyBorder="1" applyAlignment="1" applyProtection="1">
      <alignment horizontal="left" vertical="center"/>
    </xf>
    <xf numFmtId="0" fontId="23" fillId="0" borderId="32" xfId="0" applyFont="1" applyFill="1" applyBorder="1" applyAlignment="1" applyProtection="1">
      <alignment horizontal="left" vertical="center"/>
    </xf>
    <xf numFmtId="0" fontId="38" fillId="0" borderId="38" xfId="0" applyFont="1" applyFill="1" applyBorder="1" applyAlignment="1" applyProtection="1">
      <alignment horizontal="left" vertical="center"/>
    </xf>
    <xf numFmtId="0" fontId="38" fillId="0" borderId="63" xfId="0" applyFont="1" applyFill="1" applyBorder="1" applyAlignment="1" applyProtection="1">
      <alignment horizontal="left" vertical="center"/>
    </xf>
    <xf numFmtId="0" fontId="11" fillId="0" borderId="104" xfId="0" applyFont="1" applyBorder="1" applyAlignment="1" applyProtection="1">
      <alignment horizontal="left" vertical="center"/>
    </xf>
    <xf numFmtId="0" fontId="23" fillId="0" borderId="68" xfId="0" applyFont="1" applyFill="1" applyBorder="1" applyAlignment="1" applyProtection="1">
      <alignment horizontal="left" vertical="center"/>
    </xf>
    <xf numFmtId="0" fontId="19" fillId="0" borderId="38" xfId="0" applyFont="1" applyBorder="1" applyAlignment="1" applyProtection="1">
      <alignment horizontal="left" vertical="center"/>
    </xf>
    <xf numFmtId="0" fontId="19" fillId="0" borderId="63" xfId="0" applyFont="1" applyBorder="1" applyAlignment="1" applyProtection="1">
      <alignment horizontal="left" vertical="center"/>
    </xf>
    <xf numFmtId="0" fontId="11" fillId="0" borderId="78" xfId="0" applyFont="1" applyBorder="1" applyAlignment="1" applyProtection="1">
      <alignment horizontal="left" vertical="center"/>
    </xf>
    <xf numFmtId="0" fontId="15" fillId="0" borderId="17" xfId="0" applyFont="1" applyBorder="1" applyAlignment="1" applyProtection="1">
      <alignment horizontal="left" vertical="center"/>
    </xf>
    <xf numFmtId="0" fontId="11" fillId="0" borderId="32" xfId="0" applyFont="1" applyFill="1" applyBorder="1" applyAlignment="1" applyProtection="1">
      <alignment horizontal="left" vertical="center" wrapText="1"/>
    </xf>
    <xf numFmtId="0" fontId="23" fillId="0" borderId="38" xfId="0" applyFont="1" applyFill="1" applyBorder="1" applyAlignment="1" applyProtection="1">
      <alignment horizontal="left" vertical="center" wrapText="1"/>
    </xf>
    <xf numFmtId="0" fontId="23" fillId="0" borderId="63" xfId="0" applyFont="1" applyFill="1" applyBorder="1" applyAlignment="1" applyProtection="1">
      <alignment horizontal="left" vertical="center" wrapText="1"/>
    </xf>
    <xf numFmtId="0" fontId="23" fillId="0" borderId="32" xfId="0" applyFont="1" applyFill="1" applyBorder="1" applyAlignment="1" applyProtection="1">
      <alignment horizontal="left" vertical="center" wrapText="1"/>
    </xf>
    <xf numFmtId="0" fontId="11" fillId="0" borderId="79" xfId="0" applyFont="1" applyFill="1" applyBorder="1" applyAlignment="1" applyProtection="1">
      <alignment horizontal="left" vertical="center" wrapText="1"/>
    </xf>
    <xf numFmtId="0" fontId="11" fillId="0" borderId="129" xfId="0" applyFont="1" applyBorder="1" applyAlignment="1" applyProtection="1">
      <alignment horizontal="left" vertical="center" wrapText="1"/>
    </xf>
    <xf numFmtId="0" fontId="19" fillId="0" borderId="68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5" fillId="0" borderId="78" xfId="0" applyFont="1" applyBorder="1" applyAlignment="1" applyProtection="1">
      <alignment horizontal="left" vertical="center"/>
    </xf>
    <xf numFmtId="0" fontId="23" fillId="0" borderId="32" xfId="0" applyFont="1" applyBorder="1" applyAlignment="1" applyProtection="1">
      <alignment horizontal="left" vertical="center"/>
    </xf>
    <xf numFmtId="0" fontId="38" fillId="0" borderId="38" xfId="0" applyFont="1" applyBorder="1" applyAlignment="1" applyProtection="1">
      <alignment horizontal="left" vertical="center"/>
    </xf>
    <xf numFmtId="0" fontId="38" fillId="0" borderId="49" xfId="0" applyFont="1" applyBorder="1" applyAlignment="1" applyProtection="1">
      <alignment horizontal="left" vertical="center"/>
    </xf>
    <xf numFmtId="0" fontId="38" fillId="0" borderId="63" xfId="0" applyFont="1" applyBorder="1" applyAlignment="1" applyProtection="1">
      <alignment horizontal="left" vertical="center"/>
    </xf>
    <xf numFmtId="0" fontId="11" fillId="0" borderId="104" xfId="0" applyFont="1" applyBorder="1" applyAlignment="1" applyProtection="1">
      <alignment horizontal="left" vertical="center" wrapText="1"/>
    </xf>
    <xf numFmtId="0" fontId="11" fillId="0" borderId="79" xfId="0" applyFont="1" applyBorder="1" applyAlignment="1" applyProtection="1">
      <alignment horizontal="left" vertical="center"/>
    </xf>
    <xf numFmtId="0" fontId="15" fillId="0" borderId="141" xfId="0" applyFont="1" applyBorder="1" applyAlignment="1" applyProtection="1">
      <alignment horizontal="left" vertical="center"/>
    </xf>
    <xf numFmtId="0" fontId="11" fillId="0" borderId="68" xfId="0" applyFont="1" applyBorder="1" applyAlignment="1" applyProtection="1">
      <alignment horizontal="left" vertical="center" wrapText="1"/>
    </xf>
    <xf numFmtId="0" fontId="6" fillId="0" borderId="37" xfId="0" applyFont="1" applyBorder="1" applyAlignment="1">
      <alignment vertical="center" wrapText="1"/>
    </xf>
    <xf numFmtId="0" fontId="16" fillId="0" borderId="37" xfId="0" applyFont="1" applyBorder="1" applyAlignment="1">
      <alignment vertical="center"/>
    </xf>
    <xf numFmtId="169" fontId="11" fillId="35" borderId="123" xfId="0" applyNumberFormat="1" applyFont="1" applyFill="1" applyBorder="1" applyAlignment="1" applyProtection="1">
      <alignment vertical="center" wrapText="1"/>
      <protection locked="0"/>
    </xf>
    <xf numFmtId="169" fontId="11" fillId="35" borderId="133" xfId="0" applyNumberFormat="1" applyFont="1" applyFill="1" applyBorder="1" applyAlignment="1" applyProtection="1">
      <alignment vertical="center" wrapText="1"/>
      <protection locked="0"/>
    </xf>
    <xf numFmtId="169" fontId="11" fillId="35" borderId="136" xfId="0" applyNumberFormat="1" applyFont="1" applyFill="1" applyBorder="1" applyAlignment="1" applyProtection="1">
      <alignment vertical="center" wrapText="1"/>
      <protection locked="0"/>
    </xf>
    <xf numFmtId="169" fontId="11" fillId="35" borderId="135" xfId="0" applyNumberFormat="1" applyFont="1" applyFill="1" applyBorder="1" applyAlignment="1" applyProtection="1">
      <alignment vertical="center" wrapText="1"/>
      <protection locked="0"/>
    </xf>
    <xf numFmtId="169" fontId="11" fillId="35" borderId="127" xfId="0" applyNumberFormat="1" applyFont="1" applyFill="1" applyBorder="1" applyAlignment="1" applyProtection="1">
      <alignment vertical="center" wrapText="1"/>
      <protection locked="0"/>
    </xf>
    <xf numFmtId="169" fontId="11" fillId="35" borderId="138" xfId="0" applyNumberFormat="1" applyFont="1" applyFill="1" applyBorder="1" applyAlignment="1" applyProtection="1">
      <alignment vertical="center" wrapText="1"/>
      <protection locked="0"/>
    </xf>
    <xf numFmtId="169" fontId="11" fillId="35" borderId="122" xfId="0" applyNumberFormat="1" applyFont="1" applyFill="1" applyBorder="1" applyAlignment="1" applyProtection="1">
      <alignment vertical="center" wrapText="1"/>
      <protection locked="0"/>
    </xf>
    <xf numFmtId="169" fontId="11" fillId="35" borderId="128" xfId="0" applyNumberFormat="1" applyFont="1" applyFill="1" applyBorder="1" applyAlignment="1" applyProtection="1">
      <alignment vertical="center" wrapText="1"/>
      <protection locked="0"/>
    </xf>
    <xf numFmtId="169" fontId="11" fillId="35" borderId="124" xfId="0" applyNumberFormat="1" applyFont="1" applyFill="1" applyBorder="1" applyAlignment="1" applyProtection="1">
      <alignment vertical="center" wrapText="1"/>
      <protection locked="0"/>
    </xf>
    <xf numFmtId="169" fontId="11" fillId="35" borderId="137" xfId="0" applyNumberFormat="1" applyFont="1" applyFill="1" applyBorder="1" applyAlignment="1" applyProtection="1">
      <alignment vertical="center" wrapText="1"/>
      <protection locked="0"/>
    </xf>
    <xf numFmtId="169" fontId="11" fillId="35" borderId="134" xfId="0" applyNumberFormat="1" applyFont="1" applyFill="1" applyBorder="1" applyAlignment="1" applyProtection="1">
      <alignment vertical="center" wrapText="1"/>
      <protection locked="0"/>
    </xf>
    <xf numFmtId="165" fontId="15" fillId="0" borderId="37" xfId="0" applyNumberFormat="1" applyFont="1" applyFill="1" applyBorder="1" applyAlignment="1" applyProtection="1">
      <alignment vertical="center" wrapText="1"/>
    </xf>
    <xf numFmtId="165" fontId="15" fillId="0" borderId="42" xfId="0" applyNumberFormat="1" applyFont="1" applyFill="1" applyBorder="1" applyAlignment="1" applyProtection="1">
      <alignment vertical="center" wrapText="1"/>
    </xf>
    <xf numFmtId="167" fontId="18" fillId="0" borderId="14" xfId="0" applyNumberFormat="1" applyFont="1" applyFill="1" applyBorder="1" applyAlignment="1">
      <alignment vertical="center" wrapText="1"/>
    </xf>
    <xf numFmtId="167" fontId="15" fillId="0" borderId="35" xfId="0" applyNumberFormat="1" applyFont="1" applyFill="1" applyBorder="1" applyAlignment="1">
      <alignment vertical="center" wrapText="1"/>
    </xf>
    <xf numFmtId="164" fontId="18" fillId="0" borderId="39" xfId="0" applyNumberFormat="1" applyFont="1" applyFill="1" applyBorder="1" applyAlignment="1" applyProtection="1">
      <alignment vertical="center" wrapText="1"/>
    </xf>
    <xf numFmtId="164" fontId="15" fillId="0" borderId="42" xfId="0" applyNumberFormat="1" applyFont="1" applyFill="1" applyBorder="1" applyAlignment="1" applyProtection="1">
      <alignment vertical="center" wrapText="1"/>
    </xf>
    <xf numFmtId="165" fontId="18" fillId="0" borderId="105" xfId="0" applyNumberFormat="1" applyFont="1" applyFill="1" applyBorder="1" applyAlignment="1" applyProtection="1">
      <alignment vertical="center" wrapText="1"/>
    </xf>
    <xf numFmtId="165" fontId="15" fillId="0" borderId="47" xfId="0" applyNumberFormat="1" applyFont="1" applyFill="1" applyBorder="1" applyAlignment="1" applyProtection="1">
      <alignment vertical="center" wrapText="1"/>
    </xf>
    <xf numFmtId="0" fontId="6" fillId="37" borderId="37" xfId="0" applyFont="1" applyFill="1" applyBorder="1" applyAlignment="1">
      <alignment vertical="center" wrapText="1"/>
    </xf>
    <xf numFmtId="0" fontId="6" fillId="38" borderId="37" xfId="0" applyFont="1" applyFill="1" applyBorder="1" applyAlignment="1">
      <alignment vertical="center" wrapText="1"/>
    </xf>
    <xf numFmtId="0" fontId="16" fillId="39" borderId="37" xfId="0" applyFont="1" applyFill="1" applyBorder="1" applyAlignment="1">
      <alignment vertical="center" wrapText="1"/>
    </xf>
    <xf numFmtId="0" fontId="16" fillId="40" borderId="37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/>
    </xf>
    <xf numFmtId="49" fontId="19" fillId="3" borderId="22" xfId="0" applyNumberFormat="1" applyFont="1" applyFill="1" applyBorder="1" applyAlignment="1">
      <alignment horizontal="center" vertical="center"/>
    </xf>
    <xf numFmtId="164" fontId="51" fillId="9" borderId="101" xfId="45" applyNumberFormat="1" applyFont="1" applyFill="1" applyBorder="1" applyAlignment="1" applyProtection="1">
      <alignment vertical="center" wrapText="1"/>
    </xf>
    <xf numFmtId="164" fontId="48" fillId="9" borderId="35" xfId="45" applyNumberFormat="1" applyFont="1" applyFill="1" applyBorder="1" applyAlignment="1" applyProtection="1">
      <alignment vertical="center" wrapText="1"/>
    </xf>
    <xf numFmtId="164" fontId="51" fillId="10" borderId="101" xfId="45" applyNumberFormat="1" applyFont="1" applyFill="1" applyBorder="1" applyAlignment="1" applyProtection="1">
      <alignment vertical="center" wrapText="1"/>
    </xf>
    <xf numFmtId="164" fontId="48" fillId="0" borderId="35" xfId="45" applyNumberFormat="1" applyFont="1" applyFill="1" applyBorder="1" applyAlignment="1" applyProtection="1">
      <alignment vertical="center" wrapText="1"/>
    </xf>
    <xf numFmtId="164" fontId="48" fillId="0" borderId="42" xfId="45" applyNumberFormat="1" applyFont="1" applyFill="1" applyBorder="1" applyAlignment="1" applyProtection="1">
      <alignment vertical="center" wrapText="1"/>
    </xf>
    <xf numFmtId="164" fontId="48" fillId="0" borderId="47" xfId="45" applyNumberFormat="1" applyFont="1" applyFill="1" applyBorder="1" applyAlignment="1" applyProtection="1">
      <alignment vertical="center" wrapText="1"/>
    </xf>
    <xf numFmtId="164" fontId="51" fillId="10" borderId="80" xfId="45" applyNumberFormat="1" applyFont="1" applyFill="1" applyBorder="1" applyAlignment="1" applyProtection="1">
      <alignment vertical="center" wrapText="1"/>
    </xf>
    <xf numFmtId="164" fontId="48" fillId="0" borderId="106" xfId="45" applyNumberFormat="1" applyFont="1" applyFill="1" applyBorder="1" applyAlignment="1" applyProtection="1">
      <alignment vertical="center" wrapText="1"/>
    </xf>
    <xf numFmtId="0" fontId="16" fillId="3" borderId="6" xfId="45" applyFont="1" applyFill="1" applyBorder="1" applyAlignment="1" applyProtection="1">
      <alignment horizontal="centerContinuous" vertical="center"/>
      <protection locked="0"/>
    </xf>
    <xf numFmtId="0" fontId="18" fillId="3" borderId="12" xfId="45" applyFont="1" applyFill="1" applyBorder="1" applyAlignment="1" applyProtection="1">
      <alignment horizontal="center" vertical="center"/>
      <protection locked="0"/>
    </xf>
    <xf numFmtId="0" fontId="81" fillId="3" borderId="12" xfId="45" applyFont="1" applyFill="1" applyBorder="1" applyAlignment="1" applyProtection="1">
      <alignment horizontal="center" vertical="center"/>
      <protection locked="0"/>
    </xf>
    <xf numFmtId="9" fontId="81" fillId="3" borderId="23" xfId="45" applyNumberFormat="1" applyFont="1" applyFill="1" applyBorder="1" applyAlignment="1" applyProtection="1">
      <alignment horizontal="center" vertical="center"/>
      <protection locked="0"/>
    </xf>
    <xf numFmtId="164" fontId="25" fillId="9" borderId="9" xfId="45" applyNumberFormat="1" applyFont="1" applyFill="1" applyBorder="1" applyAlignment="1" applyProtection="1">
      <alignment horizontal="center" vertical="center"/>
      <protection locked="0"/>
    </xf>
    <xf numFmtId="164" fontId="25" fillId="9" borderId="12" xfId="45" applyNumberFormat="1" applyFont="1" applyFill="1" applyBorder="1" applyAlignment="1" applyProtection="1">
      <alignment horizontal="center" vertical="center"/>
      <protection locked="0"/>
    </xf>
    <xf numFmtId="0" fontId="2" fillId="0" borderId="58" xfId="45" applyFont="1" applyBorder="1" applyAlignment="1" applyProtection="1">
      <alignment vertical="center"/>
      <protection locked="0"/>
    </xf>
    <xf numFmtId="0" fontId="2" fillId="0" borderId="27" xfId="45" applyFont="1" applyBorder="1" applyAlignment="1" applyProtection="1">
      <alignment vertical="center"/>
      <protection locked="0"/>
    </xf>
    <xf numFmtId="164" fontId="11" fillId="9" borderId="34" xfId="45" applyNumberFormat="1" applyFont="1" applyFill="1" applyBorder="1" applyAlignment="1" applyProtection="1">
      <alignment horizontal="center" vertical="center"/>
      <protection locked="0"/>
    </xf>
    <xf numFmtId="164" fontId="11" fillId="9" borderId="15" xfId="45" applyNumberFormat="1" applyFont="1" applyFill="1" applyBorder="1" applyAlignment="1" applyProtection="1">
      <alignment horizontal="center" vertical="center"/>
      <protection locked="0"/>
    </xf>
    <xf numFmtId="164" fontId="25" fillId="10" borderId="2" xfId="45" applyNumberFormat="1" applyFont="1" applyFill="1" applyBorder="1" applyAlignment="1" applyProtection="1">
      <alignment horizontal="center" vertical="center"/>
      <protection locked="0"/>
    </xf>
    <xf numFmtId="164" fontId="25" fillId="10" borderId="6" xfId="45" applyNumberFormat="1" applyFont="1" applyFill="1" applyBorder="1" applyAlignment="1" applyProtection="1">
      <alignment horizontal="center" vertical="center"/>
      <protection locked="0"/>
    </xf>
    <xf numFmtId="0" fontId="2" fillId="0" borderId="55" xfId="45" applyFont="1" applyBorder="1" applyAlignment="1" applyProtection="1">
      <alignment vertical="center"/>
      <protection locked="0"/>
    </xf>
    <xf numFmtId="0" fontId="2" fillId="0" borderId="54" xfId="45" applyFont="1" applyBorder="1" applyAlignment="1" applyProtection="1">
      <alignment vertical="center"/>
      <protection locked="0"/>
    </xf>
    <xf numFmtId="164" fontId="11" fillId="0" borderId="34" xfId="45" applyNumberFormat="1" applyFont="1" applyFill="1" applyBorder="1" applyAlignment="1" applyProtection="1">
      <alignment horizontal="center" vertical="center"/>
      <protection locked="0"/>
    </xf>
    <xf numFmtId="164" fontId="11" fillId="0" borderId="15" xfId="45" applyNumberFormat="1" applyFont="1" applyFill="1" applyBorder="1" applyAlignment="1" applyProtection="1">
      <alignment horizontal="center" vertical="center"/>
      <protection locked="0"/>
    </xf>
    <xf numFmtId="164" fontId="11" fillId="0" borderId="41" xfId="45" applyNumberFormat="1" applyFont="1" applyFill="1" applyBorder="1" applyAlignment="1" applyProtection="1">
      <alignment horizontal="center" vertical="center"/>
      <protection locked="0"/>
    </xf>
    <xf numFmtId="164" fontId="11" fillId="0" borderId="44" xfId="45" applyNumberFormat="1" applyFont="1" applyFill="1" applyBorder="1" applyAlignment="1" applyProtection="1">
      <alignment horizontal="center" vertical="center"/>
      <protection locked="0"/>
    </xf>
    <xf numFmtId="164" fontId="11" fillId="0" borderId="45" xfId="45" applyNumberFormat="1" applyFont="1" applyFill="1" applyBorder="1" applyAlignment="1" applyProtection="1">
      <alignment horizontal="center" vertical="center"/>
      <protection locked="0"/>
    </xf>
    <xf numFmtId="164" fontId="11" fillId="0" borderId="102" xfId="45" applyNumberFormat="1" applyFont="1" applyFill="1" applyBorder="1" applyAlignment="1" applyProtection="1">
      <alignment horizontal="center" vertical="center"/>
      <protection locked="0"/>
    </xf>
    <xf numFmtId="164" fontId="25" fillId="10" borderId="58" xfId="45" applyNumberFormat="1" applyFont="1" applyFill="1" applyBorder="1" applyAlignment="1" applyProtection="1">
      <alignment horizontal="center" vertical="center"/>
      <protection locked="0"/>
    </xf>
    <xf numFmtId="164" fontId="25" fillId="10" borderId="85" xfId="45" applyNumberFormat="1" applyFont="1" applyFill="1" applyBorder="1" applyAlignment="1" applyProtection="1">
      <alignment horizontal="center" vertical="center"/>
      <protection locked="0"/>
    </xf>
    <xf numFmtId="164" fontId="11" fillId="0" borderId="50" xfId="45" applyNumberFormat="1" applyFont="1" applyFill="1" applyBorder="1" applyAlignment="1" applyProtection="1">
      <alignment horizontal="center" vertical="center"/>
      <protection locked="0"/>
    </xf>
    <xf numFmtId="164" fontId="11" fillId="0" borderId="116" xfId="45" applyNumberFormat="1" applyFont="1" applyFill="1" applyBorder="1" applyAlignment="1" applyProtection="1">
      <alignment horizontal="center" vertical="center"/>
      <protection locked="0"/>
    </xf>
    <xf numFmtId="168" fontId="40" fillId="0" borderId="41" xfId="0" applyNumberFormat="1" applyFont="1" applyFill="1" applyBorder="1" applyAlignment="1" applyProtection="1">
      <alignment horizontal="center" vertical="center"/>
      <protection locked="0"/>
    </xf>
    <xf numFmtId="168" fontId="40" fillId="0" borderId="59" xfId="0" applyNumberFormat="1" applyFont="1" applyFill="1" applyBorder="1" applyAlignment="1" applyProtection="1">
      <alignment horizontal="center" vertical="center"/>
      <protection locked="0"/>
    </xf>
    <xf numFmtId="0" fontId="17" fillId="39" borderId="37" xfId="0" applyFont="1" applyFill="1" applyBorder="1" applyAlignment="1">
      <alignment horizontal="right" vertical="center"/>
    </xf>
    <xf numFmtId="0" fontId="17" fillId="41" borderId="37" xfId="0" applyFont="1" applyFill="1" applyBorder="1" applyAlignment="1">
      <alignment horizontal="right" vertical="center"/>
    </xf>
    <xf numFmtId="0" fontId="16" fillId="41" borderId="3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167" fontId="15" fillId="0" borderId="42" xfId="0" applyNumberFormat="1" applyFont="1" applyFill="1" applyBorder="1" applyAlignment="1">
      <alignment vertical="center" wrapText="1"/>
    </xf>
    <xf numFmtId="167" fontId="18" fillId="0" borderId="39" xfId="0" applyNumberFormat="1" applyFont="1" applyFill="1" applyBorder="1" applyAlignment="1">
      <alignment vertical="center" wrapText="1"/>
    </xf>
    <xf numFmtId="167" fontId="15" fillId="0" borderId="44" xfId="0" applyNumberFormat="1" applyFont="1" applyFill="1" applyBorder="1" applyAlignment="1">
      <alignment vertical="center" wrapText="1"/>
    </xf>
    <xf numFmtId="167" fontId="18" fillId="0" borderId="41" xfId="0" applyNumberFormat="1" applyFont="1" applyFill="1" applyBorder="1" applyAlignment="1" applyProtection="1">
      <alignment vertical="center" wrapText="1"/>
    </xf>
    <xf numFmtId="0" fontId="6" fillId="5" borderId="57" xfId="0" applyFont="1" applyFill="1" applyBorder="1" applyAlignment="1">
      <alignment vertical="center"/>
    </xf>
    <xf numFmtId="0" fontId="16" fillId="5" borderId="14" xfId="0" applyFont="1" applyFill="1" applyBorder="1" applyAlignment="1">
      <alignment horizontal="centerContinuous" vertical="center" wrapText="1"/>
    </xf>
    <xf numFmtId="0" fontId="6" fillId="5" borderId="13" xfId="0" applyFont="1" applyFill="1" applyBorder="1" applyAlignment="1">
      <alignment horizontal="centerContinuous" vertical="center" wrapText="1"/>
    </xf>
    <xf numFmtId="0" fontId="6" fillId="5" borderId="15" xfId="0" applyFont="1" applyFill="1" applyBorder="1" applyAlignment="1">
      <alignment horizontal="centerContinuous" vertical="center" wrapText="1"/>
    </xf>
    <xf numFmtId="165" fontId="15" fillId="0" borderId="44" xfId="0" applyNumberFormat="1" applyFont="1" applyFill="1" applyBorder="1" applyAlignment="1" applyProtection="1">
      <alignment vertical="center" wrapText="1"/>
    </xf>
    <xf numFmtId="164" fontId="25" fillId="0" borderId="139" xfId="0" applyNumberFormat="1" applyFont="1" applyFill="1" applyBorder="1" applyAlignment="1" applyProtection="1">
      <alignment vertical="center"/>
    </xf>
    <xf numFmtId="49" fontId="11" fillId="0" borderId="139" xfId="0" applyNumberFormat="1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/>
    </xf>
    <xf numFmtId="164" fontId="11" fillId="0" borderId="87" xfId="0" applyNumberFormat="1" applyFont="1" applyFill="1" applyBorder="1" applyAlignment="1" applyProtection="1">
      <alignment vertical="center"/>
      <protection locked="0"/>
    </xf>
    <xf numFmtId="164" fontId="11" fillId="0" borderId="141" xfId="0" applyNumberFormat="1" applyFont="1" applyFill="1" applyBorder="1" applyAlignment="1" applyProtection="1">
      <alignment vertical="center"/>
      <protection locked="0"/>
    </xf>
    <xf numFmtId="0" fontId="24" fillId="0" borderId="47" xfId="0" applyFont="1" applyFill="1" applyBorder="1" applyAlignment="1">
      <alignment horizontal="right" vertical="center" wrapText="1"/>
    </xf>
    <xf numFmtId="166" fontId="33" fillId="0" borderId="45" xfId="0" applyNumberFormat="1" applyFont="1" applyBorder="1" applyAlignment="1">
      <alignment vertical="center" wrapText="1"/>
    </xf>
    <xf numFmtId="166" fontId="24" fillId="2" borderId="46" xfId="0" applyNumberFormat="1" applyFont="1" applyFill="1" applyBorder="1" applyAlignment="1" applyProtection="1">
      <alignment vertical="center" wrapText="1"/>
      <protection locked="0"/>
    </xf>
    <xf numFmtId="166" fontId="24" fillId="2" borderId="49" xfId="0" applyNumberFormat="1" applyFont="1" applyFill="1" applyBorder="1" applyAlignment="1" applyProtection="1">
      <alignment vertical="center" wrapText="1"/>
      <protection locked="0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168" fontId="40" fillId="0" borderId="14" xfId="0" applyNumberFormat="1" applyFont="1" applyFill="1" applyBorder="1" applyAlignment="1" applyProtection="1">
      <alignment horizontal="center" vertical="center"/>
      <protection locked="0"/>
    </xf>
    <xf numFmtId="168" fontId="40" fillId="0" borderId="33" xfId="0" applyNumberFormat="1" applyFont="1" applyFill="1" applyBorder="1" applyAlignment="1" applyProtection="1">
      <alignment horizontal="center" vertical="center"/>
      <protection locked="0"/>
    </xf>
    <xf numFmtId="168" fontId="40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>
      <alignment vertical="center" wrapText="1"/>
    </xf>
    <xf numFmtId="3" fontId="22" fillId="0" borderId="11" xfId="0" applyNumberFormat="1" applyFont="1" applyFill="1" applyBorder="1" applyAlignment="1" applyProtection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164" fontId="18" fillId="0" borderId="2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vertical="center" wrapText="1"/>
    </xf>
    <xf numFmtId="3" fontId="11" fillId="0" borderId="45" xfId="0" applyNumberFormat="1" applyFont="1" applyFill="1" applyBorder="1" applyAlignment="1" applyProtection="1">
      <alignment horizontal="center" vertical="center"/>
    </xf>
    <xf numFmtId="3" fontId="11" fillId="0" borderId="47" xfId="0" applyNumberFormat="1" applyFont="1" applyFill="1" applyBorder="1" applyAlignment="1" applyProtection="1">
      <alignment horizontal="center" vertical="center"/>
    </xf>
    <xf numFmtId="3" fontId="11" fillId="0" borderId="46" xfId="0" applyNumberFormat="1" applyFont="1" applyFill="1" applyBorder="1" applyAlignment="1" applyProtection="1">
      <alignment horizontal="center" vertical="center"/>
    </xf>
    <xf numFmtId="3" fontId="11" fillId="0" borderId="49" xfId="0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167" fontId="18" fillId="0" borderId="34" xfId="0" applyNumberFormat="1" applyFont="1" applyFill="1" applyBorder="1" applyAlignment="1" applyProtection="1">
      <alignment vertical="center" wrapText="1"/>
    </xf>
    <xf numFmtId="0" fontId="35" fillId="0" borderId="60" xfId="0" applyFont="1" applyBorder="1" applyAlignment="1">
      <alignment horizontal="center" vertical="center"/>
    </xf>
    <xf numFmtId="0" fontId="15" fillId="0" borderId="72" xfId="0" applyFont="1" applyFill="1" applyBorder="1" applyAlignment="1">
      <alignment vertical="center" wrapText="1"/>
    </xf>
    <xf numFmtId="49" fontId="18" fillId="0" borderId="70" xfId="0" applyNumberFormat="1" applyFont="1" applyFill="1" applyBorder="1" applyAlignment="1">
      <alignment horizontal="center" vertical="center" wrapText="1"/>
    </xf>
    <xf numFmtId="49" fontId="18" fillId="0" borderId="82" xfId="0" applyNumberFormat="1" applyFont="1" applyFill="1" applyBorder="1" applyAlignment="1">
      <alignment horizontal="center" vertical="center" wrapText="1"/>
    </xf>
    <xf numFmtId="49" fontId="31" fillId="7" borderId="19" xfId="0" applyNumberFormat="1" applyFont="1" applyFill="1" applyBorder="1" applyAlignment="1">
      <alignment horizontal="center" vertical="center" wrapText="1"/>
    </xf>
    <xf numFmtId="49" fontId="18" fillId="0" borderId="70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164" fontId="25" fillId="36" borderId="130" xfId="0" applyNumberFormat="1" applyFont="1" applyFill="1" applyBorder="1" applyAlignment="1">
      <alignment vertical="center" wrapText="1"/>
    </xf>
    <xf numFmtId="164" fontId="25" fillId="36" borderId="131" xfId="0" applyNumberFormat="1" applyFont="1" applyFill="1" applyBorder="1" applyAlignment="1">
      <alignment vertical="center" wrapText="1"/>
    </xf>
    <xf numFmtId="164" fontId="25" fillId="36" borderId="132" xfId="0" applyNumberFormat="1" applyFont="1" applyFill="1" applyBorder="1" applyAlignment="1">
      <alignment vertical="center" wrapText="1"/>
    </xf>
    <xf numFmtId="164" fontId="89" fillId="36" borderId="130" xfId="0" applyNumberFormat="1" applyFont="1" applyFill="1" applyBorder="1" applyAlignment="1">
      <alignment vertical="center" wrapText="1"/>
    </xf>
    <xf numFmtId="164" fontId="89" fillId="36" borderId="131" xfId="0" applyNumberFormat="1" applyFont="1" applyFill="1" applyBorder="1" applyAlignment="1">
      <alignment vertical="center" wrapText="1"/>
    </xf>
    <xf numFmtId="164" fontId="89" fillId="36" borderId="132" xfId="0" applyNumberFormat="1" applyFont="1" applyFill="1" applyBorder="1" applyAlignment="1">
      <alignment vertical="center" wrapText="1"/>
    </xf>
    <xf numFmtId="164" fontId="25" fillId="36" borderId="28" xfId="0" applyNumberFormat="1" applyFont="1" applyFill="1" applyBorder="1" applyAlignment="1">
      <alignment vertical="center" wrapText="1"/>
    </xf>
    <xf numFmtId="164" fontId="25" fillId="36" borderId="29" xfId="0" applyNumberFormat="1" applyFont="1" applyFill="1" applyBorder="1" applyAlignment="1">
      <alignment vertical="center" wrapText="1"/>
    </xf>
    <xf numFmtId="164" fontId="25" fillId="36" borderId="85" xfId="0" applyNumberFormat="1" applyFont="1" applyFill="1" applyBorder="1" applyAlignment="1">
      <alignment vertical="center" wrapText="1"/>
    </xf>
    <xf numFmtId="49" fontId="25" fillId="0" borderId="82" xfId="0" applyNumberFormat="1" applyFont="1" applyFill="1" applyBorder="1" applyAlignment="1">
      <alignment horizontal="center" vertical="center" wrapText="1"/>
    </xf>
    <xf numFmtId="49" fontId="18" fillId="10" borderId="19" xfId="0" applyNumberFormat="1" applyFont="1" applyFill="1" applyBorder="1" applyAlignment="1">
      <alignment horizontal="center" vertical="center" wrapText="1"/>
    </xf>
    <xf numFmtId="164" fontId="18" fillId="9" borderId="19" xfId="0" applyNumberFormat="1" applyFont="1" applyFill="1" applyBorder="1" applyAlignment="1">
      <alignment vertical="center" wrapText="1"/>
    </xf>
    <xf numFmtId="164" fontId="18" fillId="9" borderId="21" xfId="0" applyNumberFormat="1" applyFont="1" applyFill="1" applyBorder="1" applyAlignment="1">
      <alignment vertical="center" wrapText="1"/>
    </xf>
    <xf numFmtId="164" fontId="18" fillId="9" borderId="26" xfId="0" applyNumberFormat="1" applyFont="1" applyFill="1" applyBorder="1" applyAlignment="1">
      <alignment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31" fillId="7" borderId="21" xfId="0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Continuous" vertical="center" wrapText="1"/>
    </xf>
    <xf numFmtId="0" fontId="31" fillId="7" borderId="21" xfId="0" applyFont="1" applyFill="1" applyBorder="1" applyAlignment="1">
      <alignment horizontal="left" vertical="center" wrapText="1"/>
    </xf>
    <xf numFmtId="0" fontId="18" fillId="7" borderId="20" xfId="0" applyFont="1" applyFill="1" applyBorder="1" applyAlignment="1">
      <alignment horizontal="center" vertical="center"/>
    </xf>
    <xf numFmtId="168" fontId="16" fillId="7" borderId="19" xfId="0" applyNumberFormat="1" applyFont="1" applyFill="1" applyBorder="1" applyAlignment="1">
      <alignment vertical="center" wrapText="1"/>
    </xf>
    <xf numFmtId="168" fontId="16" fillId="7" borderId="21" xfId="0" applyNumberFormat="1" applyFont="1" applyFill="1" applyBorder="1" applyAlignment="1">
      <alignment vertical="center" wrapText="1"/>
    </xf>
    <xf numFmtId="168" fontId="16" fillId="7" borderId="26" xfId="0" applyNumberFormat="1" applyFont="1" applyFill="1" applyBorder="1" applyAlignment="1">
      <alignment vertical="center" wrapText="1"/>
    </xf>
    <xf numFmtId="168" fontId="31" fillId="7" borderId="25" xfId="0" applyNumberFormat="1" applyFont="1" applyFill="1" applyBorder="1" applyAlignment="1" applyProtection="1">
      <alignment horizontal="center" vertical="center"/>
      <protection locked="0"/>
    </xf>
    <xf numFmtId="168" fontId="31" fillId="7" borderId="21" xfId="0" applyNumberFormat="1" applyFont="1" applyFill="1" applyBorder="1" applyAlignment="1" applyProtection="1">
      <alignment horizontal="center" vertical="center"/>
      <protection locked="0"/>
    </xf>
    <xf numFmtId="168" fontId="31" fillId="7" borderId="23" xfId="0" applyNumberFormat="1" applyFont="1" applyFill="1" applyBorder="1" applyAlignment="1" applyProtection="1">
      <alignment horizontal="center" vertical="center"/>
      <protection locked="0"/>
    </xf>
    <xf numFmtId="49" fontId="27" fillId="0" borderId="9" xfId="0" applyNumberFormat="1" applyFont="1" applyFill="1" applyBorder="1" applyAlignment="1">
      <alignment horizontal="center" vertical="center" wrapText="1"/>
    </xf>
    <xf numFmtId="49" fontId="27" fillId="0" borderId="77" xfId="0" applyNumberFormat="1" applyFont="1" applyBorder="1" applyAlignment="1">
      <alignment horizontal="center" vertical="center" wrapText="1"/>
    </xf>
    <xf numFmtId="49" fontId="18" fillId="0" borderId="82" xfId="0" applyNumberFormat="1" applyFont="1" applyBorder="1" applyAlignment="1">
      <alignment horizontal="center" vertical="center" wrapText="1"/>
    </xf>
    <xf numFmtId="49" fontId="27" fillId="0" borderId="64" xfId="0" applyNumberFormat="1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49" fontId="11" fillId="9" borderId="24" xfId="0" applyNumberFormat="1" applyFont="1" applyFill="1" applyBorder="1" applyAlignment="1">
      <alignment vertical="center" wrapText="1"/>
    </xf>
    <xf numFmtId="164" fontId="25" fillId="9" borderId="19" xfId="0" applyNumberFormat="1" applyFont="1" applyFill="1" applyBorder="1" applyAlignment="1" applyProtection="1">
      <alignment vertical="center" wrapText="1"/>
    </xf>
    <xf numFmtId="168" fontId="25" fillId="9" borderId="25" xfId="0" applyNumberFormat="1" applyFont="1" applyFill="1" applyBorder="1" applyAlignment="1" applyProtection="1">
      <alignment horizontal="center" vertical="center"/>
      <protection locked="0"/>
    </xf>
    <xf numFmtId="168" fontId="25" fillId="9" borderId="21" xfId="0" applyNumberFormat="1" applyFont="1" applyFill="1" applyBorder="1" applyAlignment="1" applyProtection="1">
      <alignment horizontal="center" vertical="center"/>
      <protection locked="0"/>
    </xf>
    <xf numFmtId="168" fontId="25" fillId="9" borderId="23" xfId="0" applyNumberFormat="1" applyFont="1" applyFill="1" applyBorder="1" applyAlignment="1" applyProtection="1">
      <alignment horizontal="center" vertical="center"/>
      <protection locked="0"/>
    </xf>
    <xf numFmtId="49" fontId="28" fillId="9" borderId="19" xfId="0" applyNumberFormat="1" applyFont="1" applyFill="1" applyBorder="1" applyAlignment="1">
      <alignment horizontal="center" vertical="center" wrapText="1"/>
    </xf>
    <xf numFmtId="0" fontId="28" fillId="9" borderId="20" xfId="0" applyFont="1" applyFill="1" applyBorder="1" applyAlignment="1">
      <alignment horizontal="center" vertical="center" wrapText="1"/>
    </xf>
    <xf numFmtId="164" fontId="25" fillId="0" borderId="70" xfId="0" applyNumberFormat="1" applyFont="1" applyFill="1" applyBorder="1" applyAlignment="1">
      <alignment vertical="center" wrapText="1"/>
    </xf>
    <xf numFmtId="164" fontId="11" fillId="0" borderId="72" xfId="0" applyNumberFormat="1" applyFont="1" applyFill="1" applyBorder="1" applyAlignment="1">
      <alignment vertical="center" wrapText="1"/>
    </xf>
    <xf numFmtId="164" fontId="11" fillId="0" borderId="104" xfId="0" applyNumberFormat="1" applyFont="1" applyFill="1" applyBorder="1" applyAlignment="1">
      <alignment vertical="center" wrapText="1"/>
    </xf>
    <xf numFmtId="49" fontId="11" fillId="0" borderId="74" xfId="0" applyNumberFormat="1" applyFont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49" fontId="11" fillId="0" borderId="84" xfId="1" applyNumberFormat="1" applyFont="1" applyFill="1" applyBorder="1" applyAlignment="1" applyProtection="1">
      <alignment horizontal="left" vertical="center" wrapText="1" indent="2"/>
    </xf>
    <xf numFmtId="168" fontId="25" fillId="0" borderId="110" xfId="0" applyNumberFormat="1" applyFont="1" applyFill="1" applyBorder="1" applyAlignment="1" applyProtection="1">
      <alignment horizontal="center" vertical="center"/>
      <protection locked="0"/>
    </xf>
    <xf numFmtId="168" fontId="25" fillId="0" borderId="69" xfId="0" applyNumberFormat="1" applyFont="1" applyFill="1" applyBorder="1" applyAlignment="1" applyProtection="1">
      <alignment horizontal="center" vertical="center"/>
      <protection locked="0"/>
    </xf>
    <xf numFmtId="168" fontId="25" fillId="0" borderId="115" xfId="0" applyNumberFormat="1" applyFont="1" applyFill="1" applyBorder="1" applyAlignment="1" applyProtection="1">
      <alignment horizontal="center" vertical="center"/>
      <protection locked="0"/>
    </xf>
    <xf numFmtId="164" fontId="11" fillId="0" borderId="39" xfId="0" applyNumberFormat="1" applyFont="1" applyFill="1" applyBorder="1" applyAlignment="1" applyProtection="1">
      <alignment vertical="center" wrapText="1"/>
    </xf>
    <xf numFmtId="164" fontId="11" fillId="0" borderId="111" xfId="0" applyNumberFormat="1" applyFont="1" applyFill="1" applyBorder="1" applyAlignment="1" applyProtection="1">
      <alignment vertical="center" wrapText="1"/>
    </xf>
    <xf numFmtId="164" fontId="11" fillId="0" borderId="107" xfId="0" applyNumberFormat="1" applyFont="1" applyFill="1" applyBorder="1" applyAlignment="1" applyProtection="1">
      <alignment vertical="center" wrapText="1"/>
    </xf>
    <xf numFmtId="164" fontId="11" fillId="0" borderId="110" xfId="0" applyNumberFormat="1" applyFont="1" applyFill="1" applyBorder="1" applyAlignment="1" applyProtection="1">
      <alignment vertical="center" wrapText="1"/>
    </xf>
    <xf numFmtId="168" fontId="40" fillId="0" borderId="14" xfId="0" applyNumberFormat="1" applyFont="1" applyFill="1" applyBorder="1" applyAlignment="1" applyProtection="1">
      <alignment horizontal="center" vertical="center" wrapText="1"/>
    </xf>
    <xf numFmtId="168" fontId="40" fillId="0" borderId="33" xfId="0" applyNumberFormat="1" applyFont="1" applyFill="1" applyBorder="1" applyAlignment="1" applyProtection="1">
      <alignment horizontal="center" vertical="center" wrapText="1"/>
    </xf>
    <xf numFmtId="168" fontId="40" fillId="0" borderId="15" xfId="0" applyNumberFormat="1" applyFont="1" applyFill="1" applyBorder="1" applyAlignment="1" applyProtection="1">
      <alignment horizontal="center" vertical="center" wrapText="1"/>
    </xf>
    <xf numFmtId="168" fontId="40" fillId="0" borderId="110" xfId="0" applyNumberFormat="1" applyFont="1" applyFill="1" applyBorder="1" applyAlignment="1" applyProtection="1">
      <alignment horizontal="center" vertical="center" wrapText="1"/>
    </xf>
    <xf numFmtId="168" fontId="40" fillId="0" borderId="69" xfId="0" applyNumberFormat="1" applyFont="1" applyFill="1" applyBorder="1" applyAlignment="1" applyProtection="1">
      <alignment horizontal="center" vertical="center" wrapText="1"/>
    </xf>
    <xf numFmtId="168" fontId="40" fillId="0" borderId="115" xfId="0" applyNumberFormat="1" applyFont="1" applyFill="1" applyBorder="1" applyAlignment="1" applyProtection="1">
      <alignment horizontal="center" vertical="center" wrapText="1"/>
    </xf>
    <xf numFmtId="168" fontId="40" fillId="0" borderId="107" xfId="0" applyNumberFormat="1" applyFont="1" applyFill="1" applyBorder="1" applyAlignment="1" applyProtection="1">
      <alignment horizontal="center" vertical="center" wrapText="1"/>
    </xf>
    <xf numFmtId="168" fontId="40" fillId="0" borderId="66" xfId="0" applyNumberFormat="1" applyFont="1" applyFill="1" applyBorder="1" applyAlignment="1" applyProtection="1">
      <alignment horizontal="center" vertical="center" wrapText="1"/>
    </xf>
    <xf numFmtId="168" fontId="40" fillId="0" borderId="108" xfId="0" applyNumberFormat="1" applyFont="1" applyFill="1" applyBorder="1" applyAlignment="1" applyProtection="1">
      <alignment horizontal="center" vertical="center" wrapText="1"/>
    </xf>
    <xf numFmtId="164" fontId="11" fillId="0" borderId="125" xfId="0" applyNumberFormat="1" applyFont="1" applyFill="1" applyBorder="1" applyAlignment="1" applyProtection="1">
      <alignment vertical="center" wrapText="1"/>
    </xf>
    <xf numFmtId="164" fontId="31" fillId="7" borderId="20" xfId="0" applyNumberFormat="1" applyFont="1" applyFill="1" applyBorder="1" applyAlignment="1" applyProtection="1">
      <alignment vertical="center" wrapText="1"/>
    </xf>
    <xf numFmtId="164" fontId="31" fillId="7" borderId="21" xfId="0" applyNumberFormat="1" applyFont="1" applyFill="1" applyBorder="1" applyAlignment="1" applyProtection="1">
      <alignment vertical="center" wrapText="1"/>
    </xf>
    <xf numFmtId="164" fontId="31" fillId="7" borderId="23" xfId="0" applyNumberFormat="1" applyFont="1" applyFill="1" applyBorder="1" applyAlignment="1" applyProtection="1">
      <alignment vertical="center" wrapText="1"/>
    </xf>
    <xf numFmtId="167" fontId="31" fillId="7" borderId="25" xfId="0" applyNumberFormat="1" applyFont="1" applyFill="1" applyBorder="1" applyAlignment="1" applyProtection="1">
      <alignment vertical="center" wrapText="1"/>
    </xf>
    <xf numFmtId="167" fontId="31" fillId="7" borderId="21" xfId="0" applyNumberFormat="1" applyFont="1" applyFill="1" applyBorder="1" applyAlignment="1" applyProtection="1">
      <alignment vertical="center" wrapText="1"/>
    </xf>
    <xf numFmtId="167" fontId="31" fillId="7" borderId="26" xfId="0" applyNumberFormat="1" applyFont="1" applyFill="1" applyBorder="1" applyAlignment="1" applyProtection="1">
      <alignment vertical="center" wrapText="1"/>
    </xf>
    <xf numFmtId="164" fontId="11" fillId="9" borderId="28" xfId="0" applyNumberFormat="1" applyFont="1" applyFill="1" applyBorder="1" applyAlignment="1" applyProtection="1">
      <alignment vertical="center" wrapText="1"/>
    </xf>
    <xf numFmtId="164" fontId="11" fillId="9" borderId="29" xfId="0" applyNumberFormat="1" applyFont="1" applyFill="1" applyBorder="1" applyAlignment="1" applyProtection="1">
      <alignment vertical="center" wrapText="1"/>
    </xf>
    <xf numFmtId="164" fontId="11" fillId="9" borderId="85" xfId="0" applyNumberFormat="1" applyFont="1" applyFill="1" applyBorder="1" applyAlignment="1" applyProtection="1">
      <alignment vertical="center" wrapText="1"/>
    </xf>
    <xf numFmtId="167" fontId="11" fillId="9" borderId="28" xfId="0" applyNumberFormat="1" applyFont="1" applyFill="1" applyBorder="1" applyAlignment="1" applyProtection="1">
      <alignment vertical="center" wrapText="1"/>
    </xf>
    <xf numFmtId="167" fontId="11" fillId="9" borderId="29" xfId="0" applyNumberFormat="1" applyFont="1" applyFill="1" applyBorder="1" applyAlignment="1" applyProtection="1">
      <alignment vertical="center" wrapText="1"/>
    </xf>
    <xf numFmtId="167" fontId="11" fillId="9" borderId="85" xfId="0" applyNumberFormat="1" applyFont="1" applyFill="1" applyBorder="1" applyAlignment="1" applyProtection="1">
      <alignment vertical="center" wrapText="1"/>
    </xf>
    <xf numFmtId="0" fontId="15" fillId="0" borderId="49" xfId="0" applyFont="1" applyBorder="1" applyAlignment="1" applyProtection="1">
      <alignment vertical="center"/>
    </xf>
    <xf numFmtId="165" fontId="18" fillId="0" borderId="14" xfId="0" applyNumberFormat="1" applyFont="1" applyFill="1" applyBorder="1" applyAlignment="1" applyProtection="1">
      <alignment vertical="center" wrapText="1"/>
    </xf>
    <xf numFmtId="165" fontId="15" fillId="0" borderId="33" xfId="0" applyNumberFormat="1" applyFont="1" applyFill="1" applyBorder="1" applyAlignment="1" applyProtection="1">
      <alignment vertical="center" wrapText="1"/>
    </xf>
    <xf numFmtId="165" fontId="15" fillId="0" borderId="35" xfId="0" applyNumberFormat="1" applyFont="1" applyFill="1" applyBorder="1" applyAlignment="1" applyProtection="1">
      <alignment vertical="center" wrapText="1"/>
    </xf>
    <xf numFmtId="0" fontId="15" fillId="0" borderId="8" xfId="0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65" fontId="18" fillId="0" borderId="40" xfId="0" applyNumberFormat="1" applyFont="1" applyFill="1" applyBorder="1" applyAlignment="1" applyProtection="1">
      <alignment vertical="center" wrapText="1"/>
    </xf>
    <xf numFmtId="164" fontId="18" fillId="0" borderId="103" xfId="0" applyNumberFormat="1" applyFont="1" applyFill="1" applyBorder="1" applyAlignment="1" applyProtection="1">
      <alignment vertical="center" wrapText="1"/>
    </xf>
    <xf numFmtId="164" fontId="25" fillId="9" borderId="19" xfId="0" applyNumberFormat="1" applyFont="1" applyFill="1" applyBorder="1" applyAlignment="1">
      <alignment vertical="center" wrapText="1"/>
    </xf>
    <xf numFmtId="49" fontId="16" fillId="9" borderId="55" xfId="0" applyNumberFormat="1" applyFont="1" applyFill="1" applyBorder="1" applyAlignment="1">
      <alignment horizontal="center" vertical="center" wrapText="1"/>
    </xf>
    <xf numFmtId="0" fontId="16" fillId="9" borderId="56" xfId="0" applyFont="1" applyFill="1" applyBorder="1" applyAlignment="1">
      <alignment horizontal="center" vertical="center" wrapText="1"/>
    </xf>
    <xf numFmtId="0" fontId="18" fillId="9" borderId="57" xfId="0" applyFont="1" applyFill="1" applyBorder="1" applyAlignment="1">
      <alignment horizontal="center" vertical="center" wrapText="1"/>
    </xf>
    <xf numFmtId="0" fontId="15" fillId="9" borderId="54" xfId="0" applyFont="1" applyFill="1" applyBorder="1" applyAlignment="1" applyProtection="1">
      <alignment horizontal="left" vertical="center" wrapText="1"/>
    </xf>
    <xf numFmtId="164" fontId="25" fillId="9" borderId="55" xfId="0" applyNumberFormat="1" applyFont="1" applyFill="1" applyBorder="1" applyAlignment="1">
      <alignment vertical="center" wrapText="1"/>
    </xf>
    <xf numFmtId="164" fontId="25" fillId="2" borderId="56" xfId="0" applyNumberFormat="1" applyFont="1" applyFill="1" applyBorder="1" applyAlignment="1" applyProtection="1">
      <alignment vertical="center" wrapText="1"/>
      <protection locked="0"/>
    </xf>
    <xf numFmtId="164" fontId="25" fillId="2" borderId="54" xfId="0" applyNumberFormat="1" applyFont="1" applyFill="1" applyBorder="1" applyAlignment="1" applyProtection="1">
      <alignment vertical="center" wrapText="1"/>
      <protection locked="0"/>
    </xf>
    <xf numFmtId="164" fontId="18" fillId="9" borderId="55" xfId="0" applyNumberFormat="1" applyFont="1" applyFill="1" applyBorder="1" applyAlignment="1" applyProtection="1">
      <alignment horizontal="center" vertical="center"/>
      <protection locked="0"/>
    </xf>
    <xf numFmtId="164" fontId="18" fillId="9" borderId="56" xfId="0" applyNumberFormat="1" applyFont="1" applyFill="1" applyBorder="1" applyAlignment="1" applyProtection="1">
      <alignment horizontal="center" vertical="center"/>
      <protection locked="0"/>
    </xf>
    <xf numFmtId="164" fontId="18" fillId="9" borderId="99" xfId="0" applyNumberFormat="1" applyFont="1" applyFill="1" applyBorder="1" applyAlignment="1" applyProtection="1">
      <alignment horizontal="center" vertical="center"/>
      <protection locked="0"/>
    </xf>
    <xf numFmtId="0" fontId="15" fillId="9" borderId="32" xfId="0" applyFont="1" applyFill="1" applyBorder="1" applyAlignment="1" applyProtection="1">
      <alignment horizontal="left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49" fontId="16" fillId="9" borderId="41" xfId="0" applyNumberFormat="1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0" fontId="15" fillId="9" borderId="46" xfId="0" applyFont="1" applyFill="1" applyBorder="1" applyAlignment="1">
      <alignment horizontal="center" vertical="center" wrapText="1"/>
    </xf>
    <xf numFmtId="49" fontId="28" fillId="9" borderId="46" xfId="0" applyNumberFormat="1" applyFont="1" applyFill="1" applyBorder="1" applyAlignment="1">
      <alignment horizontal="left" vertical="center" wrapText="1"/>
    </xf>
    <xf numFmtId="0" fontId="15" fillId="9" borderId="38" xfId="0" applyFont="1" applyFill="1" applyBorder="1" applyAlignment="1" applyProtection="1">
      <alignment horizontal="left" vertical="center" wrapText="1"/>
    </xf>
    <xf numFmtId="0" fontId="18" fillId="9" borderId="56" xfId="0" applyFont="1" applyFill="1" applyBorder="1" applyAlignment="1">
      <alignment horizontal="center" vertical="center" wrapText="1"/>
    </xf>
    <xf numFmtId="0" fontId="16" fillId="9" borderId="56" xfId="0" applyFont="1" applyFill="1" applyBorder="1" applyAlignment="1">
      <alignment vertical="center" wrapText="1"/>
    </xf>
    <xf numFmtId="0" fontId="18" fillId="9" borderId="26" xfId="0" applyFont="1" applyFill="1" applyBorder="1" applyAlignment="1">
      <alignment horizontal="center" vertical="center" wrapText="1"/>
    </xf>
    <xf numFmtId="164" fontId="18" fillId="9" borderId="50" xfId="0" applyNumberFormat="1" applyFont="1" applyFill="1" applyBorder="1" applyAlignment="1" applyProtection="1">
      <alignment vertical="center" wrapText="1"/>
    </xf>
    <xf numFmtId="164" fontId="18" fillId="9" borderId="51" xfId="0" applyNumberFormat="1" applyFont="1" applyFill="1" applyBorder="1" applyAlignment="1" applyProtection="1">
      <alignment vertical="center" wrapText="1"/>
    </xf>
    <xf numFmtId="164" fontId="18" fillId="9" borderId="106" xfId="0" applyNumberFormat="1" applyFont="1" applyFill="1" applyBorder="1" applyAlignment="1" applyProtection="1">
      <alignment vertical="center" wrapText="1"/>
    </xf>
    <xf numFmtId="167" fontId="18" fillId="9" borderId="50" xfId="0" applyNumberFormat="1" applyFont="1" applyFill="1" applyBorder="1" applyAlignment="1" applyProtection="1">
      <alignment vertical="center" wrapText="1"/>
    </xf>
    <xf numFmtId="167" fontId="18" fillId="9" borderId="51" xfId="0" applyNumberFormat="1" applyFont="1" applyFill="1" applyBorder="1" applyAlignment="1" applyProtection="1">
      <alignment vertical="center" wrapText="1"/>
    </xf>
    <xf numFmtId="167" fontId="18" fillId="9" borderId="116" xfId="0" applyNumberFormat="1" applyFont="1" applyFill="1" applyBorder="1" applyAlignment="1" applyProtection="1">
      <alignment vertical="center" wrapText="1"/>
    </xf>
    <xf numFmtId="164" fontId="18" fillId="9" borderId="55" xfId="0" applyNumberFormat="1" applyFont="1" applyFill="1" applyBorder="1" applyAlignment="1" applyProtection="1">
      <alignment vertical="center" wrapText="1"/>
    </xf>
    <xf numFmtId="164" fontId="18" fillId="9" borderId="56" xfId="0" applyNumberFormat="1" applyFont="1" applyFill="1" applyBorder="1" applyAlignment="1" applyProtection="1">
      <alignment vertical="center" wrapText="1"/>
    </xf>
    <xf numFmtId="164" fontId="18" fillId="9" borderId="83" xfId="0" applyNumberFormat="1" applyFont="1" applyFill="1" applyBorder="1" applyAlignment="1" applyProtection="1">
      <alignment vertical="center" wrapText="1"/>
    </xf>
    <xf numFmtId="167" fontId="18" fillId="9" borderId="55" xfId="0" applyNumberFormat="1" applyFont="1" applyFill="1" applyBorder="1" applyAlignment="1" applyProtection="1">
      <alignment vertical="center" wrapText="1"/>
    </xf>
    <xf numFmtId="167" fontId="18" fillId="9" borderId="56" xfId="0" applyNumberFormat="1" applyFont="1" applyFill="1" applyBorder="1" applyAlignment="1" applyProtection="1">
      <alignment vertical="center" wrapText="1"/>
    </xf>
    <xf numFmtId="167" fontId="18" fillId="9" borderId="99" xfId="0" applyNumberFormat="1" applyFont="1" applyFill="1" applyBorder="1" applyAlignment="1" applyProtection="1">
      <alignment vertical="center" wrapText="1"/>
    </xf>
    <xf numFmtId="0" fontId="11" fillId="0" borderId="63" xfId="0" applyFont="1" applyBorder="1" applyAlignment="1" applyProtection="1">
      <alignment horizontal="left" vertical="center"/>
    </xf>
    <xf numFmtId="0" fontId="104" fillId="0" borderId="0" xfId="0" applyFont="1" applyAlignment="1">
      <alignment vertical="center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</xf>
    <xf numFmtId="0" fontId="29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centerContinuous" wrapText="1"/>
    </xf>
    <xf numFmtId="0" fontId="105" fillId="0" borderId="0" xfId="0" applyFont="1" applyFill="1" applyBorder="1" applyAlignment="1">
      <alignment vertical="center"/>
    </xf>
    <xf numFmtId="0" fontId="17" fillId="6" borderId="37" xfId="0" applyFont="1" applyFill="1" applyBorder="1" applyAlignment="1">
      <alignment horizontal="right" vertical="center"/>
    </xf>
    <xf numFmtId="0" fontId="16" fillId="6" borderId="37" xfId="0" applyFont="1" applyFill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5" fillId="0" borderId="0" xfId="0" applyFont="1" applyAlignment="1">
      <alignment horizontal="centerContinuous" wrapText="1"/>
    </xf>
    <xf numFmtId="0" fontId="5" fillId="0" borderId="0" xfId="0" applyFont="1" applyAlignment="1" applyProtection="1">
      <alignment horizontal="centerContinuous" vertical="center" wrapText="1"/>
    </xf>
    <xf numFmtId="0" fontId="8" fillId="0" borderId="0" xfId="0" applyFont="1" applyAlignment="1" applyProtection="1">
      <alignment horizontal="centerContinuous" vertical="center" wrapText="1"/>
    </xf>
    <xf numFmtId="0" fontId="8" fillId="0" borderId="0" xfId="0" applyFont="1" applyFill="1" applyAlignment="1" applyProtection="1">
      <alignment horizontal="centerContinuous" vertical="center" wrapText="1"/>
    </xf>
    <xf numFmtId="0" fontId="9" fillId="0" borderId="0" xfId="0" applyFont="1" applyFill="1" applyAlignment="1" applyProtection="1">
      <alignment horizontal="centerContinuous" vertical="center" wrapText="1"/>
    </xf>
    <xf numFmtId="0" fontId="10" fillId="0" borderId="0" xfId="0" applyFont="1" applyFill="1" applyAlignment="1" applyProtection="1">
      <alignment horizontal="centerContinuous" vertical="center" wrapText="1"/>
    </xf>
    <xf numFmtId="0" fontId="2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vertical="center"/>
    </xf>
    <xf numFmtId="0" fontId="15" fillId="3" borderId="3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Continuous" vertical="center"/>
    </xf>
    <xf numFmtId="0" fontId="6" fillId="4" borderId="5" xfId="0" applyFont="1" applyFill="1" applyBorder="1" applyAlignment="1" applyProtection="1">
      <alignment horizontal="centerContinuous" vertical="center"/>
    </xf>
    <xf numFmtId="0" fontId="6" fillId="4" borderId="6" xfId="0" applyFont="1" applyFill="1" applyBorder="1" applyAlignment="1" applyProtection="1">
      <alignment horizontal="centerContinuous" vertical="center"/>
    </xf>
    <xf numFmtId="0" fontId="16" fillId="6" borderId="7" xfId="0" applyFont="1" applyFill="1" applyBorder="1" applyAlignment="1" applyProtection="1">
      <alignment horizontal="centerContinuous" vertical="center"/>
    </xf>
    <xf numFmtId="0" fontId="16" fillId="6" borderId="5" xfId="0" applyFont="1" applyFill="1" applyBorder="1" applyAlignment="1" applyProtection="1">
      <alignment horizontal="centerContinuous" vertical="center"/>
    </xf>
    <xf numFmtId="0" fontId="16" fillId="6" borderId="6" xfId="0" applyFont="1" applyFill="1" applyBorder="1" applyAlignment="1" applyProtection="1">
      <alignment horizontal="centerContinuous" vertical="center"/>
    </xf>
    <xf numFmtId="0" fontId="15" fillId="3" borderId="9" xfId="0" applyFont="1" applyFill="1" applyBorder="1" applyAlignment="1" applyProtection="1">
      <alignment horizontal="center" vertical="center"/>
    </xf>
    <xf numFmtId="0" fontId="15" fillId="3" borderId="10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8" fillId="4" borderId="14" xfId="0" applyFont="1" applyFill="1" applyBorder="1" applyAlignment="1" applyProtection="1">
      <alignment horizontal="centerContinuous" vertical="center"/>
    </xf>
    <xf numFmtId="0" fontId="15" fillId="4" borderId="13" xfId="0" applyFont="1" applyFill="1" applyBorder="1" applyAlignment="1" applyProtection="1">
      <alignment horizontal="centerContinuous" vertical="center"/>
    </xf>
    <xf numFmtId="0" fontId="15" fillId="4" borderId="15" xfId="0" applyFont="1" applyFill="1" applyBorder="1" applyAlignment="1" applyProtection="1">
      <alignment horizontal="centerContinuous" vertical="center"/>
    </xf>
    <xf numFmtId="0" fontId="16" fillId="6" borderId="14" xfId="0" applyNumberFormat="1" applyFont="1" applyFill="1" applyBorder="1" applyAlignment="1" applyProtection="1">
      <alignment horizontal="centerContinuous" vertical="center"/>
    </xf>
    <xf numFmtId="0" fontId="18" fillId="6" borderId="13" xfId="0" applyNumberFormat="1" applyFont="1" applyFill="1" applyBorder="1" applyAlignment="1" applyProtection="1">
      <alignment horizontal="centerContinuous" vertical="center"/>
    </xf>
    <xf numFmtId="0" fontId="18" fillId="6" borderId="15" xfId="0" applyNumberFormat="1" applyFont="1" applyFill="1" applyBorder="1" applyAlignment="1" applyProtection="1">
      <alignment horizontal="centerContinuous" vertical="center"/>
    </xf>
    <xf numFmtId="0" fontId="19" fillId="3" borderId="1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8" fillId="4" borderId="9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</xf>
    <xf numFmtId="0" fontId="20" fillId="5" borderId="16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/>
    </xf>
    <xf numFmtId="0" fontId="81" fillId="5" borderId="17" xfId="0" applyFont="1" applyFill="1" applyBorder="1" applyAlignment="1" applyProtection="1">
      <alignment horizontal="center" vertical="center"/>
    </xf>
    <xf numFmtId="0" fontId="15" fillId="3" borderId="19" xfId="0" applyFont="1" applyFill="1" applyBorder="1" applyAlignment="1" applyProtection="1">
      <alignment horizontal="center" vertical="center"/>
    </xf>
    <xf numFmtId="0" fontId="15" fillId="3" borderId="20" xfId="0" applyFont="1" applyFill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vertical="center"/>
    </xf>
    <xf numFmtId="0" fontId="15" fillId="3" borderId="22" xfId="0" applyFont="1" applyFill="1" applyBorder="1" applyAlignment="1" applyProtection="1">
      <alignment vertical="center"/>
    </xf>
    <xf numFmtId="0" fontId="15" fillId="3" borderId="20" xfId="0" applyFont="1" applyFill="1" applyBorder="1" applyAlignment="1" applyProtection="1">
      <alignment vertical="center"/>
    </xf>
    <xf numFmtId="0" fontId="18" fillId="4" borderId="19" xfId="0" applyFont="1" applyFill="1" applyBorder="1" applyAlignment="1" applyProtection="1">
      <alignment vertical="center"/>
    </xf>
    <xf numFmtId="0" fontId="15" fillId="3" borderId="24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9" fontId="39" fillId="5" borderId="25" xfId="0" applyNumberFormat="1" applyFont="1" applyFill="1" applyBorder="1" applyAlignment="1" applyProtection="1">
      <alignment horizontal="center" vertical="center"/>
    </xf>
    <xf numFmtId="9" fontId="20" fillId="5" borderId="21" xfId="0" applyNumberFormat="1" applyFont="1" applyFill="1" applyBorder="1" applyAlignment="1" applyProtection="1">
      <alignment horizontal="center" vertical="center"/>
    </xf>
    <xf numFmtId="9" fontId="20" fillId="5" borderId="22" xfId="0" applyNumberFormat="1" applyFont="1" applyFill="1" applyBorder="1" applyAlignment="1" applyProtection="1">
      <alignment horizontal="center" vertical="center"/>
    </xf>
    <xf numFmtId="9" fontId="81" fillId="5" borderId="26" xfId="0" applyNumberFormat="1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6" fillId="5" borderId="52" xfId="0" applyFont="1" applyFill="1" applyBorder="1" applyAlignment="1" applyProtection="1">
      <alignment vertical="center"/>
    </xf>
    <xf numFmtId="0" fontId="6" fillId="5" borderId="53" xfId="0" applyFont="1" applyFill="1" applyBorder="1" applyAlignment="1" applyProtection="1">
      <alignment horizontal="center" vertical="center"/>
    </xf>
    <xf numFmtId="0" fontId="6" fillId="5" borderId="53" xfId="0" applyFont="1" applyFill="1" applyBorder="1" applyAlignment="1" applyProtection="1">
      <alignment vertical="center"/>
    </xf>
    <xf numFmtId="0" fontId="96" fillId="5" borderId="53" xfId="0" applyFont="1" applyFill="1" applyBorder="1" applyAlignment="1" applyProtection="1">
      <alignment horizontal="center" vertical="center"/>
    </xf>
    <xf numFmtId="0" fontId="16" fillId="5" borderId="53" xfId="0" applyFont="1" applyFill="1" applyBorder="1" applyAlignment="1" applyProtection="1">
      <alignment vertical="center"/>
    </xf>
    <xf numFmtId="0" fontId="16" fillId="5" borderId="52" xfId="0" applyFont="1" applyFill="1" applyBorder="1" applyAlignment="1" applyProtection="1">
      <alignment horizontal="centerContinuous" vertical="center"/>
    </xf>
    <xf numFmtId="0" fontId="16" fillId="5" borderId="53" xfId="0" applyFont="1" applyFill="1" applyBorder="1" applyAlignment="1" applyProtection="1">
      <alignment horizontal="centerContinuous" vertical="center"/>
    </xf>
    <xf numFmtId="0" fontId="16" fillId="5" borderId="99" xfId="0" applyFont="1" applyFill="1" applyBorder="1" applyAlignment="1" applyProtection="1">
      <alignment horizontal="centerContinuous" vertical="center"/>
    </xf>
    <xf numFmtId="0" fontId="15" fillId="0" borderId="34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vertical="center" wrapText="1"/>
    </xf>
    <xf numFmtId="0" fontId="15" fillId="0" borderId="36" xfId="0" applyFont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vertical="center" wrapText="1"/>
    </xf>
    <xf numFmtId="0" fontId="15" fillId="0" borderId="43" xfId="0" applyFont="1" applyBorder="1" applyAlignment="1" applyProtection="1">
      <alignment horizontal="center" vertical="center"/>
    </xf>
    <xf numFmtId="165" fontId="18" fillId="0" borderId="42" xfId="0" applyNumberFormat="1" applyFont="1" applyFill="1" applyBorder="1" applyAlignment="1" applyProtection="1">
      <alignment vertical="center" wrapText="1"/>
    </xf>
    <xf numFmtId="0" fontId="15" fillId="0" borderId="38" xfId="0" applyFont="1" applyBorder="1" applyAlignment="1" applyProtection="1">
      <alignment horizontal="center" vertical="center"/>
    </xf>
    <xf numFmtId="0" fontId="6" fillId="5" borderId="39" xfId="0" applyFont="1" applyFill="1" applyBorder="1" applyAlignment="1" applyProtection="1">
      <alignment vertical="center"/>
    </xf>
    <xf numFmtId="0" fontId="6" fillId="5" borderId="40" xfId="0" applyFont="1" applyFill="1" applyBorder="1" applyAlignment="1" applyProtection="1">
      <alignment horizontal="center" vertical="center"/>
    </xf>
    <xf numFmtId="0" fontId="21" fillId="5" borderId="40" xfId="0" applyFont="1" applyFill="1" applyBorder="1" applyAlignment="1" applyProtection="1">
      <alignment horizontal="centerContinuous" vertical="center" wrapText="1"/>
    </xf>
    <xf numFmtId="0" fontId="6" fillId="5" borderId="40" xfId="0" applyFont="1" applyFill="1" applyBorder="1" applyAlignment="1" applyProtection="1">
      <alignment horizontal="centerContinuous" vertical="center" wrapText="1"/>
    </xf>
    <xf numFmtId="0" fontId="6" fillId="5" borderId="15" xfId="0" applyFont="1" applyFill="1" applyBorder="1" applyAlignment="1" applyProtection="1">
      <alignment horizontal="centerContinuous" vertical="center" wrapText="1"/>
    </xf>
    <xf numFmtId="0" fontId="16" fillId="5" borderId="13" xfId="0" applyFont="1" applyFill="1" applyBorder="1" applyAlignment="1" applyProtection="1">
      <alignment horizontal="centerContinuous" vertical="center" wrapText="1"/>
    </xf>
    <xf numFmtId="0" fontId="6" fillId="5" borderId="13" xfId="0" applyFont="1" applyFill="1" applyBorder="1" applyAlignment="1" applyProtection="1">
      <alignment horizontal="centerContinuous" vertical="center" wrapText="1"/>
    </xf>
    <xf numFmtId="0" fontId="21" fillId="5" borderId="39" xfId="0" applyFont="1" applyFill="1" applyBorder="1" applyAlignment="1" applyProtection="1">
      <alignment horizontal="centerContinuous" vertical="center" wrapText="1"/>
    </xf>
    <xf numFmtId="0" fontId="21" fillId="5" borderId="44" xfId="0" applyFont="1" applyFill="1" applyBorder="1" applyAlignment="1" applyProtection="1">
      <alignment horizontal="centerContinuous" vertical="center" wrapText="1"/>
    </xf>
    <xf numFmtId="0" fontId="15" fillId="0" borderId="42" xfId="0" applyFont="1" applyBorder="1" applyAlignment="1" applyProtection="1">
      <alignment vertical="center"/>
    </xf>
    <xf numFmtId="0" fontId="11" fillId="0" borderId="35" xfId="0" applyFont="1" applyBorder="1" applyAlignment="1" applyProtection="1">
      <alignment vertical="center"/>
    </xf>
    <xf numFmtId="165" fontId="18" fillId="0" borderId="35" xfId="0" applyNumberFormat="1" applyFont="1" applyFill="1" applyBorder="1" applyAlignment="1" applyProtection="1">
      <alignment vertical="center" wrapText="1"/>
    </xf>
    <xf numFmtId="0" fontId="11" fillId="0" borderId="42" xfId="0" applyFont="1" applyBorder="1" applyAlignment="1" applyProtection="1">
      <alignment vertical="center" wrapText="1"/>
    </xf>
    <xf numFmtId="0" fontId="11" fillId="0" borderId="42" xfId="0" applyFont="1" applyBorder="1" applyAlignment="1" applyProtection="1">
      <alignment vertical="center"/>
    </xf>
    <xf numFmtId="165" fontId="15" fillId="0" borderId="41" xfId="0" applyNumberFormat="1" applyFont="1" applyFill="1" applyBorder="1" applyAlignment="1" applyProtection="1">
      <alignment vertical="center" wrapText="1"/>
    </xf>
    <xf numFmtId="165" fontId="15" fillId="0" borderId="43" xfId="0" applyNumberFormat="1" applyFont="1" applyFill="1" applyBorder="1" applyAlignment="1" applyProtection="1">
      <alignment vertical="center" wrapText="1"/>
    </xf>
    <xf numFmtId="165" fontId="18" fillId="0" borderId="38" xfId="0" applyNumberFormat="1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vertical="center" wrapText="1"/>
    </xf>
    <xf numFmtId="0" fontId="15" fillId="0" borderId="48" xfId="0" applyFont="1" applyBorder="1" applyAlignment="1" applyProtection="1">
      <alignment horizontal="center" vertical="center"/>
    </xf>
    <xf numFmtId="0" fontId="17" fillId="5" borderId="39" xfId="0" applyFont="1" applyFill="1" applyBorder="1" applyAlignment="1" applyProtection="1">
      <alignment vertical="center"/>
    </xf>
    <xf numFmtId="0" fontId="17" fillId="5" borderId="40" xfId="0" applyFont="1" applyFill="1" applyBorder="1" applyAlignment="1" applyProtection="1">
      <alignment horizontal="center" vertical="center"/>
    </xf>
    <xf numFmtId="0" fontId="96" fillId="5" borderId="40" xfId="0" applyFont="1" applyFill="1" applyBorder="1" applyAlignment="1" applyProtection="1">
      <alignment horizontal="center" vertical="center"/>
    </xf>
    <xf numFmtId="0" fontId="17" fillId="5" borderId="40" xfId="0" applyFont="1" applyFill="1" applyBorder="1" applyAlignment="1" applyProtection="1">
      <alignment vertical="center"/>
    </xf>
    <xf numFmtId="0" fontId="17" fillId="5" borderId="44" xfId="0" applyFont="1" applyFill="1" applyBorder="1" applyAlignment="1" applyProtection="1">
      <alignment vertical="center"/>
    </xf>
    <xf numFmtId="0" fontId="31" fillId="5" borderId="40" xfId="0" applyFont="1" applyFill="1" applyBorder="1" applyAlignment="1" applyProtection="1">
      <alignment vertical="center"/>
    </xf>
    <xf numFmtId="0" fontId="17" fillId="5" borderId="42" xfId="0" applyFont="1" applyFill="1" applyBorder="1" applyAlignment="1" applyProtection="1">
      <alignment vertical="center"/>
    </xf>
    <xf numFmtId="0" fontId="31" fillId="5" borderId="13" xfId="0" applyFont="1" applyFill="1" applyBorder="1" applyAlignment="1" applyProtection="1">
      <alignment vertical="center"/>
    </xf>
    <xf numFmtId="0" fontId="17" fillId="5" borderId="13" xfId="0" applyFont="1" applyFill="1" applyBorder="1" applyAlignment="1" applyProtection="1">
      <alignment vertical="center"/>
    </xf>
    <xf numFmtId="0" fontId="31" fillId="5" borderId="15" xfId="0" applyFont="1" applyFill="1" applyBorder="1" applyAlignment="1" applyProtection="1">
      <alignment vertical="center"/>
    </xf>
    <xf numFmtId="0" fontId="15" fillId="0" borderId="47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vertical="center" wrapText="1"/>
    </xf>
    <xf numFmtId="0" fontId="15" fillId="0" borderId="40" xfId="0" applyFont="1" applyBorder="1" applyAlignment="1" applyProtection="1">
      <alignment vertical="center" wrapText="1"/>
    </xf>
    <xf numFmtId="164" fontId="18" fillId="0" borderId="41" xfId="0" applyNumberFormat="1" applyFont="1" applyFill="1" applyBorder="1" applyAlignment="1" applyProtection="1">
      <alignment vertical="center" wrapText="1"/>
    </xf>
    <xf numFmtId="166" fontId="18" fillId="0" borderId="41" xfId="0" applyNumberFormat="1" applyFont="1" applyFill="1" applyBorder="1" applyAlignment="1" applyProtection="1">
      <alignment vertical="center" wrapText="1"/>
    </xf>
    <xf numFmtId="0" fontId="15" fillId="0" borderId="45" xfId="0" applyFont="1" applyFill="1" applyBorder="1" applyAlignment="1" applyProtection="1">
      <alignment horizontal="center" vertical="center"/>
    </xf>
    <xf numFmtId="0" fontId="15" fillId="0" borderId="103" xfId="0" applyFont="1" applyBorder="1" applyAlignment="1" applyProtection="1">
      <alignment vertical="center" wrapText="1"/>
    </xf>
    <xf numFmtId="0" fontId="31" fillId="5" borderId="9" xfId="0" applyFont="1" applyFill="1" applyBorder="1" applyAlignment="1" applyProtection="1">
      <alignment vertical="center"/>
    </xf>
    <xf numFmtId="0" fontId="17" fillId="5" borderId="0" xfId="0" applyFont="1" applyFill="1" applyBorder="1" applyAlignment="1" applyProtection="1">
      <alignment vertical="center"/>
    </xf>
    <xf numFmtId="0" fontId="31" fillId="5" borderId="12" xfId="0" applyFont="1" applyFill="1" applyBorder="1" applyAlignment="1" applyProtection="1">
      <alignment vertical="center"/>
    </xf>
    <xf numFmtId="0" fontId="15" fillId="0" borderId="33" xfId="0" applyFont="1" applyBorder="1" applyAlignment="1" applyProtection="1">
      <alignment vertical="center" wrapText="1"/>
    </xf>
    <xf numFmtId="167" fontId="18" fillId="0" borderId="14" xfId="0" applyNumberFormat="1" applyFont="1" applyFill="1" applyBorder="1" applyAlignment="1" applyProtection="1">
      <alignment vertical="center" wrapText="1"/>
    </xf>
    <xf numFmtId="167" fontId="15" fillId="0" borderId="37" xfId="0" applyNumberFormat="1" applyFont="1" applyFill="1" applyBorder="1" applyAlignment="1" applyProtection="1">
      <alignment vertical="center" wrapText="1"/>
    </xf>
    <xf numFmtId="167" fontId="15" fillId="0" borderId="35" xfId="0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167" fontId="15" fillId="0" borderId="33" xfId="0" applyNumberFormat="1" applyFont="1" applyFill="1" applyBorder="1" applyAlignment="1" applyProtection="1">
      <alignment vertical="center" wrapText="1"/>
    </xf>
    <xf numFmtId="0" fontId="15" fillId="0" borderId="37" xfId="0" applyFont="1" applyBorder="1" applyAlignment="1" applyProtection="1">
      <alignment vertical="center" wrapText="1"/>
    </xf>
    <xf numFmtId="0" fontId="15" fillId="0" borderId="13" xfId="0" applyFont="1" applyBorder="1" applyAlignment="1" applyProtection="1">
      <alignment vertical="center" wrapText="1"/>
    </xf>
    <xf numFmtId="0" fontId="26" fillId="6" borderId="28" xfId="0" applyFont="1" applyFill="1" applyBorder="1" applyAlignment="1" applyProtection="1">
      <alignment vertical="center"/>
    </xf>
    <xf numFmtId="0" fontId="26" fillId="6" borderId="31" xfId="0" applyFont="1" applyFill="1" applyBorder="1" applyAlignment="1" applyProtection="1">
      <alignment horizontal="center" vertical="center"/>
    </xf>
    <xf numFmtId="0" fontId="26" fillId="6" borderId="29" xfId="0" applyFont="1" applyFill="1" applyBorder="1" applyAlignment="1" applyProtection="1">
      <alignment vertical="center"/>
    </xf>
    <xf numFmtId="0" fontId="96" fillId="6" borderId="30" xfId="0" applyFont="1" applyFill="1" applyBorder="1" applyAlignment="1" applyProtection="1">
      <alignment horizontal="center" vertical="center" wrapText="1"/>
    </xf>
    <xf numFmtId="0" fontId="25" fillId="6" borderId="31" xfId="0" applyFont="1" applyFill="1" applyBorder="1" applyAlignment="1" applyProtection="1">
      <alignment horizontal="center" vertical="center"/>
    </xf>
    <xf numFmtId="0" fontId="25" fillId="6" borderId="27" xfId="0" applyFont="1" applyFill="1" applyBorder="1" applyAlignment="1" applyProtection="1">
      <alignment horizontal="center" vertical="center"/>
    </xf>
    <xf numFmtId="164" fontId="28" fillId="6" borderId="2" xfId="0" applyNumberFormat="1" applyFont="1" applyFill="1" applyBorder="1" applyAlignment="1" applyProtection="1">
      <alignment vertical="center" wrapText="1"/>
    </xf>
    <xf numFmtId="164" fontId="28" fillId="6" borderId="4" xfId="0" applyNumberFormat="1" applyFont="1" applyFill="1" applyBorder="1" applyAlignment="1" applyProtection="1">
      <alignment vertical="center" wrapText="1"/>
    </xf>
    <xf numFmtId="164" fontId="28" fillId="6" borderId="8" xfId="0" applyNumberFormat="1" applyFont="1" applyFill="1" applyBorder="1" applyAlignment="1" applyProtection="1">
      <alignment vertical="center" wrapText="1"/>
    </xf>
    <xf numFmtId="49" fontId="15" fillId="0" borderId="45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vertical="center"/>
    </xf>
    <xf numFmtId="0" fontId="15" fillId="0" borderId="3" xfId="0" applyFont="1" applyBorder="1" applyAlignment="1" applyProtection="1">
      <alignment horizontal="center" vertical="center"/>
    </xf>
    <xf numFmtId="164" fontId="18" fillId="0" borderId="2" xfId="0" applyNumberFormat="1" applyFont="1" applyFill="1" applyBorder="1" applyAlignment="1" applyProtection="1">
      <alignment vertical="center" wrapText="1"/>
    </xf>
    <xf numFmtId="164" fontId="15" fillId="0" borderId="4" xfId="0" applyNumberFormat="1" applyFont="1" applyFill="1" applyBorder="1" applyAlignment="1" applyProtection="1">
      <alignment vertical="center" wrapText="1"/>
    </xf>
    <xf numFmtId="49" fontId="15" fillId="0" borderId="41" xfId="0" applyNumberFormat="1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>
      <alignment vertical="center" wrapText="1"/>
    </xf>
    <xf numFmtId="49" fontId="15" fillId="0" borderId="34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vertical="center" wrapText="1"/>
    </xf>
    <xf numFmtId="0" fontId="15" fillId="0" borderId="32" xfId="0" applyFont="1" applyBorder="1" applyAlignment="1" applyProtection="1">
      <alignment horizontal="center" vertical="center"/>
    </xf>
    <xf numFmtId="164" fontId="18" fillId="0" borderId="34" xfId="0" applyNumberFormat="1" applyFont="1" applyFill="1" applyBorder="1" applyAlignment="1" applyProtection="1">
      <alignment vertical="center" wrapText="1"/>
    </xf>
    <xf numFmtId="164" fontId="15" fillId="0" borderId="49" xfId="0" applyNumberFormat="1" applyFont="1" applyFill="1" applyBorder="1" applyAlignment="1" applyProtection="1">
      <alignment vertical="center" wrapText="1"/>
    </xf>
    <xf numFmtId="0" fontId="18" fillId="0" borderId="37" xfId="0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vertical="center" wrapText="1"/>
    </xf>
    <xf numFmtId="49" fontId="19" fillId="0" borderId="45" xfId="0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47" xfId="0" applyFont="1" applyBorder="1" applyAlignment="1" applyProtection="1">
      <alignment vertical="center"/>
    </xf>
    <xf numFmtId="0" fontId="19" fillId="0" borderId="48" xfId="0" applyFont="1" applyBorder="1" applyAlignment="1" applyProtection="1">
      <alignment horizontal="center" vertical="center"/>
    </xf>
    <xf numFmtId="0" fontId="19" fillId="0" borderId="89" xfId="0" applyFont="1" applyBorder="1" applyAlignment="1" applyProtection="1">
      <alignment horizontal="center" vertical="center"/>
    </xf>
    <xf numFmtId="0" fontId="30" fillId="0" borderId="50" xfId="0" applyFont="1" applyBorder="1" applyAlignment="1" applyProtection="1">
      <alignment vertical="center" wrapText="1"/>
    </xf>
    <xf numFmtId="0" fontId="19" fillId="0" borderId="51" xfId="0" applyFont="1" applyBorder="1" applyAlignment="1" applyProtection="1">
      <alignment vertical="center" wrapText="1"/>
    </xf>
    <xf numFmtId="0" fontId="19" fillId="0" borderId="89" xfId="0" applyFont="1" applyBorder="1" applyAlignment="1" applyProtection="1">
      <alignment vertical="center" wrapText="1"/>
    </xf>
    <xf numFmtId="0" fontId="19" fillId="0" borderId="45" xfId="0" applyFont="1" applyBorder="1" applyAlignment="1" applyProtection="1">
      <alignment vertical="center"/>
    </xf>
    <xf numFmtId="0" fontId="19" fillId="0" borderId="46" xfId="0" applyFont="1" applyBorder="1" applyAlignment="1" applyProtection="1">
      <alignment vertical="center"/>
    </xf>
    <xf numFmtId="0" fontId="19" fillId="0" borderId="49" xfId="0" applyFont="1" applyBorder="1" applyAlignment="1" applyProtection="1">
      <alignment vertical="center"/>
    </xf>
    <xf numFmtId="0" fontId="16" fillId="7" borderId="58" xfId="0" applyFont="1" applyFill="1" applyBorder="1" applyAlignment="1" applyProtection="1">
      <alignment horizontal="center" vertical="center"/>
    </xf>
    <xf numFmtId="0" fontId="31" fillId="7" borderId="31" xfId="0" applyFont="1" applyFill="1" applyBorder="1" applyAlignment="1" applyProtection="1">
      <alignment horizontal="center" vertical="center"/>
    </xf>
    <xf numFmtId="0" fontId="16" fillId="7" borderId="29" xfId="0" applyFont="1" applyFill="1" applyBorder="1" applyAlignment="1" applyProtection="1">
      <alignment horizontal="center" vertical="center"/>
    </xf>
    <xf numFmtId="0" fontId="31" fillId="7" borderId="29" xfId="0" applyFont="1" applyFill="1" applyBorder="1" applyAlignment="1" applyProtection="1">
      <alignment vertical="center"/>
    </xf>
    <xf numFmtId="0" fontId="18" fillId="7" borderId="31" xfId="0" applyFont="1" applyFill="1" applyBorder="1" applyAlignment="1" applyProtection="1">
      <alignment horizontal="center" vertical="center"/>
    </xf>
    <xf numFmtId="168" fontId="16" fillId="7" borderId="58" xfId="0" applyNumberFormat="1" applyFont="1" applyFill="1" applyBorder="1" applyAlignment="1" applyProtection="1">
      <alignment vertical="center" wrapText="1"/>
    </xf>
    <xf numFmtId="168" fontId="16" fillId="7" borderId="29" xfId="0" applyNumberFormat="1" applyFont="1" applyFill="1" applyBorder="1" applyAlignment="1" applyProtection="1">
      <alignment vertical="center" wrapText="1"/>
    </xf>
    <xf numFmtId="168" fontId="16" fillId="7" borderId="27" xfId="0" applyNumberFormat="1" applyFont="1" applyFill="1" applyBorder="1" applyAlignment="1" applyProtection="1">
      <alignment vertical="center" wrapText="1"/>
    </xf>
    <xf numFmtId="168" fontId="31" fillId="7" borderId="58" xfId="0" applyNumberFormat="1" applyFont="1" applyFill="1" applyBorder="1" applyAlignment="1" applyProtection="1">
      <alignment horizontal="center" vertical="center"/>
    </xf>
    <xf numFmtId="168" fontId="31" fillId="7" borderId="80" xfId="0" applyNumberFormat="1" applyFont="1" applyFill="1" applyBorder="1" applyAlignment="1" applyProtection="1">
      <alignment horizontal="center" vertical="center"/>
    </xf>
    <xf numFmtId="168" fontId="31" fillId="7" borderId="29" xfId="0" applyNumberFormat="1" applyFont="1" applyFill="1" applyBorder="1" applyAlignment="1" applyProtection="1">
      <alignment horizontal="center" vertical="center"/>
    </xf>
    <xf numFmtId="168" fontId="31" fillId="7" borderId="85" xfId="0" applyNumberFormat="1" applyFont="1" applyFill="1" applyBorder="1" applyAlignment="1" applyProtection="1">
      <alignment horizontal="center" vertical="center"/>
    </xf>
    <xf numFmtId="0" fontId="31" fillId="8" borderId="19" xfId="0" applyFont="1" applyFill="1" applyBorder="1" applyAlignment="1" applyProtection="1">
      <alignment horizontal="center" vertical="center" wrapText="1"/>
    </xf>
    <xf numFmtId="49" fontId="28" fillId="8" borderId="21" xfId="0" applyNumberFormat="1" applyFont="1" applyFill="1" applyBorder="1" applyAlignment="1" applyProtection="1">
      <alignment horizontal="center" vertical="center" wrapText="1"/>
    </xf>
    <xf numFmtId="0" fontId="6" fillId="9" borderId="21" xfId="0" applyFont="1" applyFill="1" applyBorder="1" applyAlignment="1" applyProtection="1">
      <alignment vertical="center" wrapText="1"/>
    </xf>
    <xf numFmtId="49" fontId="28" fillId="9" borderId="21" xfId="0" applyNumberFormat="1" applyFont="1" applyFill="1" applyBorder="1" applyAlignment="1" applyProtection="1">
      <alignment horizontal="left" vertical="center" wrapText="1"/>
    </xf>
    <xf numFmtId="49" fontId="25" fillId="9" borderId="20" xfId="0" applyNumberFormat="1" applyFont="1" applyFill="1" applyBorder="1" applyAlignment="1" applyProtection="1">
      <alignment horizontal="center" vertical="center" wrapText="1"/>
    </xf>
    <xf numFmtId="168" fontId="16" fillId="9" borderId="19" xfId="0" applyNumberFormat="1" applyFont="1" applyFill="1" applyBorder="1" applyAlignment="1" applyProtection="1">
      <alignment vertical="center" wrapText="1"/>
    </xf>
    <xf numFmtId="168" fontId="16" fillId="9" borderId="21" xfId="0" applyNumberFormat="1" applyFont="1" applyFill="1" applyBorder="1" applyAlignment="1" applyProtection="1">
      <alignment vertical="center" wrapText="1"/>
    </xf>
    <xf numFmtId="168" fontId="16" fillId="9" borderId="26" xfId="0" applyNumberFormat="1" applyFont="1" applyFill="1" applyBorder="1" applyAlignment="1" applyProtection="1">
      <alignment vertical="center" wrapText="1"/>
    </xf>
    <xf numFmtId="164" fontId="18" fillId="9" borderId="19" xfId="0" applyNumberFormat="1" applyFont="1" applyFill="1" applyBorder="1" applyAlignment="1" applyProtection="1">
      <alignment horizontal="center" vertical="center"/>
    </xf>
    <xf numFmtId="164" fontId="18" fillId="9" borderId="24" xfId="0" applyNumberFormat="1" applyFont="1" applyFill="1" applyBorder="1" applyAlignment="1" applyProtection="1">
      <alignment horizontal="center" vertical="center"/>
    </xf>
    <xf numFmtId="164" fontId="18" fillId="9" borderId="21" xfId="0" applyNumberFormat="1" applyFont="1" applyFill="1" applyBorder="1" applyAlignment="1" applyProtection="1">
      <alignment horizontal="center" vertical="center"/>
    </xf>
    <xf numFmtId="164" fontId="18" fillId="9" borderId="23" xfId="0" applyNumberFormat="1" applyFont="1" applyFill="1" applyBorder="1" applyAlignment="1" applyProtection="1">
      <alignment horizontal="center" vertical="center"/>
    </xf>
    <xf numFmtId="49" fontId="16" fillId="9" borderId="55" xfId="0" applyNumberFormat="1" applyFont="1" applyFill="1" applyBorder="1" applyAlignment="1" applyProtection="1">
      <alignment horizontal="center" vertical="center" wrapText="1"/>
    </xf>
    <xf numFmtId="0" fontId="16" fillId="9" borderId="56" xfId="0" applyFont="1" applyFill="1" applyBorder="1" applyAlignment="1" applyProtection="1">
      <alignment horizontal="center" vertical="center" wrapText="1"/>
    </xf>
    <xf numFmtId="0" fontId="15" fillId="9" borderId="56" xfId="0" applyFont="1" applyFill="1" applyBorder="1" applyAlignment="1" applyProtection="1">
      <alignment horizontal="center" vertical="center" wrapText="1"/>
    </xf>
    <xf numFmtId="49" fontId="28" fillId="9" borderId="56" xfId="0" applyNumberFormat="1" applyFont="1" applyFill="1" applyBorder="1" applyAlignment="1" applyProtection="1">
      <alignment horizontal="left" vertical="center" wrapText="1"/>
    </xf>
    <xf numFmtId="0" fontId="18" fillId="9" borderId="57" xfId="0" applyFont="1" applyFill="1" applyBorder="1" applyAlignment="1" applyProtection="1">
      <alignment horizontal="center" vertical="center" wrapText="1"/>
    </xf>
    <xf numFmtId="164" fontId="25" fillId="9" borderId="55" xfId="0" applyNumberFormat="1" applyFont="1" applyFill="1" applyBorder="1" applyAlignment="1" applyProtection="1">
      <alignment vertical="center" wrapText="1"/>
    </xf>
    <xf numFmtId="164" fontId="25" fillId="0" borderId="56" xfId="0" applyNumberFormat="1" applyFont="1" applyFill="1" applyBorder="1" applyAlignment="1" applyProtection="1">
      <alignment vertical="center" wrapText="1"/>
    </xf>
    <xf numFmtId="164" fontId="25" fillId="0" borderId="54" xfId="0" applyNumberFormat="1" applyFont="1" applyFill="1" applyBorder="1" applyAlignment="1" applyProtection="1">
      <alignment vertical="center" wrapText="1"/>
    </xf>
    <xf numFmtId="164" fontId="18" fillId="9" borderId="55" xfId="0" applyNumberFormat="1" applyFont="1" applyFill="1" applyBorder="1" applyAlignment="1" applyProtection="1">
      <alignment horizontal="center" vertical="center"/>
    </xf>
    <xf numFmtId="164" fontId="18" fillId="9" borderId="56" xfId="0" applyNumberFormat="1" applyFont="1" applyFill="1" applyBorder="1" applyAlignment="1" applyProtection="1">
      <alignment horizontal="center" vertical="center"/>
    </xf>
    <xf numFmtId="164" fontId="18" fillId="9" borderId="99" xfId="0" applyNumberFormat="1" applyFont="1" applyFill="1" applyBorder="1" applyAlignment="1" applyProtection="1">
      <alignment horizontal="center" vertical="center"/>
    </xf>
    <xf numFmtId="49" fontId="16" fillId="9" borderId="41" xfId="0" applyNumberFormat="1" applyFont="1" applyFill="1" applyBorder="1" applyAlignment="1" applyProtection="1">
      <alignment horizontal="center" vertical="center" wrapText="1"/>
    </xf>
    <xf numFmtId="0" fontId="16" fillId="9" borderId="37" xfId="0" applyFont="1" applyFill="1" applyBorder="1" applyAlignment="1" applyProtection="1">
      <alignment horizontal="center" vertical="center" wrapText="1"/>
    </xf>
    <xf numFmtId="0" fontId="15" fillId="9" borderId="46" xfId="0" applyFont="1" applyFill="1" applyBorder="1" applyAlignment="1" applyProtection="1">
      <alignment horizontal="center" vertical="center" wrapText="1"/>
    </xf>
    <xf numFmtId="49" fontId="28" fillId="9" borderId="46" xfId="0" applyNumberFormat="1" applyFont="1" applyFill="1" applyBorder="1" applyAlignment="1" applyProtection="1">
      <alignment horizontal="left" vertical="center" wrapText="1"/>
    </xf>
    <xf numFmtId="0" fontId="18" fillId="9" borderId="43" xfId="0" applyFont="1" applyFill="1" applyBorder="1" applyAlignment="1" applyProtection="1">
      <alignment horizontal="center" vertical="center" wrapText="1"/>
    </xf>
    <xf numFmtId="164" fontId="25" fillId="9" borderId="41" xfId="0" applyNumberFormat="1" applyFont="1" applyFill="1" applyBorder="1" applyAlignment="1" applyProtection="1">
      <alignment vertical="center" wrapText="1"/>
    </xf>
    <xf numFmtId="164" fontId="25" fillId="0" borderId="37" xfId="0" applyNumberFormat="1" applyFont="1" applyFill="1" applyBorder="1" applyAlignment="1" applyProtection="1">
      <alignment vertical="center" wrapText="1"/>
    </xf>
    <xf numFmtId="164" fontId="25" fillId="0" borderId="38" xfId="0" applyNumberFormat="1" applyFont="1" applyFill="1" applyBorder="1" applyAlignment="1" applyProtection="1">
      <alignment vertical="center" wrapText="1"/>
    </xf>
    <xf numFmtId="164" fontId="18" fillId="9" borderId="41" xfId="0" applyNumberFormat="1" applyFont="1" applyFill="1" applyBorder="1" applyAlignment="1" applyProtection="1">
      <alignment horizontal="center" vertical="center"/>
    </xf>
    <xf numFmtId="164" fontId="18" fillId="9" borderId="37" xfId="0" applyNumberFormat="1" applyFont="1" applyFill="1" applyBorder="1" applyAlignment="1" applyProtection="1">
      <alignment horizontal="center" vertical="center"/>
    </xf>
    <xf numFmtId="164" fontId="18" fillId="9" borderId="44" xfId="0" applyNumberFormat="1" applyFont="1" applyFill="1" applyBorder="1" applyAlignment="1" applyProtection="1">
      <alignment horizontal="center" vertical="center"/>
    </xf>
    <xf numFmtId="0" fontId="18" fillId="9" borderId="56" xfId="0" applyFont="1" applyFill="1" applyBorder="1" applyAlignment="1" applyProtection="1">
      <alignment horizontal="center" vertical="center" wrapText="1"/>
    </xf>
    <xf numFmtId="0" fontId="16" fillId="9" borderId="56" xfId="0" applyFont="1" applyFill="1" applyBorder="1" applyAlignment="1" applyProtection="1">
      <alignment vertical="center" wrapText="1"/>
    </xf>
    <xf numFmtId="49" fontId="16" fillId="9" borderId="19" xfId="0" applyNumberFormat="1" applyFont="1" applyFill="1" applyBorder="1" applyAlignment="1" applyProtection="1">
      <alignment horizontal="center" vertical="center" wrapText="1"/>
    </xf>
    <xf numFmtId="0" fontId="16" fillId="9" borderId="21" xfId="0" applyFont="1" applyFill="1" applyBorder="1" applyAlignment="1" applyProtection="1">
      <alignment horizontal="center" vertical="center" wrapText="1"/>
    </xf>
    <xf numFmtId="0" fontId="18" fillId="9" borderId="21" xfId="0" applyFont="1" applyFill="1" applyBorder="1" applyAlignment="1" applyProtection="1">
      <alignment horizontal="center" vertical="center" wrapText="1"/>
    </xf>
    <xf numFmtId="49" fontId="28" fillId="9" borderId="11" xfId="0" applyNumberFormat="1" applyFont="1" applyFill="1" applyBorder="1" applyAlignment="1" applyProtection="1">
      <alignment horizontal="left" vertical="center" wrapText="1"/>
    </xf>
    <xf numFmtId="0" fontId="18" fillId="9" borderId="36" xfId="0" applyFont="1" applyFill="1" applyBorder="1" applyAlignment="1" applyProtection="1">
      <alignment horizontal="center" vertical="center" wrapText="1"/>
    </xf>
    <xf numFmtId="164" fontId="25" fillId="0" borderId="21" xfId="0" applyNumberFormat="1" applyFont="1" applyFill="1" applyBorder="1" applyAlignment="1" applyProtection="1">
      <alignment vertical="center" wrapText="1"/>
    </xf>
    <xf numFmtId="164" fontId="25" fillId="0" borderId="26" xfId="0" applyNumberFormat="1" applyFont="1" applyFill="1" applyBorder="1" applyAlignment="1" applyProtection="1">
      <alignment vertical="center" wrapText="1"/>
    </xf>
    <xf numFmtId="0" fontId="16" fillId="8" borderId="9" xfId="0" applyFont="1" applyFill="1" applyBorder="1" applyAlignment="1" applyProtection="1">
      <alignment horizontal="center" vertical="center" wrapText="1"/>
    </xf>
    <xf numFmtId="0" fontId="16" fillId="8" borderId="11" xfId="0" applyFont="1" applyFill="1" applyBorder="1" applyAlignment="1" applyProtection="1">
      <alignment horizontal="center" vertical="center" wrapText="1"/>
    </xf>
    <xf numFmtId="0" fontId="16" fillId="9" borderId="11" xfId="0" applyFont="1" applyFill="1" applyBorder="1" applyAlignment="1" applyProtection="1">
      <alignment horizontal="center" vertical="center" wrapText="1"/>
    </xf>
    <xf numFmtId="0" fontId="18" fillId="9" borderId="10" xfId="0" applyFont="1" applyFill="1" applyBorder="1" applyAlignment="1" applyProtection="1">
      <alignment horizontal="center" vertical="center"/>
    </xf>
    <xf numFmtId="164" fontId="16" fillId="9" borderId="9" xfId="0" applyNumberFormat="1" applyFont="1" applyFill="1" applyBorder="1" applyAlignment="1" applyProtection="1">
      <alignment vertical="center" wrapText="1"/>
    </xf>
    <xf numFmtId="164" fontId="16" fillId="9" borderId="11" xfId="0" applyNumberFormat="1" applyFont="1" applyFill="1" applyBorder="1" applyAlignment="1" applyProtection="1">
      <alignment vertical="center" wrapText="1"/>
    </xf>
    <xf numFmtId="164" fontId="16" fillId="9" borderId="17" xfId="0" applyNumberFormat="1" applyFont="1" applyFill="1" applyBorder="1" applyAlignment="1" applyProtection="1">
      <alignment vertical="center" wrapText="1"/>
    </xf>
    <xf numFmtId="164" fontId="16" fillId="9" borderId="2" xfId="0" applyNumberFormat="1" applyFont="1" applyFill="1" applyBorder="1" applyAlignment="1" applyProtection="1">
      <alignment horizontal="center" vertical="center"/>
    </xf>
    <xf numFmtId="164" fontId="16" fillId="9" borderId="4" xfId="0" applyNumberFormat="1" applyFont="1" applyFill="1" applyBorder="1" applyAlignment="1" applyProtection="1">
      <alignment horizontal="center" vertical="center"/>
    </xf>
    <xf numFmtId="164" fontId="16" fillId="9" borderId="6" xfId="0" applyNumberFormat="1" applyFont="1" applyFill="1" applyBorder="1" applyAlignment="1" applyProtection="1">
      <alignment horizontal="center" vertical="center"/>
    </xf>
    <xf numFmtId="49" fontId="16" fillId="9" borderId="58" xfId="0" applyNumberFormat="1" applyFont="1" applyFill="1" applyBorder="1" applyAlignment="1" applyProtection="1">
      <alignment horizontal="center" vertical="center" wrapText="1"/>
    </xf>
    <xf numFmtId="0" fontId="16" fillId="9" borderId="29" xfId="0" applyFont="1" applyFill="1" applyBorder="1" applyAlignment="1" applyProtection="1">
      <alignment horizontal="center" vertical="center" wrapText="1"/>
    </xf>
    <xf numFmtId="0" fontId="18" fillId="9" borderId="29" xfId="0" applyFont="1" applyFill="1" applyBorder="1" applyAlignment="1" applyProtection="1">
      <alignment horizontal="center" vertical="center" wrapText="1"/>
    </xf>
    <xf numFmtId="49" fontId="28" fillId="9" borderId="29" xfId="0" applyNumberFormat="1" applyFont="1" applyFill="1" applyBorder="1" applyAlignment="1" applyProtection="1">
      <alignment horizontal="left" vertical="center" wrapText="1"/>
    </xf>
    <xf numFmtId="0" fontId="18" fillId="9" borderId="31" xfId="0" applyFont="1" applyFill="1" applyBorder="1" applyAlignment="1" applyProtection="1">
      <alignment horizontal="center" vertical="center"/>
    </xf>
    <xf numFmtId="164" fontId="18" fillId="9" borderId="27" xfId="0" applyNumberFormat="1" applyFont="1" applyFill="1" applyBorder="1" applyAlignment="1" applyProtection="1">
      <alignment vertical="center" wrapText="1"/>
    </xf>
    <xf numFmtId="164" fontId="18" fillId="9" borderId="58" xfId="0" applyNumberFormat="1" applyFont="1" applyFill="1" applyBorder="1" applyAlignment="1" applyProtection="1">
      <alignment horizontal="center" vertical="center"/>
    </xf>
    <xf numFmtId="164" fontId="18" fillId="9" borderId="29" xfId="0" applyNumberFormat="1" applyFont="1" applyFill="1" applyBorder="1" applyAlignment="1" applyProtection="1">
      <alignment horizontal="center" vertical="center"/>
    </xf>
    <xf numFmtId="164" fontId="18" fillId="9" borderId="85" xfId="0" applyNumberFormat="1" applyFont="1" applyFill="1" applyBorder="1" applyAlignment="1" applyProtection="1">
      <alignment horizontal="center" vertical="center"/>
    </xf>
    <xf numFmtId="0" fontId="15" fillId="0" borderId="36" xfId="0" applyFont="1" applyFill="1" applyBorder="1" applyAlignment="1" applyProtection="1">
      <alignment horizontal="center" vertical="center"/>
    </xf>
    <xf numFmtId="0" fontId="15" fillId="0" borderId="33" xfId="0" applyFont="1" applyFill="1" applyBorder="1" applyAlignment="1" applyProtection="1">
      <alignment horizontal="center" vertical="center"/>
    </xf>
    <xf numFmtId="168" fontId="25" fillId="0" borderId="7" xfId="0" applyNumberFormat="1" applyFont="1" applyFill="1" applyBorder="1" applyAlignment="1" applyProtection="1">
      <alignment horizontal="center" vertical="center"/>
    </xf>
    <xf numFmtId="168" fontId="25" fillId="0" borderId="4" xfId="0" applyNumberFormat="1" applyFont="1" applyFill="1" applyBorder="1" applyAlignment="1" applyProtection="1">
      <alignment horizontal="center" vertical="center"/>
    </xf>
    <xf numFmtId="168" fontId="25" fillId="0" borderId="6" xfId="0" applyNumberFormat="1" applyFont="1" applyFill="1" applyBorder="1" applyAlignment="1" applyProtection="1">
      <alignment horizontal="center" vertical="center"/>
    </xf>
    <xf numFmtId="49" fontId="24" fillId="0" borderId="41" xfId="0" applyNumberFormat="1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/>
    </xf>
    <xf numFmtId="0" fontId="24" fillId="0" borderId="37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 applyProtection="1">
      <alignment horizontal="right" vertical="center" wrapText="1"/>
    </xf>
    <xf numFmtId="3" fontId="24" fillId="0" borderId="37" xfId="0" applyNumberFormat="1" applyFont="1" applyFill="1" applyBorder="1" applyAlignment="1" applyProtection="1">
      <alignment vertical="center" wrapText="1"/>
    </xf>
    <xf numFmtId="3" fontId="24" fillId="0" borderId="38" xfId="0" applyNumberFormat="1" applyFont="1" applyFill="1" applyBorder="1" applyAlignment="1" applyProtection="1">
      <alignment vertical="center" wrapText="1"/>
    </xf>
    <xf numFmtId="168" fontId="40" fillId="0" borderId="39" xfId="0" applyNumberFormat="1" applyFont="1" applyFill="1" applyBorder="1" applyAlignment="1" applyProtection="1">
      <alignment horizontal="center" vertical="center"/>
    </xf>
    <xf numFmtId="168" fontId="40" fillId="0" borderId="37" xfId="0" applyNumberFormat="1" applyFont="1" applyFill="1" applyBorder="1" applyAlignment="1" applyProtection="1">
      <alignment horizontal="center" vertical="center"/>
    </xf>
    <xf numFmtId="168" fontId="40" fillId="0" borderId="44" xfId="0" applyNumberFormat="1" applyFont="1" applyFill="1" applyBorder="1" applyAlignment="1" applyProtection="1">
      <alignment horizontal="center" vertical="center"/>
    </xf>
    <xf numFmtId="49" fontId="24" fillId="0" borderId="59" xfId="0" applyNumberFormat="1" applyFont="1" applyFill="1" applyBorder="1" applyAlignment="1" applyProtection="1">
      <alignment horizontal="center" vertical="center" wrapText="1"/>
    </xf>
    <xf numFmtId="0" fontId="24" fillId="0" borderId="60" xfId="0" applyFont="1" applyFill="1" applyBorder="1" applyAlignment="1" applyProtection="1">
      <alignment horizontal="center" vertical="center"/>
    </xf>
    <xf numFmtId="0" fontId="23" fillId="0" borderId="61" xfId="0" applyFont="1" applyFill="1" applyBorder="1" applyAlignment="1" applyProtection="1">
      <alignment horizontal="center" vertical="center"/>
    </xf>
    <xf numFmtId="0" fontId="24" fillId="0" borderId="62" xfId="0" applyFont="1" applyFill="1" applyBorder="1" applyAlignment="1" applyProtection="1">
      <alignment horizontal="right" vertical="center" wrapText="1"/>
    </xf>
    <xf numFmtId="4" fontId="33" fillId="0" borderId="59" xfId="0" applyNumberFormat="1" applyFont="1" applyFill="1" applyBorder="1" applyAlignment="1" applyProtection="1">
      <alignment horizontal="right" vertical="center" wrapText="1"/>
    </xf>
    <xf numFmtId="4" fontId="24" fillId="0" borderId="61" xfId="0" applyNumberFormat="1" applyFont="1" applyFill="1" applyBorder="1" applyAlignment="1" applyProtection="1">
      <alignment vertical="center" wrapText="1"/>
    </xf>
    <xf numFmtId="4" fontId="24" fillId="0" borderId="63" xfId="0" applyNumberFormat="1" applyFont="1" applyFill="1" applyBorder="1" applyAlignment="1" applyProtection="1">
      <alignment vertical="center" wrapText="1"/>
    </xf>
    <xf numFmtId="168" fontId="40" fillId="0" borderId="100" xfId="0" applyNumberFormat="1" applyFont="1" applyFill="1" applyBorder="1" applyAlignment="1" applyProtection="1">
      <alignment horizontal="center" vertical="center"/>
    </xf>
    <xf numFmtId="168" fontId="40" fillId="0" borderId="61" xfId="0" applyNumberFormat="1" applyFont="1" applyFill="1" applyBorder="1" applyAlignment="1" applyProtection="1">
      <alignment horizontal="center" vertical="center"/>
    </xf>
    <xf numFmtId="168" fontId="40" fillId="0" borderId="109" xfId="0" applyNumberFormat="1" applyFont="1" applyFill="1" applyBorder="1" applyAlignment="1" applyProtection="1">
      <alignment horizontal="center" vertical="center"/>
    </xf>
    <xf numFmtId="49" fontId="11" fillId="0" borderId="34" xfId="0" applyNumberFormat="1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168" fontId="25" fillId="0" borderId="16" xfId="0" applyNumberFormat="1" applyFont="1" applyFill="1" applyBorder="1" applyAlignment="1" applyProtection="1">
      <alignment horizontal="center" vertical="center"/>
    </xf>
    <xf numFmtId="168" fontId="25" fillId="0" borderId="11" xfId="0" applyNumberFormat="1" applyFont="1" applyFill="1" applyBorder="1" applyAlignment="1" applyProtection="1">
      <alignment horizontal="center" vertical="center"/>
    </xf>
    <xf numFmtId="168" fontId="25" fillId="0" borderId="12" xfId="0" applyNumberFormat="1" applyFont="1" applyFill="1" applyBorder="1" applyAlignment="1" applyProtection="1">
      <alignment horizontal="center" vertical="center"/>
    </xf>
    <xf numFmtId="49" fontId="24" fillId="0" borderId="41" xfId="0" applyNumberFormat="1" applyFont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center"/>
    </xf>
    <xf numFmtId="0" fontId="24" fillId="0" borderId="42" xfId="0" applyFont="1" applyBorder="1" applyAlignment="1" applyProtection="1">
      <alignment horizontal="right" vertical="center" wrapText="1"/>
    </xf>
    <xf numFmtId="0" fontId="24" fillId="0" borderId="43" xfId="0" applyFont="1" applyBorder="1" applyAlignment="1" applyProtection="1">
      <alignment horizontal="center" vertical="center"/>
    </xf>
    <xf numFmtId="49" fontId="24" fillId="0" borderId="59" xfId="0" applyNumberFormat="1" applyFont="1" applyBorder="1" applyAlignment="1" applyProtection="1">
      <alignment horizontal="center" vertical="center" wrapText="1"/>
    </xf>
    <xf numFmtId="0" fontId="24" fillId="0" borderId="62" xfId="0" applyFont="1" applyBorder="1" applyAlignment="1" applyProtection="1">
      <alignment horizontal="right" vertical="center" wrapText="1"/>
    </xf>
    <xf numFmtId="0" fontId="24" fillId="0" borderId="60" xfId="0" applyFont="1" applyBorder="1" applyAlignment="1" applyProtection="1">
      <alignment horizontal="center" vertical="center"/>
    </xf>
    <xf numFmtId="49" fontId="11" fillId="0" borderId="34" xfId="0" applyNumberFormat="1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vertical="center" wrapText="1"/>
    </xf>
    <xf numFmtId="0" fontId="11" fillId="0" borderId="36" xfId="0" applyFont="1" applyBorder="1" applyAlignment="1" applyProtection="1">
      <alignment horizontal="center" vertical="center"/>
    </xf>
    <xf numFmtId="49" fontId="11" fillId="0" borderId="64" xfId="0" applyNumberFormat="1" applyFont="1" applyBorder="1" applyAlignment="1" applyProtection="1">
      <alignment horizontal="center" vertical="center" wrapText="1"/>
    </xf>
    <xf numFmtId="0" fontId="11" fillId="0" borderId="65" xfId="0" applyFont="1" applyFill="1" applyBorder="1" applyAlignment="1" applyProtection="1">
      <alignment horizontal="center" vertical="center"/>
    </xf>
    <xf numFmtId="0" fontId="11" fillId="0" borderId="66" xfId="0" applyFont="1" applyFill="1" applyBorder="1" applyAlignment="1" applyProtection="1">
      <alignment horizontal="center" vertical="center"/>
    </xf>
    <xf numFmtId="0" fontId="11" fillId="0" borderId="67" xfId="0" applyFont="1" applyBorder="1" applyAlignment="1" applyProtection="1">
      <alignment vertical="center" wrapText="1"/>
    </xf>
    <xf numFmtId="0" fontId="11" fillId="0" borderId="65" xfId="0" applyFont="1" applyBorder="1" applyAlignment="1" applyProtection="1">
      <alignment horizontal="center" vertical="center"/>
    </xf>
    <xf numFmtId="164" fontId="11" fillId="0" borderId="68" xfId="0" applyNumberFormat="1" applyFont="1" applyFill="1" applyBorder="1" applyAlignment="1" applyProtection="1">
      <alignment vertical="center" wrapText="1"/>
    </xf>
    <xf numFmtId="168" fontId="25" fillId="0" borderId="107" xfId="0" applyNumberFormat="1" applyFont="1" applyFill="1" applyBorder="1" applyAlignment="1" applyProtection="1">
      <alignment horizontal="center" vertical="center"/>
    </xf>
    <xf numFmtId="168" fontId="25" fillId="0" borderId="66" xfId="0" applyNumberFormat="1" applyFont="1" applyFill="1" applyBorder="1" applyAlignment="1" applyProtection="1">
      <alignment horizontal="center" vertical="center"/>
    </xf>
    <xf numFmtId="168" fontId="25" fillId="0" borderId="108" xfId="0" applyNumberFormat="1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center" wrapText="1"/>
    </xf>
    <xf numFmtId="0" fontId="24" fillId="0" borderId="60" xfId="0" applyFont="1" applyFill="1" applyBorder="1" applyAlignment="1" applyProtection="1">
      <alignment horizontal="center" vertical="center" wrapText="1"/>
    </xf>
    <xf numFmtId="0" fontId="23" fillId="0" borderId="61" xfId="0" applyFont="1" applyFill="1" applyBorder="1" applyAlignment="1" applyProtection="1">
      <alignment horizontal="center" vertical="center" wrapText="1"/>
    </xf>
    <xf numFmtId="49" fontId="27" fillId="0" borderId="34" xfId="0" applyNumberFormat="1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vertical="center" wrapText="1"/>
    </xf>
    <xf numFmtId="0" fontId="23" fillId="0" borderId="37" xfId="0" applyFont="1" applyBorder="1" applyAlignment="1" applyProtection="1">
      <alignment horizontal="center" vertical="center"/>
    </xf>
    <xf numFmtId="49" fontId="11" fillId="0" borderId="35" xfId="0" applyNumberFormat="1" applyFont="1" applyFill="1" applyBorder="1" applyAlignment="1" applyProtection="1">
      <alignment vertical="center" wrapText="1"/>
    </xf>
    <xf numFmtId="49" fontId="11" fillId="0" borderId="64" xfId="0" applyNumberFormat="1" applyFont="1" applyFill="1" applyBorder="1" applyAlignment="1" applyProtection="1">
      <alignment horizontal="center" vertical="center" wrapText="1"/>
    </xf>
    <xf numFmtId="49" fontId="11" fillId="0" borderId="67" xfId="0" applyNumberFormat="1" applyFont="1" applyFill="1" applyBorder="1" applyAlignment="1" applyProtection="1">
      <alignment vertical="center" wrapText="1"/>
    </xf>
    <xf numFmtId="49" fontId="11" fillId="0" borderId="70" xfId="0" applyNumberFormat="1" applyFont="1" applyFill="1" applyBorder="1" applyAlignment="1" applyProtection="1">
      <alignment horizontal="center" vertical="center" wrapText="1"/>
    </xf>
    <xf numFmtId="0" fontId="11" fillId="0" borderId="71" xfId="0" applyFont="1" applyFill="1" applyBorder="1" applyAlignment="1" applyProtection="1">
      <alignment horizontal="center" vertical="center"/>
    </xf>
    <xf numFmtId="0" fontId="11" fillId="0" borderId="72" xfId="0" applyFont="1" applyFill="1" applyBorder="1" applyAlignment="1" applyProtection="1">
      <alignment horizontal="center" vertical="center"/>
    </xf>
    <xf numFmtId="49" fontId="11" fillId="0" borderId="73" xfId="0" applyNumberFormat="1" applyFont="1" applyFill="1" applyBorder="1" applyAlignment="1" applyProtection="1">
      <alignment vertical="center" wrapText="1"/>
    </xf>
    <xf numFmtId="168" fontId="25" fillId="0" borderId="111" xfId="0" applyNumberFormat="1" applyFont="1" applyFill="1" applyBorder="1" applyAlignment="1" applyProtection="1">
      <alignment horizontal="center" vertical="center"/>
    </xf>
    <xf numFmtId="168" fontId="25" fillId="0" borderId="72" xfId="0" applyNumberFormat="1" applyFont="1" applyFill="1" applyBorder="1" applyAlignment="1" applyProtection="1">
      <alignment horizontal="center" vertical="center"/>
    </xf>
    <xf numFmtId="168" fontId="25" fillId="0" borderId="112" xfId="0" applyNumberFormat="1" applyFont="1" applyFill="1" applyBorder="1" applyAlignment="1" applyProtection="1">
      <alignment horizontal="center" vertical="center"/>
    </xf>
    <xf numFmtId="49" fontId="11" fillId="0" borderId="41" xfId="0" applyNumberFormat="1" applyFont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49" fontId="35" fillId="0" borderId="41" xfId="0" applyNumberFormat="1" applyFont="1" applyBorder="1" applyAlignment="1" applyProtection="1">
      <alignment horizontal="center" vertical="center" wrapText="1"/>
    </xf>
    <xf numFmtId="0" fontId="35" fillId="0" borderId="43" xfId="0" applyFont="1" applyFill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/>
    </xf>
    <xf numFmtId="4" fontId="33" fillId="0" borderId="45" xfId="0" applyNumberFormat="1" applyFont="1" applyFill="1" applyBorder="1" applyAlignment="1" applyProtection="1">
      <alignment horizontal="right" vertical="center" wrapText="1"/>
    </xf>
    <xf numFmtId="4" fontId="24" fillId="0" borderId="46" xfId="0" applyNumberFormat="1" applyFont="1" applyFill="1" applyBorder="1" applyAlignment="1" applyProtection="1">
      <alignment vertical="center" wrapText="1"/>
    </xf>
    <xf numFmtId="4" fontId="24" fillId="0" borderId="49" xfId="0" applyNumberFormat="1" applyFont="1" applyFill="1" applyBorder="1" applyAlignment="1" applyProtection="1">
      <alignment vertical="center" wrapText="1"/>
    </xf>
    <xf numFmtId="168" fontId="40" fillId="0" borderId="105" xfId="0" applyNumberFormat="1" applyFont="1" applyFill="1" applyBorder="1" applyAlignment="1" applyProtection="1">
      <alignment horizontal="center" vertical="center"/>
    </xf>
    <xf numFmtId="168" fontId="40" fillId="0" borderId="46" xfId="0" applyNumberFormat="1" applyFont="1" applyFill="1" applyBorder="1" applyAlignment="1" applyProtection="1">
      <alignment horizontal="center" vertical="center"/>
    </xf>
    <xf numFmtId="168" fontId="40" fillId="0" borderId="102" xfId="0" applyNumberFormat="1" applyFont="1" applyFill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168" fontId="25" fillId="0" borderId="105" xfId="0" applyNumberFormat="1" applyFont="1" applyFill="1" applyBorder="1" applyAlignment="1" applyProtection="1">
      <alignment horizontal="center" vertical="center"/>
    </xf>
    <xf numFmtId="168" fontId="25" fillId="0" borderId="46" xfId="0" applyNumberFormat="1" applyFont="1" applyFill="1" applyBorder="1" applyAlignment="1" applyProtection="1">
      <alignment horizontal="center" vertical="center"/>
    </xf>
    <xf numFmtId="168" fontId="25" fillId="0" borderId="102" xfId="0" applyNumberFormat="1" applyFont="1" applyFill="1" applyBorder="1" applyAlignment="1" applyProtection="1">
      <alignment horizontal="center" vertical="center"/>
    </xf>
    <xf numFmtId="4" fontId="33" fillId="0" borderId="41" xfId="0" applyNumberFormat="1" applyFont="1" applyFill="1" applyBorder="1" applyAlignment="1" applyProtection="1">
      <alignment horizontal="right" vertical="center" wrapText="1"/>
    </xf>
    <xf numFmtId="4" fontId="24" fillId="0" borderId="37" xfId="0" applyNumberFormat="1" applyFont="1" applyFill="1" applyBorder="1" applyAlignment="1" applyProtection="1">
      <alignment vertical="center" wrapText="1"/>
    </xf>
    <xf numFmtId="4" fontId="24" fillId="0" borderId="38" xfId="0" applyNumberFormat="1" applyFont="1" applyFill="1" applyBorder="1" applyAlignment="1" applyProtection="1">
      <alignment vertical="center" wrapText="1"/>
    </xf>
    <xf numFmtId="49" fontId="25" fillId="0" borderId="34" xfId="0" applyNumberFormat="1" applyFont="1" applyFill="1" applyBorder="1" applyAlignment="1" applyProtection="1">
      <alignment horizontal="center" vertical="center" wrapText="1"/>
    </xf>
    <xf numFmtId="49" fontId="35" fillId="0" borderId="41" xfId="0" applyNumberFormat="1" applyFont="1" applyFill="1" applyBorder="1" applyAlignment="1" applyProtection="1">
      <alignment horizontal="center" vertical="center" wrapText="1"/>
    </xf>
    <xf numFmtId="49" fontId="35" fillId="0" borderId="59" xfId="0" applyNumberFormat="1" applyFont="1" applyFill="1" applyBorder="1" applyAlignment="1" applyProtection="1">
      <alignment horizontal="center" vertical="center" wrapText="1"/>
    </xf>
    <xf numFmtId="0" fontId="35" fillId="0" borderId="60" xfId="0" applyFont="1" applyFill="1" applyBorder="1" applyAlignment="1" applyProtection="1">
      <alignment horizontal="center" vertical="center"/>
    </xf>
    <xf numFmtId="0" fontId="11" fillId="0" borderId="65" xfId="0" applyFont="1" applyFill="1" applyBorder="1" applyAlignment="1" applyProtection="1">
      <alignment horizontal="center" vertical="center" wrapText="1"/>
    </xf>
    <xf numFmtId="0" fontId="11" fillId="0" borderId="66" xfId="0" applyFont="1" applyFill="1" applyBorder="1" applyAlignment="1" applyProtection="1">
      <alignment horizontal="center" vertical="center" wrapText="1"/>
    </xf>
    <xf numFmtId="49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0" fontId="35" fillId="0" borderId="43" xfId="0" applyFont="1" applyFill="1" applyBorder="1" applyAlignment="1" applyProtection="1">
      <alignment horizontal="center" vertical="center" wrapText="1"/>
    </xf>
    <xf numFmtId="0" fontId="35" fillId="0" borderId="60" xfId="0" applyFont="1" applyFill="1" applyBorder="1" applyAlignment="1" applyProtection="1">
      <alignment horizontal="center" vertical="center" wrapText="1"/>
    </xf>
    <xf numFmtId="0" fontId="23" fillId="0" borderId="61" xfId="0" applyFont="1" applyBorder="1" applyAlignment="1" applyProtection="1">
      <alignment horizontal="center" vertical="center"/>
    </xf>
    <xf numFmtId="0" fontId="11" fillId="0" borderId="67" xfId="0" applyFont="1" applyFill="1" applyBorder="1" applyAlignment="1" applyProtection="1">
      <alignment vertical="center" wrapText="1"/>
    </xf>
    <xf numFmtId="0" fontId="11" fillId="0" borderId="37" xfId="0" applyFont="1" applyBorder="1" applyAlignment="1" applyProtection="1">
      <alignment horizontal="center" vertical="center"/>
    </xf>
    <xf numFmtId="49" fontId="37" fillId="0" borderId="41" xfId="0" applyNumberFormat="1" applyFont="1" applyBorder="1" applyAlignment="1" applyProtection="1">
      <alignment horizontal="center" vertical="center" wrapText="1"/>
    </xf>
    <xf numFmtId="0" fontId="37" fillId="0" borderId="43" xfId="0" applyFont="1" applyBorder="1" applyAlignment="1" applyProtection="1">
      <alignment horizontal="center" vertical="center"/>
    </xf>
    <xf numFmtId="49" fontId="37" fillId="0" borderId="59" xfId="0" applyNumberFormat="1" applyFont="1" applyBorder="1" applyAlignment="1" applyProtection="1">
      <alignment horizontal="center" vertical="center" wrapText="1"/>
    </xf>
    <xf numFmtId="0" fontId="37" fillId="0" borderId="60" xfId="0" applyFont="1" applyBorder="1" applyAlignment="1" applyProtection="1">
      <alignment horizontal="center" vertical="center"/>
    </xf>
    <xf numFmtId="49" fontId="27" fillId="0" borderId="64" xfId="0" applyNumberFormat="1" applyFont="1" applyBorder="1" applyAlignment="1" applyProtection="1">
      <alignment horizontal="center" vertical="center" wrapText="1"/>
    </xf>
    <xf numFmtId="0" fontId="15" fillId="0" borderId="65" xfId="0" applyFont="1" applyBorder="1" applyAlignment="1" applyProtection="1">
      <alignment horizontal="center" vertical="center"/>
    </xf>
    <xf numFmtId="0" fontId="15" fillId="0" borderId="66" xfId="0" applyFont="1" applyBorder="1" applyAlignment="1" applyProtection="1">
      <alignment horizontal="center" vertical="center"/>
    </xf>
    <xf numFmtId="0" fontId="11" fillId="0" borderId="66" xfId="0" applyFont="1" applyBorder="1" applyAlignment="1" applyProtection="1">
      <alignment horizontal="center" vertical="center"/>
    </xf>
    <xf numFmtId="0" fontId="35" fillId="0" borderId="43" xfId="0" applyFont="1" applyBorder="1" applyAlignment="1" applyProtection="1">
      <alignment horizontal="center" vertical="center"/>
    </xf>
    <xf numFmtId="49" fontId="35" fillId="0" borderId="59" xfId="0" applyNumberFormat="1" applyFont="1" applyBorder="1" applyAlignment="1" applyProtection="1">
      <alignment horizontal="center" vertical="center" wrapText="1"/>
    </xf>
    <xf numFmtId="0" fontId="35" fillId="0" borderId="60" xfId="0" applyFont="1" applyBorder="1" applyAlignment="1" applyProtection="1">
      <alignment horizontal="center" vertical="center"/>
    </xf>
    <xf numFmtId="0" fontId="11" fillId="0" borderId="71" xfId="0" applyFont="1" applyFill="1" applyBorder="1" applyAlignment="1" applyProtection="1">
      <alignment horizontal="center" vertical="center" wrapText="1"/>
    </xf>
    <xf numFmtId="0" fontId="23" fillId="0" borderId="72" xfId="0" applyFont="1" applyFill="1" applyBorder="1" applyAlignment="1" applyProtection="1">
      <alignment horizontal="center" vertical="center" wrapText="1"/>
    </xf>
    <xf numFmtId="0" fontId="11" fillId="0" borderId="73" xfId="0" applyFont="1" applyFill="1" applyBorder="1" applyAlignment="1" applyProtection="1">
      <alignment vertical="center" wrapText="1"/>
    </xf>
    <xf numFmtId="0" fontId="11" fillId="0" borderId="71" xfId="0" applyFont="1" applyBorder="1" applyAlignment="1" applyProtection="1">
      <alignment horizontal="center" vertical="center"/>
    </xf>
    <xf numFmtId="0" fontId="11" fillId="0" borderId="104" xfId="0" applyFont="1" applyBorder="1" applyAlignment="1" applyProtection="1">
      <alignment horizontal="center" vertical="center"/>
    </xf>
    <xf numFmtId="0" fontId="11" fillId="0" borderId="68" xfId="0" applyFont="1" applyBorder="1" applyAlignment="1" applyProtection="1">
      <alignment horizontal="center" vertical="center"/>
    </xf>
    <xf numFmtId="0" fontId="23" fillId="0" borderId="66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vertical="center" wrapText="1"/>
    </xf>
    <xf numFmtId="49" fontId="25" fillId="0" borderId="70" xfId="0" applyNumberFormat="1" applyFont="1" applyFill="1" applyBorder="1" applyAlignment="1" applyProtection="1">
      <alignment horizontal="center" vertical="center" wrapText="1"/>
    </xf>
    <xf numFmtId="0" fontId="11" fillId="0" borderId="72" xfId="0" applyFont="1" applyFill="1" applyBorder="1" applyAlignment="1" applyProtection="1">
      <alignment horizontal="center" vertical="center" wrapText="1"/>
    </xf>
    <xf numFmtId="49" fontId="25" fillId="0" borderId="74" xfId="0" applyNumberFormat="1" applyFont="1" applyFill="1" applyBorder="1" applyAlignment="1" applyProtection="1">
      <alignment horizontal="center" vertical="center" wrapText="1"/>
    </xf>
    <xf numFmtId="0" fontId="11" fillId="0" borderId="75" xfId="0" applyFont="1" applyFill="1" applyBorder="1" applyAlignment="1" applyProtection="1">
      <alignment horizontal="center" vertical="center" wrapText="1"/>
    </xf>
    <xf numFmtId="0" fontId="11" fillId="0" borderId="76" xfId="0" applyFont="1" applyFill="1" applyBorder="1" applyAlignment="1" applyProtection="1">
      <alignment horizontal="center" vertical="center" wrapText="1"/>
    </xf>
    <xf numFmtId="0" fontId="11" fillId="0" borderId="75" xfId="0" applyFont="1" applyBorder="1" applyAlignment="1" applyProtection="1">
      <alignment horizontal="center" vertical="center"/>
    </xf>
    <xf numFmtId="164" fontId="11" fillId="0" borderId="78" xfId="0" applyNumberFormat="1" applyFont="1" applyFill="1" applyBorder="1" applyAlignment="1" applyProtection="1">
      <alignment vertical="center" wrapText="1"/>
    </xf>
    <xf numFmtId="168" fontId="25" fillId="0" borderId="39" xfId="0" applyNumberFormat="1" applyFont="1" applyFill="1" applyBorder="1" applyAlignment="1" applyProtection="1">
      <alignment horizontal="center" vertical="center"/>
    </xf>
    <xf numFmtId="168" fontId="25" fillId="0" borderId="37" xfId="0" applyNumberFormat="1" applyFont="1" applyFill="1" applyBorder="1" applyAlignment="1" applyProtection="1">
      <alignment horizontal="center" vertical="center"/>
    </xf>
    <xf numFmtId="168" fontId="25" fillId="0" borderId="44" xfId="0" applyNumberFormat="1" applyFont="1" applyFill="1" applyBorder="1" applyAlignment="1" applyProtection="1">
      <alignment horizontal="center" vertical="center"/>
    </xf>
    <xf numFmtId="49" fontId="25" fillId="0" borderId="59" xfId="0" applyNumberFormat="1" applyFont="1" applyFill="1" applyBorder="1" applyAlignment="1" applyProtection="1">
      <alignment horizontal="center" vertical="center" wrapText="1"/>
    </xf>
    <xf numFmtId="164" fontId="11" fillId="0" borderId="61" xfId="0" applyNumberFormat="1" applyFont="1" applyFill="1" applyBorder="1" applyAlignment="1" applyProtection="1">
      <alignment vertical="center" wrapText="1"/>
    </xf>
    <xf numFmtId="164" fontId="11" fillId="0" borderId="63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vertical="center" wrapText="1"/>
    </xf>
    <xf numFmtId="164" fontId="11" fillId="0" borderId="79" xfId="0" applyNumberFormat="1" applyFont="1" applyFill="1" applyBorder="1" applyAlignment="1" applyProtection="1">
      <alignment vertical="center" wrapText="1"/>
    </xf>
    <xf numFmtId="0" fontId="16" fillId="9" borderId="31" xfId="0" applyFont="1" applyFill="1" applyBorder="1" applyAlignment="1" applyProtection="1">
      <alignment horizontal="center" vertical="center" wrapText="1"/>
    </xf>
    <xf numFmtId="0" fontId="16" fillId="9" borderId="80" xfId="0" applyFont="1" applyFill="1" applyBorder="1" applyAlignment="1" applyProtection="1">
      <alignment vertical="center" wrapText="1"/>
    </xf>
    <xf numFmtId="0" fontId="18" fillId="9" borderId="27" xfId="0" applyFont="1" applyFill="1" applyBorder="1" applyAlignment="1" applyProtection="1">
      <alignment horizontal="center" vertical="center"/>
    </xf>
    <xf numFmtId="0" fontId="38" fillId="0" borderId="33" xfId="0" applyFont="1" applyFill="1" applyBorder="1" applyAlignment="1" applyProtection="1">
      <alignment horizontal="center" vertical="center" wrapText="1"/>
    </xf>
    <xf numFmtId="49" fontId="11" fillId="0" borderId="70" xfId="0" applyNumberFormat="1" applyFont="1" applyBorder="1" applyAlignment="1" applyProtection="1">
      <alignment horizontal="center" vertical="center" wrapText="1"/>
    </xf>
    <xf numFmtId="0" fontId="11" fillId="0" borderId="73" xfId="0" applyFont="1" applyBorder="1" applyAlignment="1" applyProtection="1">
      <alignment vertical="center" wrapText="1"/>
    </xf>
    <xf numFmtId="0" fontId="15" fillId="0" borderId="71" xfId="0" applyFont="1" applyBorder="1" applyAlignment="1" applyProtection="1">
      <alignment horizontal="center" vertical="center"/>
    </xf>
    <xf numFmtId="0" fontId="24" fillId="0" borderId="37" xfId="0" applyFont="1" applyFill="1" applyBorder="1" applyAlignment="1" applyProtection="1">
      <alignment horizontal="center" vertical="center" wrapText="1"/>
    </xf>
    <xf numFmtId="0" fontId="15" fillId="0" borderId="43" xfId="0" applyFont="1" applyFill="1" applyBorder="1" applyAlignment="1" applyProtection="1">
      <alignment horizontal="center" vertical="center"/>
    </xf>
    <xf numFmtId="49" fontId="23" fillId="0" borderId="41" xfId="0" applyNumberFormat="1" applyFont="1" applyFill="1" applyBorder="1" applyAlignment="1" applyProtection="1">
      <alignment horizontal="center" vertical="center" wrapText="1"/>
    </xf>
    <xf numFmtId="0" fontId="23" fillId="0" borderId="43" xfId="0" applyFont="1" applyFill="1" applyBorder="1" applyAlignment="1" applyProtection="1">
      <alignment horizontal="center" vertical="center" wrapText="1"/>
    </xf>
    <xf numFmtId="0" fontId="24" fillId="0" borderId="37" xfId="0" applyFont="1" applyFill="1" applyBorder="1" applyAlignment="1" applyProtection="1">
      <alignment horizontal="right" vertical="center" wrapText="1"/>
    </xf>
    <xf numFmtId="49" fontId="23" fillId="0" borderId="64" xfId="0" applyNumberFormat="1" applyFont="1" applyFill="1" applyBorder="1" applyAlignment="1" applyProtection="1">
      <alignment horizontal="center" vertical="center" wrapText="1"/>
    </xf>
    <xf numFmtId="0" fontId="23" fillId="0" borderId="65" xfId="0" applyFont="1" applyFill="1" applyBorder="1" applyAlignment="1" applyProtection="1">
      <alignment horizontal="center" vertical="center" wrapText="1"/>
    </xf>
    <xf numFmtId="0" fontId="24" fillId="0" borderId="61" xfId="0" applyFont="1" applyFill="1" applyBorder="1" applyAlignment="1" applyProtection="1">
      <alignment horizontal="right" vertical="center" wrapText="1"/>
    </xf>
    <xf numFmtId="49" fontId="25" fillId="0" borderId="64" xfId="0" applyNumberFormat="1" applyFont="1" applyFill="1" applyBorder="1" applyAlignment="1" applyProtection="1">
      <alignment horizontal="center" vertical="center" wrapText="1"/>
    </xf>
    <xf numFmtId="0" fontId="15" fillId="0" borderId="65" xfId="0" applyFont="1" applyFill="1" applyBorder="1" applyAlignment="1" applyProtection="1">
      <alignment horizontal="center" vertical="center"/>
    </xf>
    <xf numFmtId="0" fontId="23" fillId="0" borderId="42" xfId="0" applyFont="1" applyFill="1" applyBorder="1" applyAlignment="1" applyProtection="1">
      <alignment horizontal="left" vertical="center" wrapText="1" indent="6"/>
    </xf>
    <xf numFmtId="0" fontId="23" fillId="0" borderId="43" xfId="0" applyFont="1" applyFill="1" applyBorder="1" applyAlignment="1" applyProtection="1">
      <alignment horizontal="center" vertical="center"/>
    </xf>
    <xf numFmtId="49" fontId="41" fillId="0" borderId="41" xfId="0" applyNumberFormat="1" applyFont="1" applyFill="1" applyBorder="1" applyAlignment="1" applyProtection="1">
      <alignment horizontal="center" vertical="center" wrapText="1"/>
    </xf>
    <xf numFmtId="0" fontId="41" fillId="0" borderId="43" xfId="0" applyFont="1" applyFill="1" applyBorder="1" applyAlignment="1" applyProtection="1">
      <alignment horizontal="center" vertical="center" wrapText="1"/>
    </xf>
    <xf numFmtId="0" fontId="38" fillId="0" borderId="37" xfId="0" applyFont="1" applyFill="1" applyBorder="1" applyAlignment="1" applyProtection="1">
      <alignment horizontal="center" vertical="center" wrapText="1"/>
    </xf>
    <xf numFmtId="0" fontId="42" fillId="0" borderId="42" xfId="0" applyFont="1" applyFill="1" applyBorder="1" applyAlignment="1" applyProtection="1">
      <alignment horizontal="right" vertical="center" wrapText="1"/>
    </xf>
    <xf numFmtId="0" fontId="42" fillId="0" borderId="43" xfId="0" applyFont="1" applyFill="1" applyBorder="1" applyAlignment="1" applyProtection="1">
      <alignment horizontal="center" vertical="center"/>
    </xf>
    <xf numFmtId="3" fontId="42" fillId="0" borderId="37" xfId="0" applyNumberFormat="1" applyFont="1" applyFill="1" applyBorder="1" applyAlignment="1" applyProtection="1">
      <alignment vertical="center" wrapText="1"/>
    </xf>
    <xf numFmtId="3" fontId="42" fillId="0" borderId="38" xfId="0" applyNumberFormat="1" applyFont="1" applyFill="1" applyBorder="1" applyAlignment="1" applyProtection="1">
      <alignment vertical="center" wrapText="1"/>
    </xf>
    <xf numFmtId="168" fontId="86" fillId="0" borderId="39" xfId="0" applyNumberFormat="1" applyFont="1" applyFill="1" applyBorder="1" applyAlignment="1" applyProtection="1">
      <alignment horizontal="center" vertical="center"/>
    </xf>
    <xf numFmtId="168" fontId="86" fillId="0" borderId="37" xfId="0" applyNumberFormat="1" applyFont="1" applyFill="1" applyBorder="1" applyAlignment="1" applyProtection="1">
      <alignment horizontal="center" vertical="center"/>
    </xf>
    <xf numFmtId="168" fontId="86" fillId="0" borderId="44" xfId="0" applyNumberFormat="1" applyFont="1" applyFill="1" applyBorder="1" applyAlignment="1" applyProtection="1">
      <alignment horizontal="center" vertical="center"/>
    </xf>
    <xf numFmtId="4" fontId="43" fillId="0" borderId="41" xfId="0" applyNumberFormat="1" applyFont="1" applyFill="1" applyBorder="1" applyAlignment="1" applyProtection="1">
      <alignment horizontal="right" vertical="center" wrapText="1"/>
    </xf>
    <xf numFmtId="4" fontId="42" fillId="0" borderId="37" xfId="0" applyNumberFormat="1" applyFont="1" applyFill="1" applyBorder="1" applyAlignment="1" applyProtection="1">
      <alignment vertical="center" wrapText="1"/>
    </xf>
    <xf numFmtId="4" fontId="42" fillId="0" borderId="38" xfId="0" applyNumberFormat="1" applyFont="1" applyFill="1" applyBorder="1" applyAlignment="1" applyProtection="1">
      <alignment vertical="center" wrapText="1"/>
    </xf>
    <xf numFmtId="0" fontId="42" fillId="0" borderId="37" xfId="0" applyFont="1" applyFill="1" applyBorder="1" applyAlignment="1" applyProtection="1">
      <alignment horizontal="right" vertical="center" wrapText="1"/>
    </xf>
    <xf numFmtId="49" fontId="41" fillId="0" borderId="59" xfId="0" applyNumberFormat="1" applyFont="1" applyFill="1" applyBorder="1" applyAlignment="1" applyProtection="1">
      <alignment horizontal="center" vertical="center" wrapText="1"/>
    </xf>
    <xf numFmtId="0" fontId="41" fillId="0" borderId="60" xfId="0" applyFont="1" applyFill="1" applyBorder="1" applyAlignment="1" applyProtection="1">
      <alignment horizontal="center" vertical="center" wrapText="1"/>
    </xf>
    <xf numFmtId="0" fontId="38" fillId="0" borderId="61" xfId="0" applyFont="1" applyFill="1" applyBorder="1" applyAlignment="1" applyProtection="1">
      <alignment horizontal="center" vertical="center" wrapText="1"/>
    </xf>
    <xf numFmtId="0" fontId="42" fillId="0" borderId="61" xfId="0" applyFont="1" applyFill="1" applyBorder="1" applyAlignment="1" applyProtection="1">
      <alignment horizontal="right" vertical="center" wrapText="1"/>
    </xf>
    <xf numFmtId="0" fontId="42" fillId="0" borderId="60" xfId="0" applyFont="1" applyFill="1" applyBorder="1" applyAlignment="1" applyProtection="1">
      <alignment horizontal="center" vertical="center"/>
    </xf>
    <xf numFmtId="4" fontId="43" fillId="0" borderId="59" xfId="0" applyNumberFormat="1" applyFont="1" applyFill="1" applyBorder="1" applyAlignment="1" applyProtection="1">
      <alignment horizontal="right" vertical="center" wrapText="1"/>
    </xf>
    <xf numFmtId="4" fontId="42" fillId="0" borderId="61" xfId="0" applyNumberFormat="1" applyFont="1" applyFill="1" applyBorder="1" applyAlignment="1" applyProtection="1">
      <alignment vertical="center" wrapText="1"/>
    </xf>
    <xf numFmtId="4" fontId="42" fillId="0" borderId="63" xfId="0" applyNumberFormat="1" applyFont="1" applyFill="1" applyBorder="1" applyAlignment="1" applyProtection="1">
      <alignment vertical="center" wrapText="1"/>
    </xf>
    <xf numFmtId="168" fontId="86" fillId="0" borderId="100" xfId="0" applyNumberFormat="1" applyFont="1" applyFill="1" applyBorder="1" applyAlignment="1" applyProtection="1">
      <alignment horizontal="center" vertical="center"/>
    </xf>
    <xf numFmtId="168" fontId="86" fillId="0" borderId="61" xfId="0" applyNumberFormat="1" applyFont="1" applyFill="1" applyBorder="1" applyAlignment="1" applyProtection="1">
      <alignment horizontal="center" vertical="center"/>
    </xf>
    <xf numFmtId="168" fontId="86" fillId="0" borderId="109" xfId="0" applyNumberFormat="1" applyFont="1" applyFill="1" applyBorder="1" applyAlignment="1" applyProtection="1">
      <alignment horizontal="center" vertical="center"/>
    </xf>
    <xf numFmtId="49" fontId="27" fillId="0" borderId="34" xfId="0" applyNumberFormat="1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33" xfId="0" applyFont="1" applyFill="1" applyBorder="1" applyAlignment="1" applyProtection="1">
      <alignment horizontal="center" vertical="center" wrapText="1"/>
    </xf>
    <xf numFmtId="0" fontId="15" fillId="0" borderId="35" xfId="0" applyFont="1" applyFill="1" applyBorder="1" applyAlignment="1" applyProtection="1">
      <alignment vertical="center" wrapText="1"/>
    </xf>
    <xf numFmtId="49" fontId="24" fillId="0" borderId="45" xfId="0" applyNumberFormat="1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15" fillId="0" borderId="72" xfId="0" applyFont="1" applyFill="1" applyBorder="1" applyAlignment="1" applyProtection="1">
      <alignment horizontal="center" vertical="center" wrapText="1"/>
    </xf>
    <xf numFmtId="0" fontId="15" fillId="0" borderId="73" xfId="0" applyFont="1" applyFill="1" applyBorder="1" applyAlignment="1" applyProtection="1">
      <alignment vertical="center" wrapText="1"/>
    </xf>
    <xf numFmtId="0" fontId="15" fillId="0" borderId="71" xfId="0" applyFont="1" applyFill="1" applyBorder="1" applyAlignment="1" applyProtection="1">
      <alignment horizontal="center" vertical="center"/>
    </xf>
    <xf numFmtId="49" fontId="32" fillId="0" borderId="34" xfId="0" applyNumberFormat="1" applyFont="1" applyFill="1" applyBorder="1" applyAlignment="1" applyProtection="1">
      <alignment horizontal="center" vertical="center" wrapText="1"/>
    </xf>
    <xf numFmtId="168" fontId="25" fillId="0" borderId="113" xfId="0" applyNumberFormat="1" applyFont="1" applyFill="1" applyBorder="1" applyAlignment="1" applyProtection="1">
      <alignment horizontal="center" vertical="center"/>
    </xf>
    <xf numFmtId="168" fontId="25" fillId="0" borderId="76" xfId="0" applyNumberFormat="1" applyFont="1" applyFill="1" applyBorder="1" applyAlignment="1" applyProtection="1">
      <alignment horizontal="center" vertical="center"/>
    </xf>
    <xf numFmtId="168" fontId="25" fillId="0" borderId="114" xfId="0" applyNumberFormat="1" applyFont="1" applyFill="1" applyBorder="1" applyAlignment="1" applyProtection="1">
      <alignment horizontal="center" vertical="center"/>
    </xf>
    <xf numFmtId="49" fontId="11" fillId="0" borderId="74" xfId="0" applyNumberFormat="1" applyFont="1" applyFill="1" applyBorder="1" applyAlignment="1" applyProtection="1">
      <alignment horizontal="center" vertical="center" wrapText="1"/>
    </xf>
    <xf numFmtId="0" fontId="11" fillId="0" borderId="75" xfId="0" applyFont="1" applyFill="1" applyBorder="1" applyAlignment="1" applyProtection="1">
      <alignment horizontal="center" vertical="center"/>
    </xf>
    <xf numFmtId="49" fontId="11" fillId="0" borderId="59" xfId="0" applyNumberFormat="1" applyFont="1" applyFill="1" applyBorder="1" applyAlignment="1" applyProtection="1">
      <alignment horizontal="center" vertical="center" wrapText="1"/>
    </xf>
    <xf numFmtId="0" fontId="11" fillId="0" borderId="81" xfId="0" applyFont="1" applyBorder="1" applyAlignment="1" applyProtection="1">
      <alignment horizontal="center" vertical="center" wrapText="1"/>
    </xf>
    <xf numFmtId="0" fontId="24" fillId="0" borderId="43" xfId="0" applyFont="1" applyBorder="1" applyAlignment="1" applyProtection="1">
      <alignment horizontal="center" vertical="center" wrapText="1"/>
    </xf>
    <xf numFmtId="0" fontId="24" fillId="0" borderId="60" xfId="0" applyFont="1" applyBorder="1" applyAlignment="1" applyProtection="1">
      <alignment horizontal="center" vertical="center" wrapText="1"/>
    </xf>
    <xf numFmtId="49" fontId="23" fillId="0" borderId="45" xfId="0" applyNumberFormat="1" applyFont="1" applyFill="1" applyBorder="1" applyAlignment="1" applyProtection="1">
      <alignment horizontal="center" vertical="center" wrapText="1"/>
    </xf>
    <xf numFmtId="0" fontId="11" fillId="0" borderId="48" xfId="0" applyFont="1" applyFill="1" applyBorder="1" applyAlignment="1" applyProtection="1">
      <alignment horizontal="center" vertical="center" wrapText="1"/>
    </xf>
    <xf numFmtId="0" fontId="11" fillId="0" borderId="46" xfId="0" applyFont="1" applyFill="1" applyBorder="1" applyAlignment="1" applyProtection="1">
      <alignment horizontal="center" vertical="center" wrapText="1"/>
    </xf>
    <xf numFmtId="49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right" vertical="center" wrapText="1"/>
    </xf>
    <xf numFmtId="4" fontId="40" fillId="0" borderId="41" xfId="0" applyNumberFormat="1" applyFont="1" applyFill="1" applyBorder="1" applyAlignment="1" applyProtection="1">
      <alignment horizontal="right" vertical="center" wrapText="1"/>
    </xf>
    <xf numFmtId="4" fontId="23" fillId="0" borderId="33" xfId="0" applyNumberFormat="1" applyFont="1" applyFill="1" applyBorder="1" applyAlignment="1" applyProtection="1">
      <alignment vertical="center" wrapText="1"/>
    </xf>
    <xf numFmtId="4" fontId="23" fillId="0" borderId="32" xfId="0" applyNumberFormat="1" applyFont="1" applyFill="1" applyBorder="1" applyAlignment="1" applyProtection="1">
      <alignment vertical="center" wrapText="1"/>
    </xf>
    <xf numFmtId="0" fontId="24" fillId="0" borderId="66" xfId="0" applyFont="1" applyFill="1" applyBorder="1" applyAlignment="1" applyProtection="1">
      <alignment horizontal="right" vertical="center" wrapText="1"/>
    </xf>
    <xf numFmtId="0" fontId="24" fillId="0" borderId="65" xfId="0" applyFont="1" applyFill="1" applyBorder="1" applyAlignment="1" applyProtection="1">
      <alignment horizontal="center" vertical="center"/>
    </xf>
    <xf numFmtId="4" fontId="33" fillId="0" borderId="64" xfId="0" applyNumberFormat="1" applyFont="1" applyFill="1" applyBorder="1" applyAlignment="1" applyProtection="1">
      <alignment horizontal="right" vertical="center" wrapText="1"/>
    </xf>
    <xf numFmtId="4" fontId="24" fillId="0" borderId="66" xfId="0" applyNumberFormat="1" applyFont="1" applyFill="1" applyBorder="1" applyAlignment="1" applyProtection="1">
      <alignment vertical="center" wrapText="1"/>
    </xf>
    <xf numFmtId="4" fontId="24" fillId="0" borderId="68" xfId="0" applyNumberFormat="1" applyFont="1" applyFill="1" applyBorder="1" applyAlignment="1" applyProtection="1">
      <alignment vertical="center" wrapText="1"/>
    </xf>
    <xf numFmtId="49" fontId="39" fillId="0" borderId="41" xfId="0" applyNumberFormat="1" applyFont="1" applyFill="1" applyBorder="1" applyAlignment="1" applyProtection="1">
      <alignment horizontal="center" vertical="center" wrapText="1"/>
    </xf>
    <xf numFmtId="0" fontId="39" fillId="0" borderId="43" xfId="0" applyFont="1" applyFill="1" applyBorder="1" applyAlignment="1" applyProtection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</xf>
    <xf numFmtId="0" fontId="39" fillId="0" borderId="43" xfId="0" applyFont="1" applyBorder="1" applyAlignment="1" applyProtection="1">
      <alignment horizontal="center" vertical="center"/>
    </xf>
    <xf numFmtId="49" fontId="39" fillId="0" borderId="59" xfId="0" applyNumberFormat="1" applyFont="1" applyFill="1" applyBorder="1" applyAlignment="1" applyProtection="1">
      <alignment horizontal="center" vertical="center" wrapText="1"/>
    </xf>
    <xf numFmtId="0" fontId="39" fillId="0" borderId="60" xfId="0" applyFont="1" applyFill="1" applyBorder="1" applyAlignment="1" applyProtection="1">
      <alignment horizontal="center" vertical="center" wrapText="1"/>
    </xf>
    <xf numFmtId="0" fontId="19" fillId="0" borderId="61" xfId="0" applyFont="1" applyFill="1" applyBorder="1" applyAlignment="1" applyProtection="1">
      <alignment horizontal="center" vertical="center" wrapText="1"/>
    </xf>
    <xf numFmtId="0" fontId="39" fillId="0" borderId="60" xfId="0" applyFont="1" applyBorder="1" applyAlignment="1" applyProtection="1">
      <alignment horizontal="center" vertical="center"/>
    </xf>
    <xf numFmtId="49" fontId="25" fillId="0" borderId="74" xfId="0" applyNumberFormat="1" applyFont="1" applyBorder="1" applyAlignment="1" applyProtection="1">
      <alignment horizontal="center" vertical="center" wrapText="1"/>
    </xf>
    <xf numFmtId="49" fontId="25" fillId="0" borderId="34" xfId="0" applyNumberFormat="1" applyFont="1" applyBorder="1" applyAlignment="1" applyProtection="1">
      <alignment horizontal="center" vertical="center" wrapText="1"/>
    </xf>
    <xf numFmtId="0" fontId="11" fillId="0" borderId="71" xfId="0" applyFont="1" applyBorder="1" applyAlignment="1" applyProtection="1">
      <alignment horizontal="center" vertical="center" wrapText="1"/>
    </xf>
    <xf numFmtId="0" fontId="11" fillId="0" borderId="72" xfId="0" applyFont="1" applyBorder="1" applyAlignment="1" applyProtection="1">
      <alignment vertical="center" wrapText="1"/>
    </xf>
    <xf numFmtId="49" fontId="25" fillId="0" borderId="9" xfId="0" applyNumberFormat="1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vertical="center" wrapText="1"/>
    </xf>
    <xf numFmtId="0" fontId="16" fillId="9" borderId="31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164" fontId="18" fillId="9" borderId="28" xfId="0" applyNumberFormat="1" applyFont="1" applyFill="1" applyBorder="1" applyAlignment="1" applyProtection="1">
      <alignment vertical="center" wrapText="1"/>
    </xf>
    <xf numFmtId="164" fontId="18" fillId="9" borderId="85" xfId="0" applyNumberFormat="1" applyFont="1" applyFill="1" applyBorder="1" applyAlignment="1" applyProtection="1">
      <alignment vertical="center" wrapText="1"/>
    </xf>
    <xf numFmtId="49" fontId="15" fillId="0" borderId="34" xfId="0" applyNumberFormat="1" applyFont="1" applyBorder="1" applyAlignment="1" applyProtection="1">
      <alignment horizontal="center" vertical="center" wrapText="1"/>
    </xf>
    <xf numFmtId="49" fontId="39" fillId="0" borderId="41" xfId="0" applyNumberFormat="1" applyFont="1" applyBorder="1" applyAlignment="1" applyProtection="1">
      <alignment horizontal="center" vertical="center" wrapText="1"/>
    </xf>
    <xf numFmtId="0" fontId="39" fillId="0" borderId="43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/>
    </xf>
    <xf numFmtId="0" fontId="39" fillId="0" borderId="42" xfId="0" applyFont="1" applyBorder="1" applyAlignment="1" applyProtection="1">
      <alignment horizontal="right" vertical="center" wrapText="1"/>
    </xf>
    <xf numFmtId="49" fontId="39" fillId="0" borderId="59" xfId="0" applyNumberFormat="1" applyFont="1" applyBorder="1" applyAlignment="1" applyProtection="1">
      <alignment horizontal="center" vertical="center" wrapText="1"/>
    </xf>
    <xf numFmtId="0" fontId="39" fillId="0" borderId="60" xfId="0" applyFont="1" applyFill="1" applyBorder="1" applyAlignment="1" applyProtection="1">
      <alignment horizontal="center" vertical="center"/>
    </xf>
    <xf numFmtId="0" fontId="19" fillId="0" borderId="61" xfId="0" applyFont="1" applyFill="1" applyBorder="1" applyAlignment="1" applyProtection="1">
      <alignment horizontal="center" vertical="center"/>
    </xf>
    <xf numFmtId="0" fontId="39" fillId="0" borderId="62" xfId="0" applyFont="1" applyBorder="1" applyAlignment="1" applyProtection="1">
      <alignment horizontal="right" vertical="center" wrapText="1"/>
    </xf>
    <xf numFmtId="0" fontId="19" fillId="0" borderId="61" xfId="0" applyFont="1" applyBorder="1" applyAlignment="1" applyProtection="1">
      <alignment horizontal="center" vertical="center"/>
    </xf>
    <xf numFmtId="49" fontId="15" fillId="0" borderId="64" xfId="0" applyNumberFormat="1" applyFont="1" applyBorder="1" applyAlignment="1" applyProtection="1">
      <alignment horizontal="center" vertical="center" wrapText="1"/>
    </xf>
    <xf numFmtId="0" fontId="15" fillId="0" borderId="72" xfId="0" applyFont="1" applyFill="1" applyBorder="1" applyAlignment="1" applyProtection="1">
      <alignment vertical="center" wrapText="1"/>
    </xf>
    <xf numFmtId="49" fontId="15" fillId="0" borderId="82" xfId="0" applyNumberFormat="1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vertical="center" wrapText="1"/>
    </xf>
    <xf numFmtId="164" fontId="16" fillId="9" borderId="58" xfId="0" applyNumberFormat="1" applyFont="1" applyFill="1" applyBorder="1" applyAlignment="1" applyProtection="1">
      <alignment vertical="center" wrapText="1"/>
    </xf>
    <xf numFmtId="164" fontId="16" fillId="9" borderId="29" xfId="0" applyNumberFormat="1" applyFont="1" applyFill="1" applyBorder="1" applyAlignment="1" applyProtection="1">
      <alignment vertical="center" wrapText="1"/>
    </xf>
    <xf numFmtId="164" fontId="16" fillId="9" borderId="27" xfId="0" applyNumberFormat="1" applyFont="1" applyFill="1" applyBorder="1" applyAlignment="1" applyProtection="1">
      <alignment vertical="center" wrapText="1"/>
    </xf>
    <xf numFmtId="49" fontId="16" fillId="10" borderId="58" xfId="0" applyNumberFormat="1" applyFont="1" applyFill="1" applyBorder="1" applyAlignment="1" applyProtection="1">
      <alignment horizontal="center" vertical="center" wrapText="1"/>
    </xf>
    <xf numFmtId="0" fontId="16" fillId="10" borderId="31" xfId="0" applyFont="1" applyFill="1" applyBorder="1" applyAlignment="1" applyProtection="1">
      <alignment horizontal="center" vertical="center"/>
    </xf>
    <xf numFmtId="0" fontId="18" fillId="10" borderId="29" xfId="0" applyFont="1" applyFill="1" applyBorder="1" applyAlignment="1" applyProtection="1">
      <alignment horizontal="center" vertical="center"/>
    </xf>
    <xf numFmtId="0" fontId="16" fillId="10" borderId="80" xfId="0" applyFont="1" applyFill="1" applyBorder="1" applyAlignment="1" applyProtection="1">
      <alignment vertical="center" wrapText="1"/>
    </xf>
    <xf numFmtId="0" fontId="18" fillId="10" borderId="31" xfId="0" applyFont="1" applyFill="1" applyBorder="1" applyAlignment="1" applyProtection="1">
      <alignment horizontal="center" vertical="center"/>
    </xf>
    <xf numFmtId="0" fontId="18" fillId="10" borderId="27" xfId="0" applyFont="1" applyFill="1" applyBorder="1" applyAlignment="1" applyProtection="1">
      <alignment horizontal="center" vertical="center"/>
    </xf>
    <xf numFmtId="164" fontId="25" fillId="0" borderId="11" xfId="0" applyNumberFormat="1" applyFont="1" applyFill="1" applyBorder="1" applyAlignment="1" applyProtection="1">
      <alignment vertical="center" wrapText="1"/>
    </xf>
    <xf numFmtId="164" fontId="25" fillId="0" borderId="17" xfId="0" applyNumberFormat="1" applyFont="1" applyFill="1" applyBorder="1" applyAlignment="1" applyProtection="1">
      <alignment vertical="center" wrapText="1"/>
    </xf>
    <xf numFmtId="168" fontId="25" fillId="10" borderId="25" xfId="0" applyNumberFormat="1" applyFont="1" applyFill="1" applyBorder="1" applyAlignment="1" applyProtection="1">
      <alignment horizontal="center" vertical="center"/>
    </xf>
    <xf numFmtId="168" fontId="25" fillId="10" borderId="21" xfId="0" applyNumberFormat="1" applyFont="1" applyFill="1" applyBorder="1" applyAlignment="1" applyProtection="1">
      <alignment horizontal="center" vertical="center"/>
    </xf>
    <xf numFmtId="168" fontId="25" fillId="10" borderId="23" xfId="0" applyNumberFormat="1" applyFont="1" applyFill="1" applyBorder="1" applyAlignment="1" applyProtection="1">
      <alignment horizontal="center" vertical="center"/>
    </xf>
    <xf numFmtId="164" fontId="18" fillId="9" borderId="2" xfId="0" applyNumberFormat="1" applyFont="1" applyFill="1" applyBorder="1" applyAlignment="1" applyProtection="1">
      <alignment horizontal="center" vertical="center"/>
    </xf>
    <xf numFmtId="164" fontId="18" fillId="9" borderId="4" xfId="0" applyNumberFormat="1" applyFont="1" applyFill="1" applyBorder="1" applyAlignment="1" applyProtection="1">
      <alignment horizontal="center" vertical="center"/>
    </xf>
    <xf numFmtId="164" fontId="18" fillId="9" borderId="6" xfId="0" applyNumberFormat="1" applyFont="1" applyFill="1" applyBorder="1" applyAlignment="1" applyProtection="1">
      <alignment horizontal="center" vertical="center"/>
    </xf>
    <xf numFmtId="49" fontId="18" fillId="10" borderId="58" xfId="0" applyNumberFormat="1" applyFont="1" applyFill="1" applyBorder="1" applyAlignment="1" applyProtection="1">
      <alignment horizontal="center" vertical="center" wrapText="1"/>
    </xf>
    <xf numFmtId="0" fontId="18" fillId="10" borderId="80" xfId="0" applyFont="1" applyFill="1" applyBorder="1" applyAlignment="1" applyProtection="1">
      <alignment vertical="center"/>
    </xf>
    <xf numFmtId="164" fontId="89" fillId="36" borderId="130" xfId="0" applyNumberFormat="1" applyFont="1" applyFill="1" applyBorder="1" applyAlignment="1" applyProtection="1">
      <alignment vertical="center" wrapText="1"/>
    </xf>
    <xf numFmtId="164" fontId="89" fillId="36" borderId="131" xfId="0" applyNumberFormat="1" applyFont="1" applyFill="1" applyBorder="1" applyAlignment="1" applyProtection="1">
      <alignment vertical="center" wrapText="1"/>
    </xf>
    <xf numFmtId="164" fontId="89" fillId="36" borderId="132" xfId="0" applyNumberFormat="1" applyFont="1" applyFill="1" applyBorder="1" applyAlignment="1" applyProtection="1">
      <alignment vertical="center" wrapText="1"/>
    </xf>
    <xf numFmtId="168" fontId="25" fillId="10" borderId="28" xfId="0" applyNumberFormat="1" applyFont="1" applyFill="1" applyBorder="1" applyAlignment="1" applyProtection="1">
      <alignment horizontal="center" vertical="center"/>
    </xf>
    <xf numFmtId="168" fontId="25" fillId="10" borderId="29" xfId="0" applyNumberFormat="1" applyFont="1" applyFill="1" applyBorder="1" applyAlignment="1" applyProtection="1">
      <alignment horizontal="center" vertical="center"/>
    </xf>
    <xf numFmtId="168" fontId="25" fillId="10" borderId="85" xfId="0" applyNumberFormat="1" applyFont="1" applyFill="1" applyBorder="1" applyAlignment="1" applyProtection="1">
      <alignment horizontal="center" vertical="center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0" fontId="15" fillId="0" borderId="57" xfId="0" applyFont="1" applyFill="1" applyBorder="1" applyAlignment="1" applyProtection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</xf>
    <xf numFmtId="0" fontId="24" fillId="0" borderId="61" xfId="0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0" fontId="15" fillId="0" borderId="33" xfId="0" applyFont="1" applyFill="1" applyBorder="1" applyAlignment="1" applyProtection="1">
      <alignment vertical="center" wrapText="1"/>
    </xf>
    <xf numFmtId="0" fontId="24" fillId="0" borderId="36" xfId="0" applyFont="1" applyFill="1" applyBorder="1" applyAlignment="1" applyProtection="1">
      <alignment horizontal="center" vertical="center" wrapText="1"/>
    </xf>
    <xf numFmtId="49" fontId="18" fillId="0" borderId="74" xfId="0" applyNumberFormat="1" applyFont="1" applyFill="1" applyBorder="1" applyAlignment="1" applyProtection="1">
      <alignment horizontal="center" vertical="center" wrapText="1"/>
    </xf>
    <xf numFmtId="0" fontId="15" fillId="0" borderId="81" xfId="0" applyFont="1" applyFill="1" applyBorder="1" applyAlignment="1" applyProtection="1">
      <alignment horizontal="center" vertical="center" wrapText="1"/>
    </xf>
    <xf numFmtId="0" fontId="15" fillId="0" borderId="69" xfId="0" applyFont="1" applyFill="1" applyBorder="1" applyAlignment="1" applyProtection="1">
      <alignment horizontal="center" vertical="center" wrapText="1"/>
    </xf>
    <xf numFmtId="0" fontId="15" fillId="0" borderId="84" xfId="0" applyFont="1" applyFill="1" applyBorder="1" applyAlignment="1" applyProtection="1">
      <alignment vertical="center" wrapText="1"/>
    </xf>
    <xf numFmtId="0" fontId="11" fillId="0" borderId="81" xfId="0" applyFont="1" applyFill="1" applyBorder="1" applyAlignment="1" applyProtection="1">
      <alignment horizontal="center" vertical="center" wrapText="1"/>
    </xf>
    <xf numFmtId="49" fontId="18" fillId="0" borderId="70" xfId="0" applyNumberFormat="1" applyFont="1" applyFill="1" applyBorder="1" applyAlignment="1" applyProtection="1">
      <alignment horizontal="center" vertical="center" wrapText="1"/>
    </xf>
    <xf numFmtId="0" fontId="15" fillId="0" borderId="66" xfId="0" applyFont="1" applyFill="1" applyBorder="1" applyAlignment="1" applyProtection="1">
      <alignment horizontal="center" vertical="center" wrapText="1"/>
    </xf>
    <xf numFmtId="0" fontId="11" fillId="0" borderId="67" xfId="0" applyFont="1" applyFill="1" applyBorder="1" applyAlignment="1" applyProtection="1">
      <alignment horizontal="left" vertical="center" wrapText="1"/>
    </xf>
    <xf numFmtId="169" fontId="11" fillId="0" borderId="123" xfId="0" applyNumberFormat="1" applyFont="1" applyFill="1" applyBorder="1" applyAlignment="1" applyProtection="1">
      <alignment vertical="center" wrapText="1"/>
    </xf>
    <xf numFmtId="169" fontId="11" fillId="0" borderId="133" xfId="0" applyNumberFormat="1" applyFont="1" applyFill="1" applyBorder="1" applyAlignment="1" applyProtection="1">
      <alignment vertical="center" wrapText="1"/>
    </xf>
    <xf numFmtId="49" fontId="18" fillId="0" borderId="82" xfId="0" applyNumberFormat="1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169" fontId="11" fillId="0" borderId="124" xfId="0" applyNumberFormat="1" applyFont="1" applyFill="1" applyBorder="1" applyAlignment="1" applyProtection="1">
      <alignment vertical="center" wrapText="1"/>
    </xf>
    <xf numFmtId="169" fontId="11" fillId="0" borderId="137" xfId="0" applyNumberFormat="1" applyFont="1" applyFill="1" applyBorder="1" applyAlignment="1" applyProtection="1">
      <alignment vertical="center" wrapText="1"/>
    </xf>
    <xf numFmtId="168" fontId="25" fillId="0" borderId="125" xfId="0" applyNumberFormat="1" applyFont="1" applyFill="1" applyBorder="1" applyAlignment="1" applyProtection="1">
      <alignment horizontal="center" vertical="center"/>
    </xf>
    <xf numFmtId="168" fontId="25" fillId="0" borderId="120" xfId="0" applyNumberFormat="1" applyFont="1" applyFill="1" applyBorder="1" applyAlignment="1" applyProtection="1">
      <alignment horizontal="center" vertical="center"/>
    </xf>
    <xf numFmtId="168" fontId="25" fillId="0" borderId="126" xfId="0" applyNumberFormat="1" applyFont="1" applyFill="1" applyBorder="1" applyAlignment="1" applyProtection="1">
      <alignment horizontal="center" vertical="center"/>
    </xf>
    <xf numFmtId="49" fontId="25" fillId="10" borderId="19" xfId="0" applyNumberFormat="1" applyFont="1" applyFill="1" applyBorder="1" applyAlignment="1" applyProtection="1">
      <alignment horizontal="center" vertical="center" wrapText="1"/>
    </xf>
    <xf numFmtId="0" fontId="25" fillId="10" borderId="20" xfId="0" applyFont="1" applyFill="1" applyBorder="1" applyAlignment="1" applyProtection="1">
      <alignment horizontal="center" vertical="center"/>
    </xf>
    <xf numFmtId="0" fontId="25" fillId="10" borderId="21" xfId="0" applyFont="1" applyFill="1" applyBorder="1" applyAlignment="1" applyProtection="1">
      <alignment horizontal="center" vertical="center"/>
    </xf>
    <xf numFmtId="0" fontId="25" fillId="10" borderId="24" xfId="0" applyFont="1" applyFill="1" applyBorder="1" applyAlignment="1" applyProtection="1">
      <alignment vertical="center"/>
    </xf>
    <xf numFmtId="0" fontId="25" fillId="10" borderId="27" xfId="0" applyFont="1" applyFill="1" applyBorder="1" applyAlignment="1" applyProtection="1">
      <alignment horizontal="center" vertical="center"/>
    </xf>
    <xf numFmtId="164" fontId="25" fillId="36" borderId="28" xfId="0" applyNumberFormat="1" applyFont="1" applyFill="1" applyBorder="1" applyAlignment="1" applyProtection="1">
      <alignment vertical="center" wrapText="1"/>
    </xf>
    <xf numFmtId="164" fontId="25" fillId="36" borderId="29" xfId="0" applyNumberFormat="1" applyFont="1" applyFill="1" applyBorder="1" applyAlignment="1" applyProtection="1">
      <alignment vertical="center" wrapText="1"/>
    </xf>
    <xf numFmtId="164" fontId="25" fillId="36" borderId="85" xfId="0" applyNumberFormat="1" applyFont="1" applyFill="1" applyBorder="1" applyAlignment="1" applyProtection="1">
      <alignment vertical="center" wrapText="1"/>
    </xf>
    <xf numFmtId="0" fontId="23" fillId="0" borderId="56" xfId="0" applyFont="1" applyFill="1" applyBorder="1" applyAlignment="1" applyProtection="1">
      <alignment horizontal="center" vertical="center"/>
    </xf>
    <xf numFmtId="0" fontId="15" fillId="0" borderId="83" xfId="0" applyFont="1" applyFill="1" applyBorder="1" applyAlignment="1" applyProtection="1">
      <alignment vertical="center" wrapText="1"/>
    </xf>
    <xf numFmtId="49" fontId="24" fillId="0" borderId="34" xfId="0" applyNumberFormat="1" applyFont="1" applyFill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right" vertical="center" wrapText="1"/>
    </xf>
    <xf numFmtId="0" fontId="23" fillId="0" borderId="11" xfId="0" applyFont="1" applyFill="1" applyBorder="1" applyAlignment="1" applyProtection="1">
      <alignment horizontal="center" vertical="center"/>
    </xf>
    <xf numFmtId="0" fontId="24" fillId="0" borderId="61" xfId="0" applyFont="1" applyFill="1" applyBorder="1" applyAlignment="1" applyProtection="1">
      <alignment horizontal="right" vertical="center"/>
    </xf>
    <xf numFmtId="0" fontId="23" fillId="0" borderId="69" xfId="0" applyFont="1" applyFill="1" applyBorder="1" applyAlignment="1" applyProtection="1">
      <alignment horizontal="center" vertical="center" wrapText="1"/>
    </xf>
    <xf numFmtId="0" fontId="23" fillId="0" borderId="33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vertical="center" wrapText="1"/>
    </xf>
    <xf numFmtId="169" fontId="11" fillId="0" borderId="134" xfId="0" applyNumberFormat="1" applyFont="1" applyFill="1" applyBorder="1" applyAlignment="1" applyProtection="1">
      <alignment vertical="center" wrapText="1"/>
    </xf>
    <xf numFmtId="169" fontId="11" fillId="0" borderId="135" xfId="0" applyNumberFormat="1" applyFont="1" applyFill="1" applyBorder="1" applyAlignment="1" applyProtection="1">
      <alignment vertical="center" wrapText="1"/>
    </xf>
    <xf numFmtId="0" fontId="25" fillId="10" borderId="31" xfId="0" applyFont="1" applyFill="1" applyBorder="1" applyAlignment="1" applyProtection="1">
      <alignment horizontal="center" vertical="center"/>
    </xf>
    <xf numFmtId="164" fontId="18" fillId="10" borderId="58" xfId="0" applyNumberFormat="1" applyFont="1" applyFill="1" applyBorder="1" applyAlignment="1" applyProtection="1">
      <alignment vertical="center" wrapText="1"/>
    </xf>
    <xf numFmtId="164" fontId="18" fillId="10" borderId="29" xfId="0" applyNumberFormat="1" applyFont="1" applyFill="1" applyBorder="1" applyAlignment="1" applyProtection="1">
      <alignment vertical="center" wrapText="1"/>
    </xf>
    <xf numFmtId="164" fontId="18" fillId="10" borderId="27" xfId="0" applyNumberFormat="1" applyFont="1" applyFill="1" applyBorder="1" applyAlignment="1" applyProtection="1">
      <alignment vertical="center" wrapText="1"/>
    </xf>
    <xf numFmtId="0" fontId="18" fillId="0" borderId="56" xfId="0" applyFont="1" applyFill="1" applyBorder="1" applyAlignment="1" applyProtection="1">
      <alignment horizontal="center" vertical="center" wrapText="1"/>
    </xf>
    <xf numFmtId="49" fontId="24" fillId="0" borderId="64" xfId="0" applyNumberFormat="1" applyFont="1" applyFill="1" applyBorder="1" applyAlignment="1" applyProtection="1">
      <alignment horizontal="center" vertical="center" wrapText="1"/>
    </xf>
    <xf numFmtId="0" fontId="24" fillId="0" borderId="65" xfId="0" applyFont="1" applyFill="1" applyBorder="1" applyAlignment="1" applyProtection="1">
      <alignment horizontal="center" vertical="center" wrapText="1"/>
    </xf>
    <xf numFmtId="169" fontId="11" fillId="0" borderId="122" xfId="0" applyNumberFormat="1" applyFont="1" applyFill="1" applyBorder="1" applyAlignment="1" applyProtection="1">
      <alignment vertical="center" wrapText="1"/>
    </xf>
    <xf numFmtId="169" fontId="11" fillId="0" borderId="128" xfId="0" applyNumberFormat="1" applyFont="1" applyFill="1" applyBorder="1" applyAlignment="1" applyProtection="1">
      <alignment vertical="center" wrapText="1"/>
    </xf>
    <xf numFmtId="49" fontId="18" fillId="10" borderId="19" xfId="0" applyNumberFormat="1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center" vertical="center" wrapText="1"/>
    </xf>
    <xf numFmtId="49" fontId="18" fillId="0" borderId="64" xfId="0" applyNumberFormat="1" applyFont="1" applyFill="1" applyBorder="1" applyAlignment="1" applyProtection="1">
      <alignment horizontal="center" vertical="center" wrapText="1"/>
    </xf>
    <xf numFmtId="169" fontId="11" fillId="0" borderId="127" xfId="0" applyNumberFormat="1" applyFont="1" applyFill="1" applyBorder="1" applyAlignment="1" applyProtection="1">
      <alignment vertical="center" wrapText="1"/>
    </xf>
    <xf numFmtId="169" fontId="11" fillId="0" borderId="138" xfId="0" applyNumberFormat="1" applyFont="1" applyFill="1" applyBorder="1" applyAlignment="1" applyProtection="1">
      <alignment vertical="center" wrapText="1"/>
    </xf>
    <xf numFmtId="168" fontId="25" fillId="0" borderId="82" xfId="0" applyNumberFormat="1" applyFont="1" applyFill="1" applyBorder="1" applyAlignment="1" applyProtection="1">
      <alignment horizontal="center" vertical="center"/>
    </xf>
    <xf numFmtId="49" fontId="25" fillId="10" borderId="58" xfId="0" applyNumberFormat="1" applyFont="1" applyFill="1" applyBorder="1" applyAlignment="1" applyProtection="1">
      <alignment horizontal="center" vertical="center" wrapText="1"/>
    </xf>
    <xf numFmtId="0" fontId="25" fillId="10" borderId="29" xfId="0" applyFont="1" applyFill="1" applyBorder="1" applyAlignment="1" applyProtection="1">
      <alignment horizontal="center" vertical="center"/>
    </xf>
    <xf numFmtId="0" fontId="25" fillId="10" borderId="80" xfId="0" applyFont="1" applyFill="1" applyBorder="1" applyAlignment="1" applyProtection="1">
      <alignment vertical="center"/>
    </xf>
    <xf numFmtId="164" fontId="25" fillId="36" borderId="130" xfId="0" applyNumberFormat="1" applyFont="1" applyFill="1" applyBorder="1" applyAlignment="1" applyProtection="1">
      <alignment vertical="center" wrapText="1"/>
    </xf>
    <xf numFmtId="164" fontId="25" fillId="36" borderId="131" xfId="0" applyNumberFormat="1" applyFont="1" applyFill="1" applyBorder="1" applyAlignment="1" applyProtection="1">
      <alignment vertical="center" wrapText="1"/>
    </xf>
    <xf numFmtId="164" fontId="25" fillId="36" borderId="132" xfId="0" applyNumberFormat="1" applyFont="1" applyFill="1" applyBorder="1" applyAlignment="1" applyProtection="1">
      <alignment vertical="center" wrapText="1"/>
    </xf>
    <xf numFmtId="168" fontId="25" fillId="10" borderId="58" xfId="0" applyNumberFormat="1" applyFont="1" applyFill="1" applyBorder="1" applyAlignment="1" applyProtection="1">
      <alignment horizontal="center" vertical="center"/>
    </xf>
    <xf numFmtId="168" fontId="25" fillId="0" borderId="9" xfId="0" applyNumberFormat="1" applyFont="1" applyFill="1" applyBorder="1" applyAlignment="1" applyProtection="1">
      <alignment horizontal="center" vertical="center"/>
    </xf>
    <xf numFmtId="168" fontId="40" fillId="0" borderId="41" xfId="0" applyNumberFormat="1" applyFont="1" applyFill="1" applyBorder="1" applyAlignment="1" applyProtection="1">
      <alignment horizontal="center" vertical="center"/>
    </xf>
    <xf numFmtId="168" fontId="40" fillId="0" borderId="59" xfId="0" applyNumberFormat="1" applyFont="1" applyFill="1" applyBorder="1" applyAlignment="1" applyProtection="1">
      <alignment horizontal="center" vertical="center"/>
    </xf>
    <xf numFmtId="0" fontId="18" fillId="0" borderId="33" xfId="0" applyFont="1" applyFill="1" applyBorder="1" applyAlignment="1" applyProtection="1">
      <alignment horizontal="center" vertical="center" wrapText="1"/>
    </xf>
    <xf numFmtId="169" fontId="11" fillId="0" borderId="136" xfId="0" applyNumberFormat="1" applyFont="1" applyFill="1" applyBorder="1" applyAlignment="1" applyProtection="1">
      <alignment vertical="center" wrapText="1"/>
    </xf>
    <xf numFmtId="0" fontId="16" fillId="10" borderId="31" xfId="0" applyFont="1" applyFill="1" applyBorder="1" applyAlignment="1" applyProtection="1">
      <alignment horizontal="center" vertical="center" wrapText="1"/>
    </xf>
    <xf numFmtId="0" fontId="16" fillId="10" borderId="29" xfId="0" applyFont="1" applyFill="1" applyBorder="1" applyAlignment="1" applyProtection="1">
      <alignment horizontal="center" vertical="center" wrapText="1"/>
    </xf>
    <xf numFmtId="0" fontId="25" fillId="10" borderId="31" xfId="0" applyFont="1" applyFill="1" applyBorder="1" applyAlignment="1" applyProtection="1">
      <alignment horizontal="center" vertical="center" wrapText="1"/>
    </xf>
    <xf numFmtId="0" fontId="11" fillId="10" borderId="27" xfId="0" applyFont="1" applyFill="1" applyBorder="1" applyAlignment="1" applyProtection="1">
      <alignment horizontal="left" vertical="center" wrapText="1"/>
    </xf>
    <xf numFmtId="0" fontId="16" fillId="9" borderId="80" xfId="0" applyFont="1" applyFill="1" applyBorder="1" applyAlignment="1" applyProtection="1">
      <alignment horizontal="left" vertical="center" wrapText="1"/>
    </xf>
    <xf numFmtId="168" fontId="18" fillId="9" borderId="58" xfId="0" applyNumberFormat="1" applyFont="1" applyFill="1" applyBorder="1" applyAlignment="1" applyProtection="1">
      <alignment vertical="center" wrapText="1"/>
    </xf>
    <xf numFmtId="168" fontId="18" fillId="9" borderId="29" xfId="0" applyNumberFormat="1" applyFont="1" applyFill="1" applyBorder="1" applyAlignment="1" applyProtection="1">
      <alignment vertical="center" wrapText="1"/>
    </xf>
    <xf numFmtId="168" fontId="18" fillId="9" borderId="27" xfId="0" applyNumberFormat="1" applyFont="1" applyFill="1" applyBorder="1" applyAlignment="1" applyProtection="1">
      <alignment vertical="center" wrapText="1"/>
    </xf>
    <xf numFmtId="0" fontId="18" fillId="10" borderId="80" xfId="0" applyFont="1" applyFill="1" applyBorder="1" applyAlignment="1" applyProtection="1">
      <alignment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center" vertical="center" wrapText="1"/>
    </xf>
    <xf numFmtId="0" fontId="39" fillId="0" borderId="43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39" fillId="0" borderId="60" xfId="0" applyFont="1" applyBorder="1" applyAlignment="1" applyProtection="1">
      <alignment horizontal="center" vertical="center" wrapText="1"/>
    </xf>
    <xf numFmtId="0" fontId="19" fillId="0" borderId="61" xfId="0" applyFont="1" applyBorder="1" applyAlignment="1" applyProtection="1">
      <alignment horizontal="center" vertical="center" wrapText="1"/>
    </xf>
    <xf numFmtId="49" fontId="27" fillId="0" borderId="9" xfId="0" applyNumberFormat="1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49" fontId="16" fillId="8" borderId="58" xfId="0" applyNumberFormat="1" applyFont="1" applyFill="1" applyBorder="1" applyAlignment="1" applyProtection="1">
      <alignment horizontal="center" vertical="center" wrapText="1"/>
    </xf>
    <xf numFmtId="0" fontId="16" fillId="8" borderId="31" xfId="0" applyFont="1" applyFill="1" applyBorder="1" applyAlignment="1" applyProtection="1">
      <alignment horizontal="center" vertical="center" wrapText="1"/>
    </xf>
    <xf numFmtId="0" fontId="11" fillId="10" borderId="26" xfId="0" applyFont="1" applyFill="1" applyBorder="1" applyAlignment="1" applyProtection="1">
      <alignment horizontal="left" vertical="center" wrapText="1"/>
    </xf>
    <xf numFmtId="0" fontId="16" fillId="10" borderId="80" xfId="0" applyFont="1" applyFill="1" applyBorder="1" applyAlignment="1" applyProtection="1">
      <alignment vertical="center"/>
    </xf>
    <xf numFmtId="164" fontId="18" fillId="10" borderId="80" xfId="0" applyNumberFormat="1" applyFont="1" applyFill="1" applyBorder="1" applyAlignment="1" applyProtection="1">
      <alignment vertical="center" wrapText="1"/>
    </xf>
    <xf numFmtId="164" fontId="18" fillId="10" borderId="85" xfId="0" applyNumberFormat="1" applyFont="1" applyFill="1" applyBorder="1" applyAlignment="1" applyProtection="1">
      <alignment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164" fontId="11" fillId="0" borderId="17" xfId="0" applyNumberFormat="1" applyFont="1" applyFill="1" applyBorder="1" applyAlignment="1" applyProtection="1">
      <alignment vertical="center" wrapText="1"/>
    </xf>
    <xf numFmtId="0" fontId="39" fillId="0" borderId="37" xfId="0" applyFont="1" applyBorder="1" applyAlignment="1" applyProtection="1">
      <alignment vertical="center"/>
    </xf>
    <xf numFmtId="49" fontId="39" fillId="0" borderId="64" xfId="0" applyNumberFormat="1" applyFont="1" applyFill="1" applyBorder="1" applyAlignment="1" applyProtection="1">
      <alignment horizontal="center" vertical="center" wrapText="1"/>
    </xf>
    <xf numFmtId="0" fontId="39" fillId="0" borderId="65" xfId="0" applyFont="1" applyFill="1" applyBorder="1" applyAlignment="1" applyProtection="1">
      <alignment horizontal="center" vertical="center"/>
    </xf>
    <xf numFmtId="0" fontId="39" fillId="0" borderId="66" xfId="0" applyFont="1" applyFill="1" applyBorder="1" applyAlignment="1" applyProtection="1">
      <alignment horizontal="center" vertical="center"/>
    </xf>
    <xf numFmtId="0" fontId="24" fillId="0" borderId="67" xfId="0" applyFont="1" applyFill="1" applyBorder="1" applyAlignment="1" applyProtection="1">
      <alignment horizontal="right" vertical="center" wrapText="1"/>
    </xf>
    <xf numFmtId="0" fontId="39" fillId="0" borderId="65" xfId="0" applyFont="1" applyBorder="1" applyAlignment="1" applyProtection="1">
      <alignment horizontal="center" vertical="center"/>
    </xf>
    <xf numFmtId="49" fontId="27" fillId="0" borderId="77" xfId="0" applyNumberFormat="1" applyFont="1" applyBorder="1" applyAlignment="1" applyProtection="1">
      <alignment horizontal="center" vertical="center" wrapText="1"/>
    </xf>
    <xf numFmtId="164" fontId="11" fillId="0" borderId="141" xfId="0" applyNumberFormat="1" applyFont="1" applyFill="1" applyBorder="1" applyAlignment="1" applyProtection="1">
      <alignment vertical="center" wrapText="1"/>
    </xf>
    <xf numFmtId="168" fontId="25" fillId="0" borderId="117" xfId="0" applyNumberFormat="1" applyFont="1" applyFill="1" applyBorder="1" applyAlignment="1" applyProtection="1">
      <alignment horizontal="center" vertical="center"/>
    </xf>
    <xf numFmtId="168" fontId="25" fillId="0" borderId="87" xfId="0" applyNumberFormat="1" applyFont="1" applyFill="1" applyBorder="1" applyAlignment="1" applyProtection="1">
      <alignment horizontal="center" vertical="center"/>
    </xf>
    <xf numFmtId="168" fontId="25" fillId="0" borderId="118" xfId="0" applyNumberFormat="1" applyFont="1" applyFill="1" applyBorder="1" applyAlignment="1" applyProtection="1">
      <alignment horizontal="center" vertical="center"/>
    </xf>
    <xf numFmtId="49" fontId="39" fillId="0" borderId="34" xfId="0" applyNumberFormat="1" applyFont="1" applyBorder="1" applyAlignment="1" applyProtection="1">
      <alignment horizontal="center" vertical="center" wrapText="1"/>
    </xf>
    <xf numFmtId="0" fontId="39" fillId="0" borderId="36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39" fillId="0" borderId="35" xfId="0" applyFont="1" applyBorder="1" applyAlignment="1" applyProtection="1">
      <alignment horizontal="right" vertical="center" wrapText="1"/>
    </xf>
    <xf numFmtId="0" fontId="39" fillId="0" borderId="38" xfId="0" applyFont="1" applyBorder="1" applyAlignment="1" applyProtection="1">
      <alignment horizontal="center" vertical="center"/>
    </xf>
    <xf numFmtId="0" fontId="39" fillId="0" borderId="63" xfId="0" applyFont="1" applyBorder="1" applyAlignment="1" applyProtection="1">
      <alignment horizontal="center" vertical="center"/>
    </xf>
    <xf numFmtId="49" fontId="27" fillId="0" borderId="70" xfId="0" applyNumberFormat="1" applyFont="1" applyBorder="1" applyAlignment="1" applyProtection="1">
      <alignment horizontal="center" vertical="center" wrapText="1"/>
    </xf>
    <xf numFmtId="0" fontId="15" fillId="0" borderId="72" xfId="0" applyFont="1" applyFill="1" applyBorder="1" applyAlignment="1" applyProtection="1">
      <alignment horizontal="center" vertical="center"/>
    </xf>
    <xf numFmtId="0" fontId="15" fillId="0" borderId="72" xfId="0" applyFont="1" applyBorder="1" applyAlignment="1" applyProtection="1">
      <alignment vertical="center"/>
    </xf>
    <xf numFmtId="49" fontId="27" fillId="0" borderId="82" xfId="0" applyNumberFormat="1" applyFont="1" applyBorder="1" applyAlignment="1" applyProtection="1">
      <alignment horizontal="center" vertical="center" wrapText="1"/>
    </xf>
    <xf numFmtId="49" fontId="16" fillId="8" borderId="19" xfId="0" applyNumberFormat="1" applyFont="1" applyFill="1" applyBorder="1" applyAlignment="1" applyProtection="1">
      <alignment horizontal="center" vertical="center" wrapText="1"/>
    </xf>
    <xf numFmtId="0" fontId="16" fillId="8" borderId="31" xfId="0" applyFont="1" applyFill="1" applyBorder="1" applyAlignment="1" applyProtection="1">
      <alignment horizontal="center" vertical="center"/>
    </xf>
    <xf numFmtId="0" fontId="16" fillId="9" borderId="29" xfId="0" applyFont="1" applyFill="1" applyBorder="1" applyAlignment="1" applyProtection="1">
      <alignment horizontal="center" vertical="center"/>
    </xf>
    <xf numFmtId="0" fontId="16" fillId="9" borderId="29" xfId="0" applyFont="1" applyFill="1" applyBorder="1" applyAlignment="1" applyProtection="1">
      <alignment vertical="center"/>
    </xf>
    <xf numFmtId="49" fontId="18" fillId="0" borderId="64" xfId="0" applyNumberFormat="1" applyFont="1" applyBorder="1" applyAlignment="1" applyProtection="1">
      <alignment horizontal="center" vertical="center" wrapText="1"/>
    </xf>
    <xf numFmtId="0" fontId="15" fillId="0" borderId="66" xfId="0" applyFont="1" applyBorder="1" applyAlignment="1" applyProtection="1">
      <alignment vertical="center" wrapText="1"/>
    </xf>
    <xf numFmtId="49" fontId="18" fillId="0" borderId="74" xfId="0" applyNumberFormat="1" applyFont="1" applyBorder="1" applyAlignment="1" applyProtection="1">
      <alignment horizontal="center" vertical="center" wrapText="1"/>
    </xf>
    <xf numFmtId="0" fontId="15" fillId="0" borderId="81" xfId="0" applyFont="1" applyBorder="1" applyAlignment="1" applyProtection="1">
      <alignment horizontal="center" vertical="center"/>
    </xf>
    <xf numFmtId="0" fontId="11" fillId="0" borderId="69" xfId="0" applyFont="1" applyBorder="1" applyAlignment="1" applyProtection="1">
      <alignment horizontal="center" vertical="center"/>
    </xf>
    <xf numFmtId="49" fontId="39" fillId="0" borderId="34" xfId="0" applyNumberFormat="1" applyFont="1" applyFill="1" applyBorder="1" applyAlignment="1" applyProtection="1">
      <alignment horizontal="center" vertical="center" wrapText="1"/>
    </xf>
    <xf numFmtId="0" fontId="39" fillId="0" borderId="36" xfId="0" applyFont="1" applyBorder="1" applyAlignment="1" applyProtection="1">
      <alignment horizontal="center" vertical="center"/>
    </xf>
    <xf numFmtId="49" fontId="18" fillId="0" borderId="70" xfId="0" applyNumberFormat="1" applyFont="1" applyBorder="1" applyAlignment="1" applyProtection="1">
      <alignment horizontal="center" vertical="center" wrapText="1"/>
    </xf>
    <xf numFmtId="0" fontId="11" fillId="0" borderId="72" xfId="0" applyFont="1" applyBorder="1" applyAlignment="1" applyProtection="1">
      <alignment horizontal="center" vertical="center"/>
    </xf>
    <xf numFmtId="0" fontId="15" fillId="0" borderId="60" xfId="0" applyFont="1" applyBorder="1" applyAlignment="1" applyProtection="1">
      <alignment horizontal="center" vertical="center"/>
    </xf>
    <xf numFmtId="0" fontId="11" fillId="0" borderId="61" xfId="0" applyFont="1" applyBorder="1" applyAlignment="1" applyProtection="1">
      <alignment horizontal="center" vertical="center"/>
    </xf>
    <xf numFmtId="0" fontId="15" fillId="0" borderId="62" xfId="0" applyFont="1" applyFill="1" applyBorder="1" applyAlignment="1" applyProtection="1">
      <alignment vertical="center" wrapText="1"/>
    </xf>
    <xf numFmtId="49" fontId="18" fillId="0" borderId="82" xfId="0" applyNumberFormat="1" applyFont="1" applyBorder="1" applyAlignment="1" applyProtection="1">
      <alignment horizontal="center" vertical="center" wrapText="1"/>
    </xf>
    <xf numFmtId="49" fontId="31" fillId="7" borderId="19" xfId="0" applyNumberFormat="1" applyFont="1" applyFill="1" applyBorder="1" applyAlignment="1" applyProtection="1">
      <alignment horizontal="center" vertical="center" wrapText="1"/>
    </xf>
    <xf numFmtId="0" fontId="31" fillId="7" borderId="31" xfId="0" applyFont="1" applyFill="1" applyBorder="1" applyAlignment="1" applyProtection="1">
      <alignment horizontal="center" vertical="center" wrapText="1"/>
    </xf>
    <xf numFmtId="0" fontId="31" fillId="7" borderId="29" xfId="0" applyFont="1" applyFill="1" applyBorder="1" applyAlignment="1" applyProtection="1">
      <alignment horizontal="center" vertical="center" wrapText="1"/>
    </xf>
    <xf numFmtId="0" fontId="31" fillId="7" borderId="80" xfId="0" applyFont="1" applyFill="1" applyBorder="1" applyAlignment="1" applyProtection="1">
      <alignment vertical="center" wrapText="1"/>
    </xf>
    <xf numFmtId="0" fontId="18" fillId="7" borderId="27" xfId="0" applyFont="1" applyFill="1" applyBorder="1" applyAlignment="1" applyProtection="1">
      <alignment horizontal="center" vertical="center"/>
    </xf>
    <xf numFmtId="164" fontId="16" fillId="7" borderId="58" xfId="0" applyNumberFormat="1" applyFont="1" applyFill="1" applyBorder="1" applyAlignment="1" applyProtection="1">
      <alignment vertical="center" wrapText="1"/>
    </xf>
    <xf numFmtId="164" fontId="16" fillId="7" borderId="29" xfId="0" applyNumberFormat="1" applyFont="1" applyFill="1" applyBorder="1" applyAlignment="1" applyProtection="1">
      <alignment vertical="center" wrapText="1"/>
    </xf>
    <xf numFmtId="164" fontId="16" fillId="7" borderId="27" xfId="0" applyNumberFormat="1" applyFont="1" applyFill="1" applyBorder="1" applyAlignment="1" applyProtection="1">
      <alignment vertical="center" wrapText="1"/>
    </xf>
    <xf numFmtId="168" fontId="31" fillId="7" borderId="28" xfId="0" applyNumberFormat="1" applyFont="1" applyFill="1" applyBorder="1" applyAlignment="1" applyProtection="1">
      <alignment horizontal="center" vertical="center"/>
    </xf>
    <xf numFmtId="49" fontId="16" fillId="8" borderId="9" xfId="0" applyNumberFormat="1" applyFont="1" applyFill="1" applyBorder="1" applyAlignment="1" applyProtection="1">
      <alignment horizontal="center" vertical="center" wrapText="1"/>
    </xf>
    <xf numFmtId="0" fontId="16" fillId="9" borderId="11" xfId="0" applyFont="1" applyFill="1" applyBorder="1" applyAlignment="1" applyProtection="1">
      <alignment vertical="center" wrapText="1"/>
    </xf>
    <xf numFmtId="0" fontId="18" fillId="9" borderId="17" xfId="0" applyFont="1" applyFill="1" applyBorder="1" applyAlignment="1" applyProtection="1">
      <alignment horizontal="center" vertical="center"/>
    </xf>
    <xf numFmtId="164" fontId="16" fillId="9" borderId="16" xfId="0" applyNumberFormat="1" applyFont="1" applyFill="1" applyBorder="1" applyAlignment="1" applyProtection="1">
      <alignment vertical="center" wrapText="1"/>
    </xf>
    <xf numFmtId="164" fontId="16" fillId="9" borderId="12" xfId="0" applyNumberFormat="1" applyFont="1" applyFill="1" applyBorder="1" applyAlignment="1" applyProtection="1">
      <alignment vertical="center" wrapText="1"/>
    </xf>
    <xf numFmtId="0" fontId="11" fillId="0" borderId="43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left" vertical="center" wrapText="1" indent="2"/>
    </xf>
    <xf numFmtId="0" fontId="35" fillId="0" borderId="43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left" vertical="center" wrapText="1" indent="2"/>
    </xf>
    <xf numFmtId="0" fontId="11" fillId="0" borderId="42" xfId="0" applyFont="1" applyFill="1" applyBorder="1" applyAlignment="1" applyProtection="1">
      <alignment horizontal="left" vertical="center" wrapText="1" indent="2"/>
    </xf>
    <xf numFmtId="49" fontId="23" fillId="0" borderId="41" xfId="0" applyNumberFormat="1" applyFont="1" applyBorder="1" applyAlignment="1" applyProtection="1">
      <alignment horizontal="center" vertical="center" wrapText="1"/>
    </xf>
    <xf numFmtId="0" fontId="23" fillId="0" borderId="43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left" vertical="center" wrapText="1" indent="6"/>
    </xf>
    <xf numFmtId="0" fontId="23" fillId="0" borderId="43" xfId="0" applyFont="1" applyBorder="1" applyAlignment="1" applyProtection="1">
      <alignment horizontal="center" vertical="center"/>
    </xf>
    <xf numFmtId="49" fontId="41" fillId="0" borderId="41" xfId="0" applyNumberFormat="1" applyFont="1" applyBorder="1" applyAlignment="1" applyProtection="1">
      <alignment horizontal="center" vertical="center" wrapText="1"/>
    </xf>
    <xf numFmtId="0" fontId="41" fillId="0" borderId="43" xfId="0" applyFont="1" applyBorder="1" applyAlignment="1" applyProtection="1">
      <alignment horizontal="center" vertical="center" wrapText="1"/>
    </xf>
    <xf numFmtId="0" fontId="38" fillId="0" borderId="37" xfId="0" applyFont="1" applyBorder="1" applyAlignment="1" applyProtection="1">
      <alignment horizontal="center" vertical="center" wrapText="1"/>
    </xf>
    <xf numFmtId="0" fontId="42" fillId="0" borderId="42" xfId="0" applyFont="1" applyBorder="1" applyAlignment="1" applyProtection="1">
      <alignment horizontal="right" vertical="center" wrapText="1"/>
    </xf>
    <xf numFmtId="0" fontId="42" fillId="0" borderId="43" xfId="0" applyFont="1" applyBorder="1" applyAlignment="1" applyProtection="1">
      <alignment horizontal="center" vertical="center"/>
    </xf>
    <xf numFmtId="4" fontId="43" fillId="0" borderId="45" xfId="0" applyNumberFormat="1" applyFont="1" applyFill="1" applyBorder="1" applyAlignment="1" applyProtection="1">
      <alignment horizontal="right" vertical="center" wrapText="1"/>
    </xf>
    <xf numFmtId="4" fontId="42" fillId="0" borderId="46" xfId="0" applyNumberFormat="1" applyFont="1" applyFill="1" applyBorder="1" applyAlignment="1" applyProtection="1">
      <alignment vertical="center" wrapText="1"/>
    </xf>
    <xf numFmtId="4" fontId="42" fillId="0" borderId="49" xfId="0" applyNumberFormat="1" applyFont="1" applyFill="1" applyBorder="1" applyAlignment="1" applyProtection="1">
      <alignment vertical="center" wrapText="1"/>
    </xf>
    <xf numFmtId="0" fontId="42" fillId="0" borderId="47" xfId="0" applyFont="1" applyFill="1" applyBorder="1" applyAlignment="1" applyProtection="1">
      <alignment horizontal="right" vertical="center" wrapText="1"/>
    </xf>
    <xf numFmtId="0" fontId="42" fillId="0" borderId="48" xfId="0" applyFont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left" vertical="center" wrapText="1" indent="2"/>
    </xf>
    <xf numFmtId="0" fontId="11" fillId="0" borderId="35" xfId="0" applyFont="1" applyBorder="1" applyAlignment="1" applyProtection="1">
      <alignment horizontal="left" vertical="center" wrapText="1" indent="2"/>
    </xf>
    <xf numFmtId="0" fontId="35" fillId="0" borderId="60" xfId="0" applyFont="1" applyBorder="1" applyAlignment="1" applyProtection="1">
      <alignment horizontal="center" vertical="center" wrapText="1"/>
    </xf>
    <xf numFmtId="0" fontId="23" fillId="0" borderId="61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5" fillId="0" borderId="65" xfId="0" applyFont="1" applyFill="1" applyBorder="1" applyAlignment="1" applyProtection="1">
      <alignment horizontal="center" vertical="center" wrapText="1"/>
    </xf>
    <xf numFmtId="49" fontId="47" fillId="0" borderId="41" xfId="0" applyNumberFormat="1" applyFont="1" applyBorder="1" applyAlignment="1" applyProtection="1">
      <alignment horizontal="center" vertical="center" wrapText="1"/>
    </xf>
    <xf numFmtId="0" fontId="47" fillId="0" borderId="43" xfId="0" applyFont="1" applyBorder="1" applyAlignment="1" applyProtection="1">
      <alignment horizontal="center" vertical="center" wrapText="1"/>
    </xf>
    <xf numFmtId="49" fontId="47" fillId="0" borderId="59" xfId="0" applyNumberFormat="1" applyFont="1" applyBorder="1" applyAlignment="1" applyProtection="1">
      <alignment horizontal="center" vertical="center" wrapText="1"/>
    </xf>
    <xf numFmtId="0" fontId="47" fillId="0" borderId="60" xfId="0" applyFont="1" applyBorder="1" applyAlignment="1" applyProtection="1">
      <alignment horizontal="center" vertical="center" wrapText="1"/>
    </xf>
    <xf numFmtId="49" fontId="11" fillId="0" borderId="35" xfId="0" applyNumberFormat="1" applyFont="1" applyBorder="1" applyAlignment="1" applyProtection="1">
      <alignment vertical="center" wrapText="1"/>
    </xf>
    <xf numFmtId="49" fontId="37" fillId="0" borderId="41" xfId="0" applyNumberFormat="1" applyFont="1" applyFill="1" applyBorder="1" applyAlignment="1" applyProtection="1">
      <alignment horizontal="center" vertical="center" wrapText="1"/>
    </xf>
    <xf numFmtId="0" fontId="37" fillId="0" borderId="43" xfId="0" applyFont="1" applyBorder="1" applyAlignment="1" applyProtection="1">
      <alignment horizontal="center" vertical="center" wrapText="1"/>
    </xf>
    <xf numFmtId="49" fontId="37" fillId="0" borderId="59" xfId="0" applyNumberFormat="1" applyFont="1" applyFill="1" applyBorder="1" applyAlignment="1" applyProtection="1">
      <alignment horizontal="center" vertical="center" wrapText="1"/>
    </xf>
    <xf numFmtId="0" fontId="37" fillId="0" borderId="60" xfId="0" applyFont="1" applyBorder="1" applyAlignment="1" applyProtection="1">
      <alignment horizontal="center" vertical="center" wrapText="1"/>
    </xf>
    <xf numFmtId="0" fontId="37" fillId="0" borderId="43" xfId="0" applyFont="1" applyFill="1" applyBorder="1" applyAlignment="1" applyProtection="1">
      <alignment horizontal="center" vertical="center" wrapText="1"/>
    </xf>
    <xf numFmtId="49" fontId="11" fillId="0" borderId="74" xfId="0" applyNumberFormat="1" applyFont="1" applyBorder="1" applyAlignment="1" applyProtection="1">
      <alignment horizontal="center" vertical="center" wrapText="1"/>
    </xf>
    <xf numFmtId="0" fontId="11" fillId="0" borderId="69" xfId="0" applyFont="1" applyFill="1" applyBorder="1" applyAlignment="1" applyProtection="1">
      <alignment horizontal="center" vertical="center" wrapText="1"/>
    </xf>
    <xf numFmtId="0" fontId="11" fillId="0" borderId="81" xfId="0" applyFont="1" applyBorder="1" applyAlignment="1" applyProtection="1">
      <alignment horizontal="center" vertical="center"/>
    </xf>
    <xf numFmtId="168" fontId="25" fillId="0" borderId="110" xfId="0" applyNumberFormat="1" applyFont="1" applyFill="1" applyBorder="1" applyAlignment="1" applyProtection="1">
      <alignment horizontal="center" vertical="center"/>
    </xf>
    <xf numFmtId="168" fontId="25" fillId="0" borderId="69" xfId="0" applyNumberFormat="1" applyFont="1" applyFill="1" applyBorder="1" applyAlignment="1" applyProtection="1">
      <alignment horizontal="center" vertical="center"/>
    </xf>
    <xf numFmtId="168" fontId="25" fillId="0" borderId="115" xfId="0" applyNumberFormat="1" applyFont="1" applyFill="1" applyBorder="1" applyAlignment="1" applyProtection="1">
      <alignment horizontal="center" vertical="center"/>
    </xf>
    <xf numFmtId="49" fontId="25" fillId="0" borderId="70" xfId="0" applyNumberFormat="1" applyFont="1" applyBorder="1" applyAlignment="1" applyProtection="1">
      <alignment horizontal="center" vertical="center" wrapText="1"/>
    </xf>
    <xf numFmtId="0" fontId="11" fillId="0" borderId="72" xfId="0" applyFont="1" applyBorder="1" applyAlignment="1" applyProtection="1">
      <alignment horizontal="center" vertical="center" wrapText="1"/>
    </xf>
    <xf numFmtId="49" fontId="11" fillId="0" borderId="73" xfId="0" applyNumberFormat="1" applyFont="1" applyBorder="1" applyAlignment="1" applyProtection="1">
      <alignment vertical="center" wrapText="1"/>
    </xf>
    <xf numFmtId="0" fontId="11" fillId="0" borderId="11" xfId="0" applyFont="1" applyBorder="1" applyAlignment="1" applyProtection="1">
      <alignment horizontal="center" vertical="center" wrapText="1"/>
    </xf>
    <xf numFmtId="49" fontId="11" fillId="0" borderId="139" xfId="0" applyNumberFormat="1" applyFont="1" applyFill="1" applyBorder="1" applyAlignment="1" applyProtection="1">
      <alignment horizontal="center" vertical="center" wrapText="1"/>
    </xf>
    <xf numFmtId="0" fontId="11" fillId="0" borderId="86" xfId="0" applyFont="1" applyFill="1" applyBorder="1" applyAlignment="1" applyProtection="1">
      <alignment horizontal="center" vertical="center" wrapText="1"/>
    </xf>
    <xf numFmtId="0" fontId="11" fillId="0" borderId="87" xfId="0" applyFont="1" applyFill="1" applyBorder="1" applyAlignment="1" applyProtection="1">
      <alignment horizontal="center" vertical="center" wrapText="1"/>
    </xf>
    <xf numFmtId="0" fontId="11" fillId="0" borderId="140" xfId="0" applyFont="1" applyFill="1" applyBorder="1" applyAlignment="1" applyProtection="1">
      <alignment vertical="center" wrapText="1"/>
    </xf>
    <xf numFmtId="0" fontId="11" fillId="0" borderId="86" xfId="0" applyFont="1" applyFill="1" applyBorder="1" applyAlignment="1" applyProtection="1">
      <alignment horizontal="center" vertical="center"/>
    </xf>
    <xf numFmtId="164" fontId="11" fillId="0" borderId="87" xfId="0" applyNumberFormat="1" applyFont="1" applyFill="1" applyBorder="1" applyAlignment="1" applyProtection="1">
      <alignment vertical="center"/>
    </xf>
    <xf numFmtId="164" fontId="11" fillId="0" borderId="141" xfId="0" applyNumberFormat="1" applyFont="1" applyFill="1" applyBorder="1" applyAlignment="1" applyProtection="1">
      <alignment vertical="center"/>
    </xf>
    <xf numFmtId="165" fontId="33" fillId="0" borderId="41" xfId="0" applyNumberFormat="1" applyFont="1" applyFill="1" applyBorder="1" applyAlignment="1" applyProtection="1">
      <alignment vertical="center" wrapText="1"/>
    </xf>
    <xf numFmtId="165" fontId="24" fillId="0" borderId="37" xfId="0" applyNumberFormat="1" applyFont="1" applyFill="1" applyBorder="1" applyAlignment="1" applyProtection="1">
      <alignment vertical="center" wrapText="1"/>
    </xf>
    <xf numFmtId="165" fontId="24" fillId="0" borderId="38" xfId="0" applyNumberFormat="1" applyFont="1" applyFill="1" applyBorder="1" applyAlignment="1" applyProtection="1">
      <alignment vertical="center" wrapText="1"/>
    </xf>
    <xf numFmtId="168" fontId="40" fillId="0" borderId="14" xfId="0" applyNumberFormat="1" applyFont="1" applyFill="1" applyBorder="1" applyAlignment="1" applyProtection="1">
      <alignment horizontal="center" vertical="center"/>
    </xf>
    <xf numFmtId="168" fontId="40" fillId="0" borderId="33" xfId="0" applyNumberFormat="1" applyFont="1" applyFill="1" applyBorder="1" applyAlignment="1" applyProtection="1">
      <alignment horizontal="center" vertical="center"/>
    </xf>
    <xf numFmtId="168" fontId="40" fillId="0" borderId="15" xfId="0" applyNumberFormat="1" applyFont="1" applyFill="1" applyBorder="1" applyAlignment="1" applyProtection="1">
      <alignment horizontal="center" vertical="center"/>
    </xf>
    <xf numFmtId="49" fontId="23" fillId="0" borderId="9" xfId="0" applyNumberFormat="1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right" vertical="center" wrapText="1"/>
    </xf>
    <xf numFmtId="166" fontId="33" fillId="0" borderId="45" xfId="0" applyNumberFormat="1" applyFont="1" applyFill="1" applyBorder="1" applyAlignment="1" applyProtection="1">
      <alignment vertical="center" wrapText="1"/>
    </xf>
    <xf numFmtId="166" fontId="24" fillId="0" borderId="46" xfId="0" applyNumberFormat="1" applyFont="1" applyFill="1" applyBorder="1" applyAlignment="1" applyProtection="1">
      <alignment vertical="center" wrapText="1"/>
    </xf>
    <xf numFmtId="166" fontId="24" fillId="0" borderId="49" xfId="0" applyNumberFormat="1" applyFont="1" applyFill="1" applyBorder="1" applyAlignment="1" applyProtection="1">
      <alignment vertical="center" wrapText="1"/>
    </xf>
    <xf numFmtId="49" fontId="23" fillId="0" borderId="59" xfId="0" applyNumberFormat="1" applyFont="1" applyBorder="1" applyAlignment="1" applyProtection="1">
      <alignment horizontal="center" vertical="center" wrapText="1"/>
    </xf>
    <xf numFmtId="0" fontId="23" fillId="0" borderId="60" xfId="0" applyFont="1" applyBorder="1" applyAlignment="1" applyProtection="1">
      <alignment horizontal="center" vertical="center" wrapText="1"/>
    </xf>
    <xf numFmtId="0" fontId="47" fillId="0" borderId="43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left" vertical="center" wrapText="1" indent="2"/>
    </xf>
    <xf numFmtId="49" fontId="42" fillId="0" borderId="41" xfId="0" applyNumberFormat="1" applyFont="1" applyFill="1" applyBorder="1" applyAlignment="1" applyProtection="1">
      <alignment horizontal="center" vertical="center" wrapText="1"/>
    </xf>
    <xf numFmtId="0" fontId="42" fillId="0" borderId="43" xfId="0" applyFont="1" applyFill="1" applyBorder="1" applyAlignment="1" applyProtection="1">
      <alignment horizontal="center" vertical="center" wrapText="1"/>
    </xf>
    <xf numFmtId="165" fontId="43" fillId="0" borderId="41" xfId="0" applyNumberFormat="1" applyFont="1" applyFill="1" applyBorder="1" applyAlignment="1" applyProtection="1">
      <alignment vertical="center" wrapText="1"/>
    </xf>
    <xf numFmtId="165" fontId="42" fillId="0" borderId="37" xfId="0" applyNumberFormat="1" applyFont="1" applyFill="1" applyBorder="1" applyAlignment="1" applyProtection="1">
      <alignment vertical="center" wrapText="1"/>
    </xf>
    <xf numFmtId="165" fontId="42" fillId="0" borderId="38" xfId="0" applyNumberFormat="1" applyFont="1" applyFill="1" applyBorder="1" applyAlignment="1" applyProtection="1">
      <alignment vertical="center" wrapText="1"/>
    </xf>
    <xf numFmtId="166" fontId="43" fillId="0" borderId="41" xfId="0" applyNumberFormat="1" applyFont="1" applyFill="1" applyBorder="1" applyAlignment="1" applyProtection="1">
      <alignment vertical="center" wrapText="1"/>
    </xf>
    <xf numFmtId="166" fontId="42" fillId="0" borderId="37" xfId="0" applyNumberFormat="1" applyFont="1" applyFill="1" applyBorder="1" applyAlignment="1" applyProtection="1">
      <alignment vertical="center" wrapText="1"/>
    </xf>
    <xf numFmtId="166" fontId="42" fillId="0" borderId="38" xfId="0" applyNumberFormat="1" applyFont="1" applyFill="1" applyBorder="1" applyAlignment="1" applyProtection="1">
      <alignment vertical="center" wrapText="1"/>
    </xf>
    <xf numFmtId="49" fontId="82" fillId="0" borderId="41" xfId="0" applyNumberFormat="1" applyFont="1" applyFill="1" applyBorder="1" applyAlignment="1" applyProtection="1">
      <alignment horizontal="center" vertical="center" wrapText="1"/>
    </xf>
    <xf numFmtId="0" fontId="82" fillId="0" borderId="43" xfId="0" applyFont="1" applyFill="1" applyBorder="1" applyAlignment="1" applyProtection="1">
      <alignment horizontal="center" vertical="center" wrapText="1"/>
    </xf>
    <xf numFmtId="0" fontId="42" fillId="0" borderId="37" xfId="0" applyFont="1" applyFill="1" applyBorder="1" applyAlignment="1" applyProtection="1">
      <alignment horizontal="center" vertical="center" wrapText="1"/>
    </xf>
    <xf numFmtId="49" fontId="82" fillId="0" borderId="59" xfId="0" applyNumberFormat="1" applyFont="1" applyFill="1" applyBorder="1" applyAlignment="1" applyProtection="1">
      <alignment horizontal="center" vertical="center" wrapText="1"/>
    </xf>
    <xf numFmtId="0" fontId="82" fillId="0" borderId="60" xfId="0" applyFont="1" applyFill="1" applyBorder="1" applyAlignment="1" applyProtection="1">
      <alignment horizontal="center" vertical="center" wrapText="1"/>
    </xf>
    <xf numFmtId="0" fontId="42" fillId="0" borderId="62" xfId="0" applyFont="1" applyFill="1" applyBorder="1" applyAlignment="1" applyProtection="1">
      <alignment horizontal="right" vertical="center" wrapText="1"/>
    </xf>
    <xf numFmtId="0" fontId="42" fillId="0" borderId="60" xfId="0" applyFont="1" applyBorder="1" applyAlignment="1" applyProtection="1">
      <alignment horizontal="center" vertical="center"/>
    </xf>
    <xf numFmtId="49" fontId="25" fillId="0" borderId="82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25" fillId="9" borderId="31" xfId="0" applyFont="1" applyFill="1" applyBorder="1" applyAlignment="1" applyProtection="1">
      <alignment horizontal="center" vertical="center"/>
    </xf>
    <xf numFmtId="0" fontId="25" fillId="9" borderId="27" xfId="0" applyFont="1" applyFill="1" applyBorder="1" applyAlignment="1" applyProtection="1">
      <alignment horizontal="center" vertical="center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15" fillId="0" borderId="67" xfId="0" applyFont="1" applyFill="1" applyBorder="1" applyAlignment="1" applyProtection="1">
      <alignment vertical="center" wrapText="1"/>
    </xf>
    <xf numFmtId="49" fontId="11" fillId="0" borderId="69" xfId="0" applyNumberFormat="1" applyFont="1" applyBorder="1" applyAlignment="1" applyProtection="1">
      <alignment horizontal="left" vertical="center" wrapText="1" indent="2"/>
    </xf>
    <xf numFmtId="0" fontId="24" fillId="0" borderId="37" xfId="0" applyFont="1" applyBorder="1" applyAlignment="1" applyProtection="1">
      <alignment horizontal="center" vertical="center" wrapText="1"/>
    </xf>
    <xf numFmtId="49" fontId="11" fillId="0" borderId="35" xfId="0" applyNumberFormat="1" applyFont="1" applyFill="1" applyBorder="1" applyAlignment="1" applyProtection="1">
      <alignment horizontal="left" vertical="center" wrapText="1" indent="2"/>
    </xf>
    <xf numFmtId="49" fontId="11" fillId="0" borderId="42" xfId="0" applyNumberFormat="1" applyFont="1" applyFill="1" applyBorder="1" applyAlignment="1" applyProtection="1">
      <alignment horizontal="left" vertical="center" wrapText="1" indent="2"/>
    </xf>
    <xf numFmtId="0" fontId="15" fillId="0" borderId="65" xfId="0" applyFont="1" applyBorder="1" applyAlignment="1" applyProtection="1">
      <alignment horizontal="center" vertical="center" wrapText="1"/>
    </xf>
    <xf numFmtId="0" fontId="15" fillId="0" borderId="66" xfId="0" applyFont="1" applyBorder="1" applyAlignment="1" applyProtection="1">
      <alignment horizontal="center" vertical="center" wrapText="1"/>
    </xf>
    <xf numFmtId="0" fontId="15" fillId="0" borderId="119" xfId="0" applyFont="1" applyFill="1" applyBorder="1" applyAlignment="1" applyProtection="1">
      <alignment horizontal="center" vertical="center" wrapText="1"/>
    </xf>
    <xf numFmtId="0" fontId="15" fillId="0" borderId="120" xfId="0" applyFont="1" applyFill="1" applyBorder="1" applyAlignment="1" applyProtection="1">
      <alignment horizontal="center" vertical="center" wrapText="1"/>
    </xf>
    <xf numFmtId="0" fontId="15" fillId="0" borderId="121" xfId="0" applyFont="1" applyFill="1" applyBorder="1" applyAlignment="1" applyProtection="1">
      <alignment vertical="center" wrapText="1"/>
    </xf>
    <xf numFmtId="0" fontId="15" fillId="0" borderId="119" xfId="0" applyFont="1" applyBorder="1" applyAlignment="1" applyProtection="1">
      <alignment horizontal="center" vertical="center"/>
    </xf>
    <xf numFmtId="164" fontId="11" fillId="0" borderId="129" xfId="0" applyNumberFormat="1" applyFont="1" applyFill="1" applyBorder="1" applyAlignment="1" applyProtection="1">
      <alignment vertical="center" wrapText="1"/>
    </xf>
    <xf numFmtId="164" fontId="18" fillId="10" borderId="28" xfId="0" applyNumberFormat="1" applyFont="1" applyFill="1" applyBorder="1" applyAlignment="1" applyProtection="1">
      <alignment vertical="center" wrapText="1"/>
    </xf>
    <xf numFmtId="49" fontId="27" fillId="0" borderId="139" xfId="0" applyNumberFormat="1" applyFont="1" applyFill="1" applyBorder="1" applyAlignment="1" applyProtection="1">
      <alignment horizontal="center" vertical="center" wrapText="1"/>
    </xf>
    <xf numFmtId="0" fontId="15" fillId="0" borderId="86" xfId="0" applyFont="1" applyFill="1" applyBorder="1" applyAlignment="1" applyProtection="1">
      <alignment horizontal="center" vertical="center" wrapText="1"/>
    </xf>
    <xf numFmtId="0" fontId="15" fillId="0" borderId="87" xfId="0" applyFont="1" applyFill="1" applyBorder="1" applyAlignment="1" applyProtection="1">
      <alignment horizontal="center" vertical="center" wrapText="1"/>
    </xf>
    <xf numFmtId="0" fontId="15" fillId="0" borderId="86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 wrapText="1"/>
    </xf>
    <xf numFmtId="164" fontId="11" fillId="0" borderId="26" xfId="0" applyNumberFormat="1" applyFont="1" applyFill="1" applyBorder="1" applyAlignment="1" applyProtection="1">
      <alignment vertical="center" wrapText="1"/>
    </xf>
    <xf numFmtId="168" fontId="25" fillId="0" borderId="25" xfId="0" applyNumberFormat="1" applyFont="1" applyFill="1" applyBorder="1" applyAlignment="1" applyProtection="1">
      <alignment horizontal="center" vertical="center"/>
    </xf>
    <xf numFmtId="168" fontId="25" fillId="0" borderId="21" xfId="0" applyNumberFormat="1" applyFont="1" applyFill="1" applyBorder="1" applyAlignment="1" applyProtection="1">
      <alignment horizontal="center" vertical="center"/>
    </xf>
    <xf numFmtId="168" fontId="25" fillId="0" borderId="23" xfId="0" applyNumberFormat="1" applyFont="1" applyFill="1" applyBorder="1" applyAlignment="1" applyProtection="1">
      <alignment horizontal="center" vertical="center"/>
    </xf>
    <xf numFmtId="0" fontId="16" fillId="9" borderId="20" xfId="0" applyFont="1" applyFill="1" applyBorder="1" applyAlignment="1" applyProtection="1">
      <alignment horizontal="center" vertical="center" wrapText="1"/>
    </xf>
    <xf numFmtId="0" fontId="15" fillId="9" borderId="21" xfId="0" applyFont="1" applyFill="1" applyBorder="1" applyAlignment="1" applyProtection="1">
      <alignment horizontal="center" vertical="center" wrapText="1"/>
    </xf>
    <xf numFmtId="0" fontId="16" fillId="9" borderId="24" xfId="0" applyFont="1" applyFill="1" applyBorder="1" applyAlignment="1" applyProtection="1">
      <alignment vertical="center" wrapText="1"/>
    </xf>
    <xf numFmtId="0" fontId="18" fillId="9" borderId="20" xfId="0" applyFont="1" applyFill="1" applyBorder="1" applyAlignment="1" applyProtection="1">
      <alignment horizontal="center" vertical="center"/>
    </xf>
    <xf numFmtId="0" fontId="11" fillId="0" borderId="65" xfId="0" applyFont="1" applyBorder="1" applyAlignment="1" applyProtection="1">
      <alignment horizontal="center" vertical="center" wrapText="1"/>
    </xf>
    <xf numFmtId="49" fontId="27" fillId="0" borderId="19" xfId="0" applyNumberFormat="1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vertical="center" wrapText="1"/>
    </xf>
    <xf numFmtId="0" fontId="16" fillId="8" borderId="20" xfId="0" applyFont="1" applyFill="1" applyBorder="1" applyAlignment="1" applyProtection="1">
      <alignment horizontal="center" vertical="center" wrapText="1"/>
    </xf>
    <xf numFmtId="0" fontId="18" fillId="9" borderId="26" xfId="0" applyFont="1" applyFill="1" applyBorder="1" applyAlignment="1" applyProtection="1">
      <alignment horizontal="center" vertical="center"/>
    </xf>
    <xf numFmtId="164" fontId="18" fillId="9" borderId="26" xfId="0" applyNumberFormat="1" applyFont="1" applyFill="1" applyBorder="1" applyAlignment="1" applyProtection="1">
      <alignment vertical="center" wrapText="1"/>
    </xf>
    <xf numFmtId="49" fontId="28" fillId="9" borderId="19" xfId="0" applyNumberFormat="1" applyFont="1" applyFill="1" applyBorder="1" applyAlignment="1" applyProtection="1">
      <alignment horizontal="center" vertical="center" wrapText="1"/>
    </xf>
    <xf numFmtId="0" fontId="28" fillId="9" borderId="20" xfId="0" applyFont="1" applyFill="1" applyBorder="1" applyAlignment="1" applyProtection="1">
      <alignment horizontal="center" vertical="center" wrapText="1"/>
    </xf>
    <xf numFmtId="0" fontId="11" fillId="9" borderId="21" xfId="0" applyFont="1" applyFill="1" applyBorder="1" applyAlignment="1" applyProtection="1">
      <alignment horizontal="center" vertical="center" wrapText="1"/>
    </xf>
    <xf numFmtId="49" fontId="11" fillId="9" borderId="24" xfId="0" applyNumberFormat="1" applyFont="1" applyFill="1" applyBorder="1" applyAlignment="1" applyProtection="1">
      <alignment vertical="center" wrapText="1"/>
    </xf>
    <xf numFmtId="0" fontId="11" fillId="9" borderId="20" xfId="0" applyFont="1" applyFill="1" applyBorder="1" applyAlignment="1" applyProtection="1">
      <alignment horizontal="center" vertical="center" wrapText="1"/>
    </xf>
    <xf numFmtId="0" fontId="11" fillId="9" borderId="26" xfId="0" applyFont="1" applyFill="1" applyBorder="1" applyAlignment="1" applyProtection="1">
      <alignment horizontal="left" vertical="center" wrapText="1"/>
    </xf>
    <xf numFmtId="168" fontId="25" fillId="9" borderId="25" xfId="0" applyNumberFormat="1" applyFont="1" applyFill="1" applyBorder="1" applyAlignment="1" applyProtection="1">
      <alignment horizontal="center" vertical="center"/>
    </xf>
    <xf numFmtId="168" fontId="25" fillId="9" borderId="21" xfId="0" applyNumberFormat="1" applyFont="1" applyFill="1" applyBorder="1" applyAlignment="1" applyProtection="1">
      <alignment horizontal="center" vertical="center"/>
    </xf>
    <xf numFmtId="168" fontId="25" fillId="9" borderId="23" xfId="0" applyNumberFormat="1" applyFont="1" applyFill="1" applyBorder="1" applyAlignment="1" applyProtection="1">
      <alignment horizontal="center" vertical="center"/>
    </xf>
    <xf numFmtId="0" fontId="31" fillId="7" borderId="21" xfId="0" applyFont="1" applyFill="1" applyBorder="1" applyAlignment="1" applyProtection="1">
      <alignment horizontal="center" vertical="center" wrapText="1"/>
    </xf>
    <xf numFmtId="0" fontId="31" fillId="7" borderId="21" xfId="0" applyFont="1" applyFill="1" applyBorder="1" applyAlignment="1" applyProtection="1">
      <alignment horizontal="centerContinuous" vertical="center" wrapText="1"/>
    </xf>
    <xf numFmtId="0" fontId="31" fillId="7" borderId="21" xfId="0" applyFont="1" applyFill="1" applyBorder="1" applyAlignment="1" applyProtection="1">
      <alignment horizontal="left" vertical="center" wrapText="1"/>
    </xf>
    <xf numFmtId="0" fontId="18" fillId="7" borderId="20" xfId="0" applyFont="1" applyFill="1" applyBorder="1" applyAlignment="1" applyProtection="1">
      <alignment horizontal="center" vertical="center"/>
    </xf>
    <xf numFmtId="0" fontId="18" fillId="7" borderId="26" xfId="0" applyFont="1" applyFill="1" applyBorder="1" applyAlignment="1" applyProtection="1">
      <alignment horizontal="center" vertical="center"/>
    </xf>
    <xf numFmtId="168" fontId="16" fillId="7" borderId="19" xfId="0" applyNumberFormat="1" applyFont="1" applyFill="1" applyBorder="1" applyAlignment="1" applyProtection="1">
      <alignment vertical="center" wrapText="1"/>
    </xf>
    <xf numFmtId="168" fontId="16" fillId="7" borderId="21" xfId="0" applyNumberFormat="1" applyFont="1" applyFill="1" applyBorder="1" applyAlignment="1" applyProtection="1">
      <alignment vertical="center" wrapText="1"/>
    </xf>
    <xf numFmtId="168" fontId="16" fillId="7" borderId="26" xfId="0" applyNumberFormat="1" applyFont="1" applyFill="1" applyBorder="1" applyAlignment="1" applyProtection="1">
      <alignment vertical="center" wrapText="1"/>
    </xf>
    <xf numFmtId="168" fontId="31" fillId="7" borderId="25" xfId="0" applyNumberFormat="1" applyFont="1" applyFill="1" applyBorder="1" applyAlignment="1" applyProtection="1">
      <alignment horizontal="center" vertical="center"/>
    </xf>
    <xf numFmtId="168" fontId="31" fillId="7" borderId="21" xfId="0" applyNumberFormat="1" applyFont="1" applyFill="1" applyBorder="1" applyAlignment="1" applyProtection="1">
      <alignment horizontal="center" vertical="center"/>
    </xf>
    <xf numFmtId="168" fontId="31" fillId="7" borderId="23" xfId="0" applyNumberFormat="1" applyFont="1" applyFill="1" applyBorder="1" applyAlignment="1" applyProtection="1">
      <alignment horizontal="center" vertical="center"/>
    </xf>
    <xf numFmtId="0" fontId="103" fillId="0" borderId="0" xfId="0" applyFont="1" applyAlignment="1" applyProtection="1">
      <alignment vertical="center"/>
    </xf>
    <xf numFmtId="0" fontId="104" fillId="0" borderId="0" xfId="0" applyFont="1" applyAlignment="1" applyProtection="1">
      <alignment horizontal="center" vertical="center"/>
    </xf>
    <xf numFmtId="0" fontId="104" fillId="0" borderId="0" xfId="0" applyFont="1" applyAlignment="1" applyProtection="1">
      <alignment vertical="center"/>
    </xf>
    <xf numFmtId="168" fontId="103" fillId="0" borderId="0" xfId="0" applyNumberFormat="1" applyFont="1" applyAlignment="1" applyProtection="1">
      <alignment vertical="center"/>
    </xf>
    <xf numFmtId="168" fontId="10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Continuous" vertical="center"/>
    </xf>
    <xf numFmtId="0" fontId="55" fillId="0" borderId="0" xfId="0" applyFont="1" applyAlignment="1" applyProtection="1">
      <alignment horizontal="center" vertical="center"/>
    </xf>
    <xf numFmtId="0" fontId="55" fillId="0" borderId="0" xfId="0" applyFont="1" applyAlignment="1" applyProtection="1">
      <alignment horizontal="left" vertical="center"/>
    </xf>
    <xf numFmtId="0" fontId="5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5" fontId="18" fillId="0" borderId="41" xfId="0" applyNumberFormat="1" applyFont="1" applyFill="1" applyBorder="1" applyAlignment="1" applyProtection="1">
      <alignment vertical="center" wrapText="1"/>
    </xf>
    <xf numFmtId="0" fontId="38" fillId="0" borderId="66" xfId="0" applyFont="1" applyFill="1" applyBorder="1" applyAlignment="1">
      <alignment horizontal="center" vertical="center" wrapText="1"/>
    </xf>
    <xf numFmtId="168" fontId="25" fillId="0" borderId="100" xfId="0" applyNumberFormat="1" applyFont="1" applyFill="1" applyBorder="1" applyAlignment="1" applyProtection="1">
      <alignment horizontal="center" vertical="center"/>
      <protection locked="0"/>
    </xf>
    <xf numFmtId="168" fontId="25" fillId="0" borderId="61" xfId="0" applyNumberFormat="1" applyFont="1" applyFill="1" applyBorder="1" applyAlignment="1" applyProtection="1">
      <alignment horizontal="center" vertical="center"/>
      <protection locked="0"/>
    </xf>
    <xf numFmtId="168" fontId="25" fillId="0" borderId="109" xfId="0" applyNumberFormat="1" applyFont="1" applyFill="1" applyBorder="1" applyAlignment="1" applyProtection="1">
      <alignment horizontal="center" vertical="center"/>
      <protection locked="0"/>
    </xf>
    <xf numFmtId="164" fontId="11" fillId="0" borderId="100" xfId="0" applyNumberFormat="1" applyFont="1" applyFill="1" applyBorder="1" applyAlignment="1" applyProtection="1">
      <alignment vertical="center" wrapText="1"/>
    </xf>
    <xf numFmtId="164" fontId="11" fillId="0" borderId="109" xfId="0" applyNumberFormat="1" applyFont="1" applyFill="1" applyBorder="1" applyAlignment="1" applyProtection="1">
      <alignment vertical="center" wrapText="1"/>
    </xf>
    <xf numFmtId="167" fontId="11" fillId="0" borderId="100" xfId="0" applyNumberFormat="1" applyFont="1" applyFill="1" applyBorder="1" applyAlignment="1" applyProtection="1">
      <alignment vertical="center" wrapText="1"/>
    </xf>
    <xf numFmtId="167" fontId="11" fillId="0" borderId="61" xfId="0" applyNumberFormat="1" applyFont="1" applyFill="1" applyBorder="1" applyAlignment="1" applyProtection="1">
      <alignment vertical="center" wrapText="1"/>
    </xf>
    <xf numFmtId="167" fontId="11" fillId="0" borderId="109" xfId="0" applyNumberFormat="1" applyFont="1" applyFill="1" applyBorder="1" applyAlignment="1" applyProtection="1">
      <alignment vertical="center" wrapText="1"/>
    </xf>
    <xf numFmtId="49" fontId="11" fillId="0" borderId="18" xfId="1" applyNumberFormat="1" applyFont="1" applyFill="1" applyBorder="1" applyAlignment="1" applyProtection="1">
      <alignment horizontal="left" vertical="center" wrapText="1" indent="2"/>
    </xf>
    <xf numFmtId="49" fontId="11" fillId="0" borderId="139" xfId="0" applyNumberFormat="1" applyFont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11" fillId="0" borderId="141" xfId="0" applyFont="1" applyBorder="1" applyAlignment="1">
      <alignment horizontal="center" vertical="center"/>
    </xf>
    <xf numFmtId="0" fontId="11" fillId="0" borderId="14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9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108" fillId="0" borderId="0" xfId="0" applyFont="1" applyAlignment="1" applyProtection="1"/>
    <xf numFmtId="0" fontId="6" fillId="0" borderId="0" xfId="0" applyFont="1" applyAlignment="1" applyProtection="1"/>
    <xf numFmtId="0" fontId="6" fillId="0" borderId="13" xfId="0" applyFont="1" applyBorder="1" applyAlignment="1" applyProtection="1">
      <alignment vertical="center"/>
    </xf>
    <xf numFmtId="0" fontId="16" fillId="0" borderId="13" xfId="0" applyFont="1" applyBorder="1" applyAlignment="1" applyProtection="1">
      <alignment vertical="center"/>
    </xf>
    <xf numFmtId="49" fontId="11" fillId="0" borderId="139" xfId="0" applyNumberFormat="1" applyFont="1" applyBorder="1" applyAlignment="1" applyProtection="1">
      <alignment horizontal="center" vertical="center" wrapText="1"/>
    </xf>
    <xf numFmtId="0" fontId="38" fillId="0" borderId="87" xfId="0" applyFont="1" applyFill="1" applyBorder="1" applyAlignment="1" applyProtection="1">
      <alignment horizontal="center" vertical="center" wrapText="1"/>
    </xf>
    <xf numFmtId="0" fontId="11" fillId="0" borderId="86" xfId="0" applyFont="1" applyBorder="1" applyAlignment="1" applyProtection="1">
      <alignment horizontal="center" vertical="center"/>
    </xf>
    <xf numFmtId="0" fontId="38" fillId="0" borderId="66" xfId="0" applyFont="1" applyFill="1" applyBorder="1" applyAlignment="1" applyProtection="1">
      <alignment horizontal="center" vertical="center" wrapText="1"/>
    </xf>
    <xf numFmtId="0" fontId="16" fillId="39" borderId="37" xfId="0" applyFont="1" applyFill="1" applyBorder="1" applyAlignment="1">
      <alignment horizontal="left" vertical="center" wrapText="1"/>
    </xf>
    <xf numFmtId="0" fontId="16" fillId="6" borderId="37" xfId="0" applyFont="1" applyFill="1" applyBorder="1" applyAlignment="1">
      <alignment horizontal="left" vertical="center" wrapText="1"/>
    </xf>
    <xf numFmtId="0" fontId="107" fillId="0" borderId="10" xfId="0" applyFont="1" applyBorder="1" applyAlignment="1">
      <alignment horizontal="left" vertical="center" wrapText="1"/>
    </xf>
    <xf numFmtId="0" fontId="107" fillId="0" borderId="0" xfId="0" applyFont="1" applyAlignment="1">
      <alignment horizontal="left" vertical="center" wrapText="1"/>
    </xf>
    <xf numFmtId="0" fontId="106" fillId="0" borderId="37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right" vertical="center"/>
    </xf>
    <xf numFmtId="0" fontId="6" fillId="38" borderId="37" xfId="0" applyFont="1" applyFill="1" applyBorder="1" applyAlignment="1">
      <alignment horizontal="left" vertical="center" wrapText="1"/>
    </xf>
    <xf numFmtId="0" fontId="6" fillId="37" borderId="37" xfId="0" applyFont="1" applyFill="1" applyBorder="1" applyAlignment="1">
      <alignment horizontal="left" vertical="center" wrapText="1"/>
    </xf>
    <xf numFmtId="0" fontId="83" fillId="2" borderId="13" xfId="68" applyFont="1" applyFill="1" applyBorder="1" applyAlignment="1" applyProtection="1">
      <alignment horizontal="center"/>
      <protection locked="0"/>
    </xf>
    <xf numFmtId="0" fontId="42" fillId="0" borderId="0" xfId="68" applyFont="1" applyAlignment="1">
      <alignment horizontal="center" vertical="top"/>
    </xf>
    <xf numFmtId="0" fontId="31" fillId="0" borderId="0" xfId="0" applyNumberFormat="1" applyFont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</cellXfs>
  <cellStyles count="7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38"/>
    <cellStyle name="Обычный 11" xfId="39"/>
    <cellStyle name="Обычный 12" xfId="40"/>
    <cellStyle name="Обычный 13" xfId="41"/>
    <cellStyle name="Обычный 14" xfId="42"/>
    <cellStyle name="Обычный 15" xfId="43"/>
    <cellStyle name="Обычный 16" xfId="44"/>
    <cellStyle name="Обычный 17" xfId="68"/>
    <cellStyle name="Обычный 2" xfId="45"/>
    <cellStyle name="Обычный 2 2" xfId="46"/>
    <cellStyle name="Обычный 2 3" xfId="47"/>
    <cellStyle name="Обычный 2 4" xfId="48"/>
    <cellStyle name="Обычный 2 5" xfId="69"/>
    <cellStyle name="Обычный 3" xfId="49"/>
    <cellStyle name="Обычный 3 12" xfId="50"/>
    <cellStyle name="Обычный 3 2" xfId="51"/>
    <cellStyle name="Обычный 3 3" xfId="52"/>
    <cellStyle name="Обычный 3 5" xfId="53"/>
    <cellStyle name="Обычный 3 9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Обычный_Додаток 3" xfId="1"/>
    <cellStyle name="Плохой 2" xfId="61"/>
    <cellStyle name="Пояснение 2" xfId="62"/>
    <cellStyle name="Примечание 2" xfId="63"/>
    <cellStyle name="Связанная ячейка 2" xfId="64"/>
    <cellStyle name="Стиль 1" xfId="65"/>
    <cellStyle name="Текст предупреждения 2" xfId="66"/>
    <cellStyle name="Хороший 2" xfId="67"/>
  </cellStyles>
  <dxfs count="139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FF9999"/>
      <color rgb="FF66FF99"/>
      <color rgb="FFFFFF99"/>
      <color rgb="FF99FF66"/>
      <color rgb="FFFFCCFF"/>
      <color rgb="FFFFFFCC"/>
      <color rgb="FFFFFF66"/>
      <color rgb="FFA2E8A2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4"/>
  <sheetViews>
    <sheetView workbookViewId="0">
      <selection activeCell="C32" sqref="C32"/>
    </sheetView>
  </sheetViews>
  <sheetFormatPr defaultRowHeight="15" x14ac:dyDescent="0.25"/>
  <cols>
    <col min="1" max="1" width="2.140625" style="5" customWidth="1"/>
    <col min="2" max="2" width="4.140625" style="5" customWidth="1"/>
    <col min="3" max="3" width="36.28515625" style="5" customWidth="1"/>
    <col min="4" max="4" width="39.5703125" style="5" customWidth="1"/>
    <col min="5" max="5" width="26.140625" style="5" customWidth="1"/>
    <col min="6" max="6" width="67.28515625" style="5" customWidth="1"/>
    <col min="7" max="7" width="13.42578125" style="5" customWidth="1"/>
    <col min="8" max="8" width="24.5703125" style="5" customWidth="1"/>
    <col min="9" max="9" width="16.7109375" style="5" customWidth="1"/>
    <col min="10" max="10" width="17.28515625" style="5" customWidth="1"/>
    <col min="11" max="11" width="40.85546875" style="5" customWidth="1"/>
    <col min="12" max="12" width="14.28515625" style="5" customWidth="1"/>
    <col min="13" max="13" width="22.140625" style="5" customWidth="1"/>
    <col min="14" max="16384" width="9.140625" style="5"/>
  </cols>
  <sheetData>
    <row r="2" spans="2:8" ht="28.5" x14ac:dyDescent="0.25">
      <c r="E2" s="1401" t="s">
        <v>574</v>
      </c>
      <c r="F2" s="1363" t="s">
        <v>571</v>
      </c>
    </row>
    <row r="3" spans="2:8" ht="97.5" customHeight="1" x14ac:dyDescent="0.25">
      <c r="E3" s="1402" t="s">
        <v>575</v>
      </c>
      <c r="F3" s="1403" t="s">
        <v>842</v>
      </c>
      <c r="G3" s="2445" t="s">
        <v>849</v>
      </c>
      <c r="H3" s="2446"/>
    </row>
    <row r="4" spans="2:8" ht="15.75" x14ac:dyDescent="0.25">
      <c r="E4" s="1582" t="s">
        <v>845</v>
      </c>
      <c r="F4" s="1583" t="s">
        <v>846</v>
      </c>
    </row>
    <row r="6" spans="2:8" ht="28.5" x14ac:dyDescent="0.25">
      <c r="B6" s="2449">
        <v>1</v>
      </c>
      <c r="C6" s="2448" t="s">
        <v>567</v>
      </c>
      <c r="D6" s="2447" t="s">
        <v>848</v>
      </c>
      <c r="E6" s="1362" t="s">
        <v>563</v>
      </c>
      <c r="F6" s="1363" t="s">
        <v>571</v>
      </c>
      <c r="G6" s="1584" t="s">
        <v>562</v>
      </c>
      <c r="H6" s="1363" t="s">
        <v>565</v>
      </c>
    </row>
    <row r="7" spans="2:8" x14ac:dyDescent="0.25">
      <c r="B7" s="2449"/>
      <c r="C7" s="2448"/>
      <c r="D7" s="2447"/>
      <c r="E7" s="1362" t="s">
        <v>563</v>
      </c>
      <c r="F7" s="1583" t="s">
        <v>846</v>
      </c>
      <c r="G7" s="1584" t="s">
        <v>562</v>
      </c>
      <c r="H7" s="1583" t="s">
        <v>847</v>
      </c>
    </row>
    <row r="8" spans="2:8" x14ac:dyDescent="0.25">
      <c r="B8" s="81"/>
      <c r="C8" s="1097"/>
      <c r="D8" s="1097"/>
      <c r="G8" s="1585"/>
    </row>
    <row r="9" spans="2:8" ht="57" x14ac:dyDescent="0.25">
      <c r="B9" s="1341">
        <v>2</v>
      </c>
      <c r="C9" s="1340" t="s">
        <v>568</v>
      </c>
      <c r="D9" s="1340" t="s">
        <v>577</v>
      </c>
      <c r="E9" s="1361" t="s">
        <v>569</v>
      </c>
      <c r="F9" s="1403" t="s">
        <v>842</v>
      </c>
      <c r="G9" s="1584" t="s">
        <v>562</v>
      </c>
      <c r="H9" s="1364" t="s">
        <v>564</v>
      </c>
    </row>
    <row r="10" spans="2:8" x14ac:dyDescent="0.25">
      <c r="G10" s="1585"/>
    </row>
    <row r="11" spans="2:8" ht="33" customHeight="1" x14ac:dyDescent="0.25">
      <c r="B11" s="2449">
        <v>3</v>
      </c>
      <c r="C11" s="2448" t="s">
        <v>576</v>
      </c>
      <c r="D11" s="2448" t="s">
        <v>566</v>
      </c>
      <c r="E11" s="2450" t="s">
        <v>563</v>
      </c>
      <c r="F11" s="1363" t="s">
        <v>571</v>
      </c>
      <c r="G11" s="2448" t="s">
        <v>562</v>
      </c>
      <c r="H11" s="2443" t="s">
        <v>565</v>
      </c>
    </row>
    <row r="12" spans="2:8" ht="33" customHeight="1" x14ac:dyDescent="0.25">
      <c r="B12" s="2449"/>
      <c r="C12" s="2448"/>
      <c r="D12" s="2448"/>
      <c r="E12" s="2450"/>
      <c r="F12" s="1583" t="s">
        <v>846</v>
      </c>
      <c r="G12" s="2448"/>
      <c r="H12" s="2443"/>
    </row>
    <row r="13" spans="2:8" ht="33" customHeight="1" x14ac:dyDescent="0.25">
      <c r="B13" s="2449"/>
      <c r="C13" s="2448"/>
      <c r="D13" s="2448" t="s">
        <v>579</v>
      </c>
      <c r="E13" s="2451" t="s">
        <v>570</v>
      </c>
      <c r="F13" s="1363" t="s">
        <v>571</v>
      </c>
      <c r="G13" s="2448"/>
      <c r="H13" s="2444" t="s">
        <v>847</v>
      </c>
    </row>
    <row r="14" spans="2:8" ht="33" customHeight="1" x14ac:dyDescent="0.25">
      <c r="B14" s="2449"/>
      <c r="C14" s="2448"/>
      <c r="D14" s="2448"/>
      <c r="E14" s="2451"/>
      <c r="F14" s="1583" t="s">
        <v>846</v>
      </c>
      <c r="G14" s="2448"/>
      <c r="H14" s="2444"/>
    </row>
  </sheetData>
  <sheetProtection password="EC7D" sheet="1" objects="1" scenarios="1"/>
  <mergeCells count="13">
    <mergeCell ref="B6:B7"/>
    <mergeCell ref="E11:E12"/>
    <mergeCell ref="E13:E14"/>
    <mergeCell ref="D11:D12"/>
    <mergeCell ref="D13:D14"/>
    <mergeCell ref="C11:C14"/>
    <mergeCell ref="B11:B14"/>
    <mergeCell ref="H11:H12"/>
    <mergeCell ref="H13:H14"/>
    <mergeCell ref="G3:H3"/>
    <mergeCell ref="D6:D7"/>
    <mergeCell ref="C6:C7"/>
    <mergeCell ref="G11:G14"/>
  </mergeCells>
  <pageMargins left="0.23622047244094491" right="0.23622047244094491" top="0.39370078740157483" bottom="0.23622047244094491" header="0.31496062992125984" footer="0.31496062992125984"/>
  <pageSetup paperSize="9" scale="6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646"/>
  <sheetViews>
    <sheetView tabSelected="1" topLeftCell="B619" zoomScale="90" zoomScaleNormal="90" workbookViewId="0">
      <selection activeCell="F646" sqref="F646"/>
    </sheetView>
  </sheetViews>
  <sheetFormatPr defaultRowHeight="15" outlineLevelRow="1" outlineLevelCol="1" x14ac:dyDescent="0.25"/>
  <cols>
    <col min="1" max="1" width="1" style="1169" customWidth="1"/>
    <col min="2" max="2" width="8.42578125" style="5" customWidth="1"/>
    <col min="3" max="3" width="6" style="441" customWidth="1"/>
    <col min="4" max="4" width="6.42578125" style="5" customWidth="1"/>
    <col min="5" max="5" width="54.42578125" style="5" customWidth="1"/>
    <col min="6" max="6" width="8.5703125" style="5" customWidth="1"/>
    <col min="7" max="7" width="10.42578125" style="81" customWidth="1"/>
    <col min="8" max="9" width="10.42578125" style="5" customWidth="1"/>
    <col min="10" max="10" width="13.140625" style="81" customWidth="1" outlineLevel="1"/>
    <col min="11" max="11" width="13.42578125" style="5" customWidth="1" outlineLevel="1"/>
    <col min="12" max="12" width="10" style="5" customWidth="1" outlineLevel="1"/>
    <col min="13" max="13" width="10" style="81" customWidth="1" outlineLevel="1"/>
    <col min="14" max="15" width="10" style="5" customWidth="1" outlineLevel="1"/>
    <col min="16" max="16" width="10" style="81" customWidth="1" outlineLevel="1"/>
    <col min="17" max="18" width="10" style="5" customWidth="1" outlineLevel="1"/>
    <col min="19" max="19" width="10" style="81" customWidth="1" outlineLevel="1"/>
    <col min="20" max="21" width="10" style="5" customWidth="1" outlineLevel="1"/>
    <col min="22" max="22" width="11.140625" style="81" customWidth="1"/>
    <col min="23" max="23" width="8.85546875" style="81" customWidth="1"/>
    <col min="24" max="24" width="11.42578125" style="81" customWidth="1"/>
    <col min="25" max="25" width="12" style="81" customWidth="1"/>
    <col min="26" max="29" width="12.42578125" style="81" hidden="1" customWidth="1" outlineLevel="1"/>
    <col min="30" max="33" width="9.85546875" style="5" hidden="1" customWidth="1" outlineLevel="1"/>
    <col min="34" max="34" width="9.140625" style="5" collapsed="1"/>
    <col min="35" max="16384" width="9.140625" style="5"/>
  </cols>
  <sheetData>
    <row r="1" spans="1:33" ht="36" customHeight="1" x14ac:dyDescent="0.25">
      <c r="B1" s="4" t="s">
        <v>572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29"/>
      <c r="AE1" s="529"/>
      <c r="AF1" s="529"/>
      <c r="AG1" s="529"/>
    </row>
    <row r="2" spans="1:33" ht="18.75" x14ac:dyDescent="0.25">
      <c r="B2" s="539" t="s">
        <v>419</v>
      </c>
      <c r="C2" s="539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2"/>
      <c r="AE2" s="452"/>
      <c r="AF2" s="452"/>
      <c r="AG2" s="452"/>
    </row>
    <row r="3" spans="1:33" s="1" customFormat="1" ht="11.25" x14ac:dyDescent="0.25">
      <c r="A3" s="1169"/>
      <c r="B3" s="6" t="s">
        <v>0</v>
      </c>
      <c r="C3" s="453"/>
      <c r="D3" s="453"/>
      <c r="E3" s="453"/>
      <c r="F3" s="453"/>
      <c r="G3" s="454"/>
      <c r="H3" s="453"/>
      <c r="I3" s="453"/>
      <c r="J3" s="454"/>
      <c r="K3" s="453"/>
      <c r="L3" s="453"/>
      <c r="M3" s="454"/>
      <c r="N3" s="453"/>
      <c r="O3" s="453"/>
      <c r="P3" s="454"/>
      <c r="Q3" s="453"/>
      <c r="R3" s="453"/>
      <c r="S3" s="454"/>
      <c r="T3" s="453"/>
      <c r="U3" s="453"/>
      <c r="V3" s="454"/>
      <c r="W3" s="454"/>
      <c r="X3" s="454"/>
      <c r="Y3" s="454"/>
      <c r="Z3" s="454"/>
      <c r="AA3" s="454"/>
      <c r="AB3" s="454"/>
      <c r="AC3" s="454"/>
      <c r="AD3" s="455"/>
      <c r="AE3" s="455"/>
      <c r="AF3" s="455"/>
      <c r="AG3" s="455"/>
    </row>
    <row r="4" spans="1:33" ht="20.25" x14ac:dyDescent="0.25">
      <c r="B4" s="7" t="s">
        <v>887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452"/>
      <c r="AE4" s="452"/>
      <c r="AF4" s="452"/>
      <c r="AG4" s="452"/>
    </row>
    <row r="5" spans="1:33" s="1" customFormat="1" ht="11.25" x14ac:dyDescent="0.25">
      <c r="A5" s="1169"/>
      <c r="B5" s="6" t="s">
        <v>1</v>
      </c>
      <c r="C5" s="453"/>
      <c r="D5" s="453"/>
      <c r="E5" s="453"/>
      <c r="F5" s="453"/>
      <c r="G5" s="454"/>
      <c r="H5" s="453"/>
      <c r="I5" s="453"/>
      <c r="J5" s="454"/>
      <c r="K5" s="453"/>
      <c r="L5" s="453"/>
      <c r="M5" s="454"/>
      <c r="N5" s="453"/>
      <c r="O5" s="453"/>
      <c r="P5" s="454"/>
      <c r="Q5" s="453"/>
      <c r="R5" s="453"/>
      <c r="S5" s="454"/>
      <c r="T5" s="453"/>
      <c r="U5" s="453"/>
      <c r="V5" s="454"/>
      <c r="W5" s="454"/>
      <c r="X5" s="454"/>
      <c r="Y5" s="454"/>
      <c r="Z5" s="454"/>
      <c r="AA5" s="454"/>
      <c r="AB5" s="454"/>
      <c r="AC5" s="454"/>
      <c r="AD5" s="455"/>
      <c r="AE5" s="455"/>
      <c r="AF5" s="455"/>
      <c r="AG5" s="455"/>
    </row>
    <row r="6" spans="1:33" s="1264" customFormat="1" ht="18.75" x14ac:dyDescent="0.3">
      <c r="A6" s="1155"/>
      <c r="G6" s="1265"/>
      <c r="J6" s="518" t="s">
        <v>403</v>
      </c>
      <c r="K6" s="1174">
        <v>31</v>
      </c>
      <c r="L6" s="2452">
        <v>12</v>
      </c>
      <c r="M6" s="2452"/>
      <c r="N6" s="519">
        <v>2018</v>
      </c>
      <c r="O6" s="520" t="s">
        <v>404</v>
      </c>
      <c r="Z6" s="1265"/>
      <c r="AA6" s="1265"/>
      <c r="AB6" s="1265"/>
      <c r="AC6" s="1265"/>
    </row>
    <row r="7" spans="1:33" s="1" customFormat="1" ht="12.75" customHeight="1" thickBot="1" x14ac:dyDescent="0.25">
      <c r="A7" s="1169"/>
      <c r="G7" s="3"/>
      <c r="J7" s="1175"/>
      <c r="K7" s="533" t="s">
        <v>405</v>
      </c>
      <c r="L7" s="2453" t="s">
        <v>406</v>
      </c>
      <c r="M7" s="2453"/>
      <c r="N7" s="534" t="s">
        <v>407</v>
      </c>
      <c r="O7" s="1263"/>
      <c r="Z7" s="3"/>
      <c r="AA7" s="3"/>
      <c r="AB7" s="3"/>
      <c r="AC7" s="3"/>
    </row>
    <row r="8" spans="1:33" s="11" customFormat="1" ht="15.75" thickBot="1" x14ac:dyDescent="0.3">
      <c r="A8" s="1152"/>
      <c r="B8" s="9"/>
      <c r="C8" s="10" t="s">
        <v>2</v>
      </c>
      <c r="G8" s="12"/>
      <c r="O8" s="521"/>
      <c r="Z8" s="12"/>
      <c r="AA8" s="12"/>
      <c r="AB8" s="12"/>
      <c r="AC8" s="12"/>
    </row>
    <row r="9" spans="1:33" s="20" customFormat="1" x14ac:dyDescent="0.25">
      <c r="A9" s="1169"/>
      <c r="B9" s="13" t="s">
        <v>3</v>
      </c>
      <c r="C9" s="14"/>
      <c r="D9" s="15" t="s">
        <v>4</v>
      </c>
      <c r="E9" s="16"/>
      <c r="F9" s="456"/>
      <c r="G9" s="499" t="s">
        <v>800</v>
      </c>
      <c r="H9" s="17"/>
      <c r="I9" s="500"/>
      <c r="J9" s="457" t="s">
        <v>801</v>
      </c>
      <c r="K9" s="458"/>
      <c r="L9" s="458"/>
      <c r="M9" s="457" t="s">
        <v>802</v>
      </c>
      <c r="N9" s="458"/>
      <c r="O9" s="458"/>
      <c r="P9" s="457" t="s">
        <v>803</v>
      </c>
      <c r="Q9" s="458"/>
      <c r="R9" s="458"/>
      <c r="S9" s="457" t="s">
        <v>804</v>
      </c>
      <c r="T9" s="458"/>
      <c r="U9" s="458"/>
      <c r="V9" s="459" t="s">
        <v>5</v>
      </c>
      <c r="W9" s="460"/>
      <c r="X9" s="460"/>
      <c r="Y9" s="461"/>
      <c r="Z9" s="19" t="s">
        <v>6</v>
      </c>
      <c r="AA9" s="14" t="s">
        <v>6</v>
      </c>
      <c r="AB9" s="14" t="s">
        <v>6</v>
      </c>
      <c r="AC9" s="18" t="s">
        <v>6</v>
      </c>
      <c r="AD9" s="19" t="s">
        <v>7</v>
      </c>
      <c r="AE9" s="14" t="s">
        <v>7</v>
      </c>
      <c r="AF9" s="14" t="s">
        <v>7</v>
      </c>
      <c r="AG9" s="18" t="s">
        <v>7</v>
      </c>
    </row>
    <row r="10" spans="1:33" s="20" customFormat="1" ht="15.75" x14ac:dyDescent="0.25">
      <c r="A10" s="1169"/>
      <c r="B10" s="21" t="s">
        <v>8</v>
      </c>
      <c r="C10" s="22" t="s">
        <v>9</v>
      </c>
      <c r="D10" s="23" t="s">
        <v>10</v>
      </c>
      <c r="E10" s="24" t="s">
        <v>11</v>
      </c>
      <c r="F10" s="26" t="s">
        <v>12</v>
      </c>
      <c r="G10" s="501" t="s">
        <v>13</v>
      </c>
      <c r="H10" s="25"/>
      <c r="I10" s="502"/>
      <c r="J10" s="462" t="s">
        <v>14</v>
      </c>
      <c r="K10" s="463"/>
      <c r="L10" s="463"/>
      <c r="M10" s="462" t="s">
        <v>14</v>
      </c>
      <c r="N10" s="463"/>
      <c r="O10" s="463"/>
      <c r="P10" s="462" t="s">
        <v>14</v>
      </c>
      <c r="Q10" s="463"/>
      <c r="R10" s="463"/>
      <c r="S10" s="462" t="s">
        <v>14</v>
      </c>
      <c r="T10" s="463"/>
      <c r="U10" s="463"/>
      <c r="V10" s="1148" t="s">
        <v>580</v>
      </c>
      <c r="W10" s="1146"/>
      <c r="X10" s="1146"/>
      <c r="Y10" s="1147"/>
      <c r="Z10" s="27" t="s">
        <v>15</v>
      </c>
      <c r="AA10" s="22" t="s">
        <v>15</v>
      </c>
      <c r="AB10" s="22" t="s">
        <v>15</v>
      </c>
      <c r="AC10" s="26" t="s">
        <v>15</v>
      </c>
      <c r="AD10" s="27" t="s">
        <v>16</v>
      </c>
      <c r="AE10" s="22" t="s">
        <v>16</v>
      </c>
      <c r="AF10" s="22" t="s">
        <v>16</v>
      </c>
      <c r="AG10" s="26" t="s">
        <v>16</v>
      </c>
    </row>
    <row r="11" spans="1:33" s="20" customFormat="1" ht="13.5" x14ac:dyDescent="0.25">
      <c r="A11" s="1169"/>
      <c r="B11" s="21" t="s">
        <v>17</v>
      </c>
      <c r="C11" s="28" t="s">
        <v>18</v>
      </c>
      <c r="D11" s="23" t="s">
        <v>19</v>
      </c>
      <c r="E11" s="27"/>
      <c r="F11" s="26" t="s">
        <v>20</v>
      </c>
      <c r="G11" s="503" t="s">
        <v>21</v>
      </c>
      <c r="H11" s="30" t="s">
        <v>22</v>
      </c>
      <c r="I11" s="26" t="s">
        <v>23</v>
      </c>
      <c r="J11" s="464" t="s">
        <v>21</v>
      </c>
      <c r="K11" s="30" t="s">
        <v>22</v>
      </c>
      <c r="L11" s="22" t="s">
        <v>23</v>
      </c>
      <c r="M11" s="464" t="s">
        <v>21</v>
      </c>
      <c r="N11" s="30" t="s">
        <v>22</v>
      </c>
      <c r="O11" s="22" t="s">
        <v>23</v>
      </c>
      <c r="P11" s="464" t="s">
        <v>21</v>
      </c>
      <c r="Q11" s="30" t="s">
        <v>22</v>
      </c>
      <c r="R11" s="22" t="s">
        <v>23</v>
      </c>
      <c r="S11" s="464" t="s">
        <v>21</v>
      </c>
      <c r="T11" s="30" t="s">
        <v>22</v>
      </c>
      <c r="U11" s="22" t="s">
        <v>23</v>
      </c>
      <c r="V11" s="465" t="s">
        <v>24</v>
      </c>
      <c r="W11" s="466" t="s">
        <v>25</v>
      </c>
      <c r="X11" s="466" t="s">
        <v>26</v>
      </c>
      <c r="Y11" s="467" t="s">
        <v>27</v>
      </c>
      <c r="Z11" s="31" t="s">
        <v>409</v>
      </c>
      <c r="AA11" s="32" t="s">
        <v>408</v>
      </c>
      <c r="AB11" s="32" t="s">
        <v>410</v>
      </c>
      <c r="AC11" s="33" t="s">
        <v>411</v>
      </c>
      <c r="AD11" s="31" t="s">
        <v>409</v>
      </c>
      <c r="AE11" s="32" t="s">
        <v>408</v>
      </c>
      <c r="AF11" s="32" t="s">
        <v>410</v>
      </c>
      <c r="AG11" s="33" t="s">
        <v>411</v>
      </c>
    </row>
    <row r="12" spans="1:33" s="20" customFormat="1" ht="14.25" thickBot="1" x14ac:dyDescent="0.3">
      <c r="A12" s="1169"/>
      <c r="B12" s="34" t="s">
        <v>28</v>
      </c>
      <c r="C12" s="35"/>
      <c r="D12" s="36"/>
      <c r="E12" s="37"/>
      <c r="F12" s="468"/>
      <c r="G12" s="504"/>
      <c r="H12" s="39" t="s">
        <v>29</v>
      </c>
      <c r="I12" s="505" t="s">
        <v>29</v>
      </c>
      <c r="J12" s="469"/>
      <c r="K12" s="39" t="s">
        <v>29</v>
      </c>
      <c r="L12" s="35" t="s">
        <v>29</v>
      </c>
      <c r="M12" s="469"/>
      <c r="N12" s="39" t="s">
        <v>29</v>
      </c>
      <c r="O12" s="35" t="s">
        <v>29</v>
      </c>
      <c r="P12" s="469"/>
      <c r="Q12" s="39" t="s">
        <v>29</v>
      </c>
      <c r="R12" s="35" t="s">
        <v>29</v>
      </c>
      <c r="S12" s="469"/>
      <c r="T12" s="39" t="s">
        <v>29</v>
      </c>
      <c r="U12" s="35" t="s">
        <v>29</v>
      </c>
      <c r="V12" s="758" t="s">
        <v>491</v>
      </c>
      <c r="W12" s="470"/>
      <c r="X12" s="471" t="s">
        <v>30</v>
      </c>
      <c r="Y12" s="472" t="s">
        <v>31</v>
      </c>
      <c r="Z12" s="530" t="s">
        <v>515</v>
      </c>
      <c r="AA12" s="531" t="s">
        <v>516</v>
      </c>
      <c r="AB12" s="531" t="s">
        <v>517</v>
      </c>
      <c r="AC12" s="532" t="s">
        <v>518</v>
      </c>
      <c r="AD12" s="40" t="s">
        <v>412</v>
      </c>
      <c r="AE12" s="41" t="s">
        <v>413</v>
      </c>
      <c r="AF12" s="41" t="s">
        <v>414</v>
      </c>
      <c r="AG12" s="42" t="s">
        <v>415</v>
      </c>
    </row>
    <row r="13" spans="1:33" s="20" customFormat="1" ht="13.5" thickBot="1" x14ac:dyDescent="0.3">
      <c r="A13" s="1169"/>
      <c r="B13" s="43">
        <v>1</v>
      </c>
      <c r="C13" s="44">
        <v>2</v>
      </c>
      <c r="D13" s="44">
        <v>3</v>
      </c>
      <c r="E13" s="44">
        <v>4</v>
      </c>
      <c r="F13" s="45">
        <v>5</v>
      </c>
      <c r="G13" s="43">
        <v>6</v>
      </c>
      <c r="H13" s="44">
        <v>7</v>
      </c>
      <c r="I13" s="45">
        <v>8</v>
      </c>
      <c r="J13" s="43">
        <v>9</v>
      </c>
      <c r="K13" s="44">
        <v>10</v>
      </c>
      <c r="L13" s="45">
        <v>11</v>
      </c>
      <c r="M13" s="43">
        <v>12</v>
      </c>
      <c r="N13" s="44">
        <v>13</v>
      </c>
      <c r="O13" s="45">
        <v>14</v>
      </c>
      <c r="P13" s="43">
        <v>15</v>
      </c>
      <c r="Q13" s="44">
        <v>16</v>
      </c>
      <c r="R13" s="46">
        <v>17</v>
      </c>
      <c r="S13" s="473">
        <v>18</v>
      </c>
      <c r="T13" s="49">
        <v>19</v>
      </c>
      <c r="U13" s="47">
        <v>20</v>
      </c>
      <c r="V13" s="43">
        <v>21</v>
      </c>
      <c r="W13" s="44">
        <v>22</v>
      </c>
      <c r="X13" s="46">
        <v>23</v>
      </c>
      <c r="Y13" s="47">
        <v>24</v>
      </c>
      <c r="Z13" s="48">
        <v>25</v>
      </c>
      <c r="AA13" s="49">
        <v>26</v>
      </c>
      <c r="AB13" s="50">
        <v>27</v>
      </c>
      <c r="AC13" s="47">
        <v>28</v>
      </c>
      <c r="AD13" s="51">
        <v>29</v>
      </c>
      <c r="AE13" s="51">
        <v>30</v>
      </c>
      <c r="AF13" s="51">
        <v>31</v>
      </c>
      <c r="AG13" s="47">
        <v>32</v>
      </c>
    </row>
    <row r="14" spans="1:33" ht="15.75" x14ac:dyDescent="0.25">
      <c r="A14" s="127"/>
      <c r="B14" s="1134"/>
      <c r="C14" s="1135"/>
      <c r="D14" s="1136"/>
      <c r="E14" s="1182" t="s">
        <v>32</v>
      </c>
      <c r="F14" s="1411"/>
      <c r="G14" s="1137"/>
      <c r="H14" s="1136"/>
      <c r="I14" s="1138"/>
      <c r="J14" s="1137"/>
      <c r="K14" s="1136"/>
      <c r="L14" s="1138"/>
      <c r="M14" s="1137"/>
      <c r="N14" s="1136"/>
      <c r="O14" s="1138"/>
      <c r="P14" s="1137"/>
      <c r="Q14" s="1136"/>
      <c r="R14" s="1136"/>
      <c r="S14" s="1137"/>
      <c r="T14" s="1136"/>
      <c r="U14" s="1138"/>
      <c r="V14" s="1139" t="s">
        <v>401</v>
      </c>
      <c r="W14" s="1140"/>
      <c r="X14" s="1140"/>
      <c r="Y14" s="1141"/>
      <c r="Z14" s="1142"/>
      <c r="AA14" s="1142"/>
      <c r="AB14" s="1142"/>
      <c r="AC14" s="1143"/>
      <c r="AD14" s="1137"/>
      <c r="AE14" s="1142"/>
      <c r="AF14" s="1142"/>
      <c r="AG14" s="1143"/>
    </row>
    <row r="15" spans="1:33" x14ac:dyDescent="0.25">
      <c r="A15" s="1159"/>
      <c r="B15" s="63" t="s">
        <v>33</v>
      </c>
      <c r="C15" s="64" t="s">
        <v>34</v>
      </c>
      <c r="D15" s="64" t="s">
        <v>34</v>
      </c>
      <c r="E15" s="65" t="s">
        <v>528</v>
      </c>
      <c r="F15" s="66" t="s">
        <v>35</v>
      </c>
      <c r="G15" s="1273">
        <f>H15+I15</f>
        <v>0</v>
      </c>
      <c r="H15" s="1353">
        <f t="shared" ref="H15:I15" si="0">H434</f>
        <v>0</v>
      </c>
      <c r="I15" s="1415">
        <f t="shared" si="0"/>
        <v>0</v>
      </c>
      <c r="J15" s="1273">
        <f>K15+L15</f>
        <v>0</v>
      </c>
      <c r="K15" s="1353">
        <f t="shared" ref="K15:L15" si="1">K434</f>
        <v>0</v>
      </c>
      <c r="L15" s="1354">
        <f t="shared" si="1"/>
        <v>0</v>
      </c>
      <c r="M15" s="1273">
        <f t="shared" ref="M15" si="2">N15+O15</f>
        <v>0</v>
      </c>
      <c r="N15" s="1353">
        <f t="shared" ref="N15:O15" si="3">N434</f>
        <v>0</v>
      </c>
      <c r="O15" s="1354">
        <f t="shared" si="3"/>
        <v>0</v>
      </c>
      <c r="P15" s="1273">
        <f t="shared" ref="P15" si="4">Q15+R15</f>
        <v>0</v>
      </c>
      <c r="Q15" s="1353">
        <f t="shared" ref="Q15:R15" si="5">Q434</f>
        <v>0</v>
      </c>
      <c r="R15" s="1354">
        <f t="shared" si="5"/>
        <v>0</v>
      </c>
      <c r="S15" s="1273">
        <f t="shared" ref="S15" si="6">T15+U15</f>
        <v>0</v>
      </c>
      <c r="T15" s="1353">
        <f t="shared" ref="T15:U15" si="7">T434</f>
        <v>0</v>
      </c>
      <c r="U15" s="1354">
        <f t="shared" si="7"/>
        <v>0</v>
      </c>
      <c r="V15" s="479" t="s">
        <v>34</v>
      </c>
      <c r="W15" s="59" t="s">
        <v>34</v>
      </c>
      <c r="X15" s="59" t="s">
        <v>34</v>
      </c>
      <c r="Y15" s="60" t="s">
        <v>34</v>
      </c>
      <c r="Z15" s="62" t="s">
        <v>34</v>
      </c>
      <c r="AA15" s="59" t="s">
        <v>34</v>
      </c>
      <c r="AB15" s="62" t="s">
        <v>34</v>
      </c>
      <c r="AC15" s="60" t="s">
        <v>34</v>
      </c>
      <c r="AD15" s="489">
        <f t="shared" ref="AD15" si="8">IF(G15&gt;0,ROUND((J15/G15),3),0)</f>
        <v>0</v>
      </c>
      <c r="AE15" s="90">
        <f t="shared" ref="AE15" si="9">IF(G15&gt;0,ROUND((M15/G15),3),0)</f>
        <v>0</v>
      </c>
      <c r="AF15" s="90">
        <f t="shared" ref="AF15" si="10">IF(G15&gt;0,ROUND((P15/G15),3),0)</f>
        <v>0</v>
      </c>
      <c r="AG15" s="490">
        <f t="shared" ref="AG15" si="11">IF(G15&gt;0,ROUND((S15/G15),3),0)</f>
        <v>0</v>
      </c>
    </row>
    <row r="16" spans="1:33" ht="25.5" x14ac:dyDescent="0.25">
      <c r="A16" s="1404"/>
      <c r="B16" s="63" t="s">
        <v>33</v>
      </c>
      <c r="C16" s="64" t="s">
        <v>34</v>
      </c>
      <c r="D16" s="64" t="s">
        <v>34</v>
      </c>
      <c r="E16" s="1405" t="s">
        <v>594</v>
      </c>
      <c r="F16" s="66" t="s">
        <v>36</v>
      </c>
      <c r="G16" s="2415"/>
      <c r="H16" s="59" t="s">
        <v>34</v>
      </c>
      <c r="I16" s="60" t="s">
        <v>34</v>
      </c>
      <c r="J16" s="2415"/>
      <c r="K16" s="59" t="s">
        <v>34</v>
      </c>
      <c r="L16" s="60" t="s">
        <v>34</v>
      </c>
      <c r="M16" s="2415"/>
      <c r="N16" s="59" t="s">
        <v>34</v>
      </c>
      <c r="O16" s="60" t="s">
        <v>34</v>
      </c>
      <c r="P16" s="2415"/>
      <c r="Q16" s="59" t="s">
        <v>34</v>
      </c>
      <c r="R16" s="60" t="s">
        <v>34</v>
      </c>
      <c r="S16" s="2415"/>
      <c r="T16" s="59" t="s">
        <v>34</v>
      </c>
      <c r="U16" s="60" t="s">
        <v>34</v>
      </c>
      <c r="V16" s="479" t="s">
        <v>34</v>
      </c>
      <c r="W16" s="59" t="s">
        <v>34</v>
      </c>
      <c r="X16" s="59" t="s">
        <v>34</v>
      </c>
      <c r="Y16" s="60" t="s">
        <v>34</v>
      </c>
      <c r="Z16" s="62" t="s">
        <v>34</v>
      </c>
      <c r="AA16" s="59" t="s">
        <v>34</v>
      </c>
      <c r="AB16" s="62" t="s">
        <v>34</v>
      </c>
      <c r="AC16" s="60" t="s">
        <v>34</v>
      </c>
      <c r="AD16" s="61" t="s">
        <v>34</v>
      </c>
      <c r="AE16" s="59" t="s">
        <v>34</v>
      </c>
      <c r="AF16" s="62" t="s">
        <v>34</v>
      </c>
      <c r="AG16" s="60" t="s">
        <v>34</v>
      </c>
    </row>
    <row r="17" spans="1:33" ht="24.75" x14ac:dyDescent="0.25">
      <c r="A17" s="1404"/>
      <c r="B17" s="63" t="s">
        <v>33</v>
      </c>
      <c r="C17" s="64" t="s">
        <v>34</v>
      </c>
      <c r="D17" s="64" t="s">
        <v>34</v>
      </c>
      <c r="E17" s="1405" t="s">
        <v>595</v>
      </c>
      <c r="F17" s="66" t="s">
        <v>36</v>
      </c>
      <c r="G17" s="2415"/>
      <c r="H17" s="59" t="s">
        <v>34</v>
      </c>
      <c r="I17" s="60" t="s">
        <v>34</v>
      </c>
      <c r="J17" s="2415"/>
      <c r="K17" s="59" t="s">
        <v>34</v>
      </c>
      <c r="L17" s="60" t="s">
        <v>34</v>
      </c>
      <c r="M17" s="2415"/>
      <c r="N17" s="59" t="s">
        <v>34</v>
      </c>
      <c r="O17" s="60" t="s">
        <v>34</v>
      </c>
      <c r="P17" s="2415"/>
      <c r="Q17" s="59" t="s">
        <v>34</v>
      </c>
      <c r="R17" s="60" t="s">
        <v>34</v>
      </c>
      <c r="S17" s="2415"/>
      <c r="T17" s="59" t="s">
        <v>34</v>
      </c>
      <c r="U17" s="60" t="s">
        <v>34</v>
      </c>
      <c r="V17" s="479" t="s">
        <v>34</v>
      </c>
      <c r="W17" s="59" t="s">
        <v>34</v>
      </c>
      <c r="X17" s="59" t="s">
        <v>34</v>
      </c>
      <c r="Y17" s="60" t="s">
        <v>34</v>
      </c>
      <c r="Z17" s="62" t="s">
        <v>34</v>
      </c>
      <c r="AA17" s="59" t="s">
        <v>34</v>
      </c>
      <c r="AB17" s="62" t="s">
        <v>34</v>
      </c>
      <c r="AC17" s="60" t="s">
        <v>34</v>
      </c>
      <c r="AD17" s="61" t="s">
        <v>34</v>
      </c>
      <c r="AE17" s="59" t="s">
        <v>34</v>
      </c>
      <c r="AF17" s="62" t="s">
        <v>34</v>
      </c>
      <c r="AG17" s="60" t="s">
        <v>34</v>
      </c>
    </row>
    <row r="18" spans="1:33" ht="25.5" x14ac:dyDescent="0.25">
      <c r="A18" s="1404"/>
      <c r="B18" s="63" t="s">
        <v>33</v>
      </c>
      <c r="C18" s="64" t="s">
        <v>34</v>
      </c>
      <c r="D18" s="64" t="s">
        <v>34</v>
      </c>
      <c r="E18" s="1405" t="s">
        <v>596</v>
      </c>
      <c r="F18" s="66" t="s">
        <v>36</v>
      </c>
      <c r="G18" s="2415"/>
      <c r="H18" s="59" t="s">
        <v>34</v>
      </c>
      <c r="I18" s="60" t="s">
        <v>34</v>
      </c>
      <c r="J18" s="2415"/>
      <c r="K18" s="59" t="s">
        <v>34</v>
      </c>
      <c r="L18" s="60" t="s">
        <v>34</v>
      </c>
      <c r="M18" s="2415"/>
      <c r="N18" s="59" t="s">
        <v>34</v>
      </c>
      <c r="O18" s="60" t="s">
        <v>34</v>
      </c>
      <c r="P18" s="2415"/>
      <c r="Q18" s="59" t="s">
        <v>34</v>
      </c>
      <c r="R18" s="60" t="s">
        <v>34</v>
      </c>
      <c r="S18" s="2415"/>
      <c r="T18" s="59" t="s">
        <v>34</v>
      </c>
      <c r="U18" s="60" t="s">
        <v>34</v>
      </c>
      <c r="V18" s="479" t="s">
        <v>34</v>
      </c>
      <c r="W18" s="59" t="s">
        <v>34</v>
      </c>
      <c r="X18" s="59" t="s">
        <v>34</v>
      </c>
      <c r="Y18" s="60" t="s">
        <v>34</v>
      </c>
      <c r="Z18" s="62" t="s">
        <v>34</v>
      </c>
      <c r="AA18" s="59" t="s">
        <v>34</v>
      </c>
      <c r="AB18" s="62" t="s">
        <v>34</v>
      </c>
      <c r="AC18" s="60" t="s">
        <v>34</v>
      </c>
      <c r="AD18" s="61" t="s">
        <v>34</v>
      </c>
      <c r="AE18" s="59" t="s">
        <v>34</v>
      </c>
      <c r="AF18" s="62" t="s">
        <v>34</v>
      </c>
      <c r="AG18" s="60" t="s">
        <v>34</v>
      </c>
    </row>
    <row r="19" spans="1:33" ht="25.5" x14ac:dyDescent="0.25">
      <c r="A19" s="1404"/>
      <c r="B19" s="63" t="s">
        <v>33</v>
      </c>
      <c r="C19" s="64" t="s">
        <v>34</v>
      </c>
      <c r="D19" s="64" t="s">
        <v>34</v>
      </c>
      <c r="E19" s="1405" t="s">
        <v>597</v>
      </c>
      <c r="F19" s="66" t="s">
        <v>36</v>
      </c>
      <c r="G19" s="2415"/>
      <c r="H19" s="59" t="s">
        <v>34</v>
      </c>
      <c r="I19" s="60" t="s">
        <v>34</v>
      </c>
      <c r="J19" s="2415"/>
      <c r="K19" s="59" t="s">
        <v>34</v>
      </c>
      <c r="L19" s="60" t="s">
        <v>34</v>
      </c>
      <c r="M19" s="2415"/>
      <c r="N19" s="59" t="s">
        <v>34</v>
      </c>
      <c r="O19" s="60" t="s">
        <v>34</v>
      </c>
      <c r="P19" s="2415"/>
      <c r="Q19" s="59" t="s">
        <v>34</v>
      </c>
      <c r="R19" s="60" t="s">
        <v>34</v>
      </c>
      <c r="S19" s="2415"/>
      <c r="T19" s="59" t="s">
        <v>34</v>
      </c>
      <c r="U19" s="60" t="s">
        <v>34</v>
      </c>
      <c r="V19" s="479" t="s">
        <v>34</v>
      </c>
      <c r="W19" s="59" t="s">
        <v>34</v>
      </c>
      <c r="X19" s="59" t="s">
        <v>34</v>
      </c>
      <c r="Y19" s="60" t="s">
        <v>34</v>
      </c>
      <c r="Z19" s="62" t="s">
        <v>34</v>
      </c>
      <c r="AA19" s="59" t="s">
        <v>34</v>
      </c>
      <c r="AB19" s="62" t="s">
        <v>34</v>
      </c>
      <c r="AC19" s="60" t="s">
        <v>34</v>
      </c>
      <c r="AD19" s="61" t="s">
        <v>34</v>
      </c>
      <c r="AE19" s="59" t="s">
        <v>34</v>
      </c>
      <c r="AF19" s="62" t="s">
        <v>34</v>
      </c>
      <c r="AG19" s="60" t="s">
        <v>34</v>
      </c>
    </row>
    <row r="20" spans="1:33" ht="45.75" x14ac:dyDescent="0.25">
      <c r="A20" s="1151"/>
      <c r="B20" s="69"/>
      <c r="C20" s="70"/>
      <c r="D20" s="71"/>
      <c r="E20" s="481" t="s">
        <v>581</v>
      </c>
      <c r="F20" s="482"/>
      <c r="G20" s="1412"/>
      <c r="H20" s="1413"/>
      <c r="I20" s="1414"/>
      <c r="J20" s="483" t="s">
        <v>582</v>
      </c>
      <c r="K20" s="484"/>
      <c r="L20" s="485"/>
      <c r="M20" s="486"/>
      <c r="N20" s="484"/>
      <c r="O20" s="485"/>
      <c r="P20" s="486"/>
      <c r="Q20" s="484"/>
      <c r="R20" s="485"/>
      <c r="S20" s="486"/>
      <c r="T20" s="484"/>
      <c r="U20" s="484"/>
      <c r="V20" s="483" t="s">
        <v>551</v>
      </c>
      <c r="W20" s="481"/>
      <c r="X20" s="481"/>
      <c r="Y20" s="487"/>
      <c r="Z20" s="52"/>
      <c r="AA20" s="52"/>
      <c r="AB20" s="52"/>
      <c r="AC20" s="474"/>
      <c r="AD20" s="475"/>
      <c r="AE20" s="476"/>
      <c r="AF20" s="476"/>
      <c r="AG20" s="477"/>
    </row>
    <row r="21" spans="1:33" x14ac:dyDescent="0.25">
      <c r="A21" s="1158"/>
      <c r="B21" s="63" t="s">
        <v>33</v>
      </c>
      <c r="C21" s="64" t="s">
        <v>34</v>
      </c>
      <c r="D21" s="64" t="s">
        <v>34</v>
      </c>
      <c r="E21" s="72" t="s">
        <v>488</v>
      </c>
      <c r="F21" s="66" t="s">
        <v>35</v>
      </c>
      <c r="G21" s="759">
        <v>1</v>
      </c>
      <c r="H21" s="59" t="s">
        <v>34</v>
      </c>
      <c r="I21" s="60" t="s">
        <v>34</v>
      </c>
      <c r="J21" s="759">
        <v>1</v>
      </c>
      <c r="K21" s="59" t="s">
        <v>34</v>
      </c>
      <c r="L21" s="60" t="s">
        <v>34</v>
      </c>
      <c r="M21" s="759">
        <v>1</v>
      </c>
      <c r="N21" s="59" t="s">
        <v>34</v>
      </c>
      <c r="O21" s="60" t="s">
        <v>34</v>
      </c>
      <c r="P21" s="759">
        <v>1</v>
      </c>
      <c r="Q21" s="59" t="s">
        <v>34</v>
      </c>
      <c r="R21" s="480" t="s">
        <v>34</v>
      </c>
      <c r="S21" s="759">
        <v>1</v>
      </c>
      <c r="T21" s="59" t="s">
        <v>34</v>
      </c>
      <c r="U21" s="60" t="s">
        <v>34</v>
      </c>
      <c r="V21" s="488" t="s">
        <v>34</v>
      </c>
      <c r="W21" s="57" t="s">
        <v>34</v>
      </c>
      <c r="X21" s="57" t="s">
        <v>34</v>
      </c>
      <c r="Y21" s="58" t="s">
        <v>34</v>
      </c>
      <c r="Z21" s="62" t="s">
        <v>34</v>
      </c>
      <c r="AA21" s="59" t="s">
        <v>34</v>
      </c>
      <c r="AB21" s="62" t="s">
        <v>34</v>
      </c>
      <c r="AC21" s="60" t="s">
        <v>34</v>
      </c>
      <c r="AD21" s="61" t="s">
        <v>34</v>
      </c>
      <c r="AE21" s="59" t="s">
        <v>34</v>
      </c>
      <c r="AF21" s="62" t="s">
        <v>34</v>
      </c>
      <c r="AG21" s="60" t="s">
        <v>34</v>
      </c>
    </row>
    <row r="22" spans="1:33" x14ac:dyDescent="0.25">
      <c r="A22" s="1158"/>
      <c r="B22" s="53" t="s">
        <v>33</v>
      </c>
      <c r="C22" s="54" t="s">
        <v>34</v>
      </c>
      <c r="D22" s="54" t="s">
        <v>34</v>
      </c>
      <c r="E22" s="73" t="s">
        <v>489</v>
      </c>
      <c r="F22" s="56" t="s">
        <v>36</v>
      </c>
      <c r="G22" s="890">
        <v>15</v>
      </c>
      <c r="H22" s="57" t="s">
        <v>34</v>
      </c>
      <c r="I22" s="58" t="s">
        <v>34</v>
      </c>
      <c r="J22" s="890">
        <v>15</v>
      </c>
      <c r="K22" s="57" t="s">
        <v>34</v>
      </c>
      <c r="L22" s="58" t="s">
        <v>34</v>
      </c>
      <c r="M22" s="890">
        <v>15</v>
      </c>
      <c r="N22" s="57" t="s">
        <v>34</v>
      </c>
      <c r="O22" s="58" t="s">
        <v>34</v>
      </c>
      <c r="P22" s="890">
        <v>15</v>
      </c>
      <c r="Q22" s="57" t="s">
        <v>34</v>
      </c>
      <c r="R22" s="478" t="s">
        <v>34</v>
      </c>
      <c r="S22" s="890">
        <v>15</v>
      </c>
      <c r="T22" s="57" t="s">
        <v>34</v>
      </c>
      <c r="U22" s="58" t="s">
        <v>34</v>
      </c>
      <c r="V22" s="488" t="s">
        <v>34</v>
      </c>
      <c r="W22" s="57" t="s">
        <v>34</v>
      </c>
      <c r="X22" s="57" t="s">
        <v>34</v>
      </c>
      <c r="Y22" s="58" t="s">
        <v>34</v>
      </c>
      <c r="Z22" s="68" t="s">
        <v>34</v>
      </c>
      <c r="AA22" s="57" t="s">
        <v>34</v>
      </c>
      <c r="AB22" s="68" t="s">
        <v>34</v>
      </c>
      <c r="AC22" s="58" t="s">
        <v>34</v>
      </c>
      <c r="AD22" s="67" t="s">
        <v>34</v>
      </c>
      <c r="AE22" s="57" t="s">
        <v>34</v>
      </c>
      <c r="AF22" s="68" t="s">
        <v>34</v>
      </c>
      <c r="AG22" s="58" t="s">
        <v>34</v>
      </c>
    </row>
    <row r="23" spans="1:33" x14ac:dyDescent="0.25">
      <c r="A23" s="1158"/>
      <c r="B23" s="63" t="s">
        <v>33</v>
      </c>
      <c r="C23" s="64" t="s">
        <v>34</v>
      </c>
      <c r="D23" s="64" t="s">
        <v>34</v>
      </c>
      <c r="E23" s="74" t="s">
        <v>490</v>
      </c>
      <c r="F23" s="66" t="s">
        <v>36</v>
      </c>
      <c r="G23" s="759">
        <v>64</v>
      </c>
      <c r="H23" s="59" t="s">
        <v>34</v>
      </c>
      <c r="I23" s="60" t="s">
        <v>34</v>
      </c>
      <c r="J23" s="759">
        <v>64</v>
      </c>
      <c r="K23" s="59" t="s">
        <v>34</v>
      </c>
      <c r="L23" s="60" t="s">
        <v>34</v>
      </c>
      <c r="M23" s="759">
        <v>64</v>
      </c>
      <c r="N23" s="59" t="s">
        <v>34</v>
      </c>
      <c r="O23" s="60" t="s">
        <v>34</v>
      </c>
      <c r="P23" s="759">
        <v>67</v>
      </c>
      <c r="Q23" s="59" t="s">
        <v>34</v>
      </c>
      <c r="R23" s="480" t="s">
        <v>34</v>
      </c>
      <c r="S23" s="759">
        <v>68</v>
      </c>
      <c r="T23" s="59" t="s">
        <v>34</v>
      </c>
      <c r="U23" s="60" t="s">
        <v>34</v>
      </c>
      <c r="V23" s="479" t="s">
        <v>34</v>
      </c>
      <c r="W23" s="59" t="s">
        <v>34</v>
      </c>
      <c r="X23" s="59" t="s">
        <v>34</v>
      </c>
      <c r="Y23" s="60" t="s">
        <v>34</v>
      </c>
      <c r="Z23" s="62" t="s">
        <v>34</v>
      </c>
      <c r="AA23" s="59" t="s">
        <v>34</v>
      </c>
      <c r="AB23" s="62" t="s">
        <v>34</v>
      </c>
      <c r="AC23" s="60" t="s">
        <v>34</v>
      </c>
      <c r="AD23" s="61" t="s">
        <v>34</v>
      </c>
      <c r="AE23" s="59" t="s">
        <v>34</v>
      </c>
      <c r="AF23" s="62" t="s">
        <v>34</v>
      </c>
      <c r="AG23" s="60" t="s">
        <v>34</v>
      </c>
    </row>
    <row r="24" spans="1:33" x14ac:dyDescent="0.25">
      <c r="A24" s="1158"/>
      <c r="B24" s="53" t="s">
        <v>33</v>
      </c>
      <c r="C24" s="64" t="s">
        <v>34</v>
      </c>
      <c r="D24" s="64" t="s">
        <v>34</v>
      </c>
      <c r="E24" s="77" t="s">
        <v>526</v>
      </c>
      <c r="F24" s="66" t="s">
        <v>35</v>
      </c>
      <c r="G24" s="1273">
        <f t="shared" ref="G24:G29" si="12">H24+I24</f>
        <v>0</v>
      </c>
      <c r="H24" s="1353">
        <f>H496+H519</f>
        <v>0</v>
      </c>
      <c r="I24" s="1354">
        <f>I496+I519</f>
        <v>0</v>
      </c>
      <c r="J24" s="1273">
        <f t="shared" ref="J24:J29" si="13">K24+L24</f>
        <v>0</v>
      </c>
      <c r="K24" s="1353">
        <f>K496+K519</f>
        <v>0</v>
      </c>
      <c r="L24" s="1354">
        <f>L496+L519</f>
        <v>0</v>
      </c>
      <c r="M24" s="1273">
        <f t="shared" ref="M24:M29" si="14">N24+O24</f>
        <v>0</v>
      </c>
      <c r="N24" s="1353">
        <f>N496+N519</f>
        <v>0</v>
      </c>
      <c r="O24" s="1354">
        <f>O496+O519</f>
        <v>0</v>
      </c>
      <c r="P24" s="1273">
        <f t="shared" ref="P24:P29" si="15">Q24+R24</f>
        <v>0</v>
      </c>
      <c r="Q24" s="1353">
        <f>Q496+Q519</f>
        <v>0</v>
      </c>
      <c r="R24" s="1354">
        <f>R496+R519</f>
        <v>0</v>
      </c>
      <c r="S24" s="1273">
        <f t="shared" ref="S24:S29" si="16">T24+U24</f>
        <v>0</v>
      </c>
      <c r="T24" s="1353">
        <f>T496+T519</f>
        <v>0</v>
      </c>
      <c r="U24" s="1354">
        <f>U496+U519</f>
        <v>0</v>
      </c>
      <c r="V24" s="891">
        <v>3</v>
      </c>
      <c r="W24" s="892">
        <v>1</v>
      </c>
      <c r="X24" s="893">
        <v>0</v>
      </c>
      <c r="Y24" s="894">
        <v>4</v>
      </c>
      <c r="Z24" s="491" t="s">
        <v>34</v>
      </c>
      <c r="AA24" s="59" t="s">
        <v>34</v>
      </c>
      <c r="AB24" s="59" t="s">
        <v>34</v>
      </c>
      <c r="AC24" s="60" t="s">
        <v>34</v>
      </c>
      <c r="AD24" s="489">
        <f t="shared" ref="AD24" si="17">IF(G24&gt;0,ROUND((J24/G24),3),0)</f>
        <v>0</v>
      </c>
      <c r="AE24" s="90">
        <f t="shared" ref="AE24" si="18">IF(G24&gt;0,ROUND((M24/G24),3),0)</f>
        <v>0</v>
      </c>
      <c r="AF24" s="90">
        <f t="shared" ref="AF24" si="19">IF(G24&gt;0,ROUND((P24/G24),3),0)</f>
        <v>0</v>
      </c>
      <c r="AG24" s="490">
        <f t="shared" ref="AG24" si="20">IF(G24&gt;0,ROUND((S24/G24),3),0)</f>
        <v>0</v>
      </c>
    </row>
    <row r="25" spans="1:33" x14ac:dyDescent="0.25">
      <c r="A25" s="1158"/>
      <c r="B25" s="53" t="s">
        <v>33</v>
      </c>
      <c r="C25" s="64" t="s">
        <v>34</v>
      </c>
      <c r="D25" s="64" t="s">
        <v>34</v>
      </c>
      <c r="E25" s="77" t="s">
        <v>805</v>
      </c>
      <c r="F25" s="66" t="s">
        <v>35</v>
      </c>
      <c r="G25" s="1273">
        <f t="shared" si="12"/>
        <v>0</v>
      </c>
      <c r="H25" s="1353"/>
      <c r="I25" s="1354"/>
      <c r="J25" s="1273">
        <f t="shared" si="13"/>
        <v>0</v>
      </c>
      <c r="K25" s="1353"/>
      <c r="L25" s="1354"/>
      <c r="M25" s="1273">
        <f t="shared" si="14"/>
        <v>0</v>
      </c>
      <c r="N25" s="1353"/>
      <c r="O25" s="1354"/>
      <c r="P25" s="1273">
        <f t="shared" si="15"/>
        <v>0</v>
      </c>
      <c r="Q25" s="1353"/>
      <c r="R25" s="1354"/>
      <c r="S25" s="1273">
        <f t="shared" si="16"/>
        <v>0</v>
      </c>
      <c r="T25" s="1353"/>
      <c r="U25" s="1354"/>
      <c r="V25" s="479" t="s">
        <v>34</v>
      </c>
      <c r="W25" s="59" t="s">
        <v>34</v>
      </c>
      <c r="X25" s="59" t="s">
        <v>34</v>
      </c>
      <c r="Y25" s="60" t="s">
        <v>34</v>
      </c>
      <c r="Z25" s="491"/>
      <c r="AA25" s="59"/>
      <c r="AB25" s="59"/>
      <c r="AC25" s="60"/>
      <c r="AD25" s="489">
        <f t="shared" ref="AD25:AD29" si="21">IF(G25&gt;0,ROUND((J25/G25),3),0)</f>
        <v>0</v>
      </c>
      <c r="AE25" s="90">
        <f t="shared" ref="AE25:AE29" si="22">IF(G25&gt;0,ROUND((M25/G25),3),0)</f>
        <v>0</v>
      </c>
      <c r="AF25" s="90">
        <f t="shared" ref="AF25:AF29" si="23">IF(G25&gt;0,ROUND((P25/G25),3),0)</f>
        <v>0</v>
      </c>
      <c r="AG25" s="490">
        <f t="shared" ref="AG25:AG29" si="24">IF(G25&gt;0,ROUND((S25/G25),3),0)</f>
        <v>0</v>
      </c>
    </row>
    <row r="26" spans="1:33" x14ac:dyDescent="0.25">
      <c r="A26" s="1158"/>
      <c r="B26" s="63" t="s">
        <v>33</v>
      </c>
      <c r="C26" s="64" t="s">
        <v>34</v>
      </c>
      <c r="D26" s="64" t="s">
        <v>34</v>
      </c>
      <c r="E26" s="74" t="s">
        <v>527</v>
      </c>
      <c r="F26" s="66" t="s">
        <v>35</v>
      </c>
      <c r="G26" s="1273">
        <f t="shared" si="12"/>
        <v>7</v>
      </c>
      <c r="H26" s="1353">
        <f t="shared" ref="H26:I26" si="25">H499</f>
        <v>0</v>
      </c>
      <c r="I26" s="1354">
        <f t="shared" si="25"/>
        <v>7</v>
      </c>
      <c r="J26" s="1273">
        <f t="shared" si="13"/>
        <v>0</v>
      </c>
      <c r="K26" s="1353">
        <f t="shared" ref="K26:L26" si="26">K499</f>
        <v>0</v>
      </c>
      <c r="L26" s="1354">
        <f t="shared" si="26"/>
        <v>0</v>
      </c>
      <c r="M26" s="1273">
        <f t="shared" si="14"/>
        <v>1</v>
      </c>
      <c r="N26" s="1353">
        <f t="shared" ref="N26:O26" si="27">N499</f>
        <v>0</v>
      </c>
      <c r="O26" s="1354">
        <f t="shared" si="27"/>
        <v>1</v>
      </c>
      <c r="P26" s="1273">
        <f t="shared" si="15"/>
        <v>1</v>
      </c>
      <c r="Q26" s="1353">
        <f t="shared" ref="Q26:R26" si="28">Q499</f>
        <v>0</v>
      </c>
      <c r="R26" s="1354">
        <f t="shared" si="28"/>
        <v>1</v>
      </c>
      <c r="S26" s="1273">
        <f t="shared" si="16"/>
        <v>7</v>
      </c>
      <c r="T26" s="1353">
        <f t="shared" ref="T26:U26" si="29">T499</f>
        <v>0</v>
      </c>
      <c r="U26" s="1354">
        <f t="shared" si="29"/>
        <v>7</v>
      </c>
      <c r="V26" s="891">
        <v>71</v>
      </c>
      <c r="W26" s="892">
        <v>0</v>
      </c>
      <c r="X26" s="893">
        <v>6</v>
      </c>
      <c r="Y26" s="894">
        <v>73</v>
      </c>
      <c r="Z26" s="491" t="s">
        <v>34</v>
      </c>
      <c r="AA26" s="59" t="s">
        <v>34</v>
      </c>
      <c r="AB26" s="59" t="s">
        <v>34</v>
      </c>
      <c r="AC26" s="60" t="s">
        <v>34</v>
      </c>
      <c r="AD26" s="489">
        <f t="shared" si="21"/>
        <v>0</v>
      </c>
      <c r="AE26" s="90">
        <f t="shared" si="22"/>
        <v>0.14299999999999999</v>
      </c>
      <c r="AF26" s="90">
        <f t="shared" si="23"/>
        <v>0.14299999999999999</v>
      </c>
      <c r="AG26" s="490">
        <f t="shared" si="24"/>
        <v>1</v>
      </c>
    </row>
    <row r="27" spans="1:33" ht="25.5" x14ac:dyDescent="0.25">
      <c r="A27" s="1158"/>
      <c r="B27" s="53" t="s">
        <v>33</v>
      </c>
      <c r="C27" s="64" t="s">
        <v>34</v>
      </c>
      <c r="D27" s="64" t="s">
        <v>34</v>
      </c>
      <c r="E27" s="74" t="s">
        <v>806</v>
      </c>
      <c r="F27" s="66" t="s">
        <v>35</v>
      </c>
      <c r="G27" s="1273">
        <f t="shared" si="12"/>
        <v>0</v>
      </c>
      <c r="H27" s="1353"/>
      <c r="I27" s="1354"/>
      <c r="J27" s="1273">
        <f t="shared" ref="J27" si="30">K27+L27</f>
        <v>0</v>
      </c>
      <c r="K27" s="1353"/>
      <c r="L27" s="1354"/>
      <c r="M27" s="1273">
        <f t="shared" ref="M27" si="31">N27+O27</f>
        <v>0</v>
      </c>
      <c r="N27" s="1353"/>
      <c r="O27" s="1354"/>
      <c r="P27" s="1273">
        <f t="shared" ref="P27" si="32">Q27+R27</f>
        <v>0</v>
      </c>
      <c r="Q27" s="1353"/>
      <c r="R27" s="1354"/>
      <c r="S27" s="1273">
        <f t="shared" ref="S27" si="33">T27+U27</f>
        <v>0</v>
      </c>
      <c r="T27" s="1353"/>
      <c r="U27" s="1354"/>
      <c r="V27" s="479" t="s">
        <v>34</v>
      </c>
      <c r="W27" s="59" t="s">
        <v>34</v>
      </c>
      <c r="X27" s="59" t="s">
        <v>34</v>
      </c>
      <c r="Y27" s="60" t="s">
        <v>34</v>
      </c>
      <c r="Z27" s="491" t="s">
        <v>34</v>
      </c>
      <c r="AA27" s="59" t="s">
        <v>34</v>
      </c>
      <c r="AB27" s="59" t="s">
        <v>34</v>
      </c>
      <c r="AC27" s="60" t="s">
        <v>34</v>
      </c>
      <c r="AD27" s="489">
        <f t="shared" si="21"/>
        <v>0</v>
      </c>
      <c r="AE27" s="90">
        <f t="shared" si="22"/>
        <v>0</v>
      </c>
      <c r="AF27" s="90">
        <f t="shared" si="23"/>
        <v>0</v>
      </c>
      <c r="AG27" s="490">
        <f t="shared" si="24"/>
        <v>0</v>
      </c>
    </row>
    <row r="28" spans="1:33" x14ac:dyDescent="0.25">
      <c r="A28" s="1158"/>
      <c r="B28" s="53" t="s">
        <v>33</v>
      </c>
      <c r="C28" s="64" t="s">
        <v>34</v>
      </c>
      <c r="D28" s="64" t="s">
        <v>34</v>
      </c>
      <c r="E28" s="74" t="s">
        <v>38</v>
      </c>
      <c r="F28" s="66" t="s">
        <v>35</v>
      </c>
      <c r="G28" s="1273">
        <f t="shared" si="12"/>
        <v>76</v>
      </c>
      <c r="H28" s="1353">
        <f>H277</f>
        <v>0</v>
      </c>
      <c r="I28" s="1354">
        <f>I277</f>
        <v>76</v>
      </c>
      <c r="J28" s="1273">
        <f t="shared" si="13"/>
        <v>0</v>
      </c>
      <c r="K28" s="1353">
        <f>K277</f>
        <v>0</v>
      </c>
      <c r="L28" s="1354">
        <f>L277</f>
        <v>0</v>
      </c>
      <c r="M28" s="1273">
        <f t="shared" si="14"/>
        <v>0</v>
      </c>
      <c r="N28" s="1353">
        <f>N277</f>
        <v>0</v>
      </c>
      <c r="O28" s="1354">
        <f>O277</f>
        <v>0</v>
      </c>
      <c r="P28" s="1273">
        <f t="shared" si="15"/>
        <v>0</v>
      </c>
      <c r="Q28" s="1353">
        <f>Q277</f>
        <v>0</v>
      </c>
      <c r="R28" s="1354">
        <f>R277</f>
        <v>0</v>
      </c>
      <c r="S28" s="1273">
        <f t="shared" si="16"/>
        <v>76</v>
      </c>
      <c r="T28" s="1353">
        <f>T277</f>
        <v>0</v>
      </c>
      <c r="U28" s="1354">
        <f>U277</f>
        <v>76</v>
      </c>
      <c r="V28" s="891">
        <v>225</v>
      </c>
      <c r="W28" s="892">
        <v>0</v>
      </c>
      <c r="X28" s="893">
        <v>76</v>
      </c>
      <c r="Y28" s="894">
        <v>225</v>
      </c>
      <c r="Z28" s="491" t="s">
        <v>34</v>
      </c>
      <c r="AA28" s="59" t="s">
        <v>34</v>
      </c>
      <c r="AB28" s="59" t="s">
        <v>34</v>
      </c>
      <c r="AC28" s="60" t="s">
        <v>34</v>
      </c>
      <c r="AD28" s="489">
        <f t="shared" si="21"/>
        <v>0</v>
      </c>
      <c r="AE28" s="90">
        <f t="shared" si="22"/>
        <v>0</v>
      </c>
      <c r="AF28" s="90">
        <f t="shared" si="23"/>
        <v>0</v>
      </c>
      <c r="AG28" s="490">
        <f t="shared" si="24"/>
        <v>1</v>
      </c>
    </row>
    <row r="29" spans="1:33" ht="25.5" x14ac:dyDescent="0.25">
      <c r="A29" s="1158"/>
      <c r="B29" s="53" t="s">
        <v>33</v>
      </c>
      <c r="C29" s="64" t="s">
        <v>34</v>
      </c>
      <c r="D29" s="64" t="s">
        <v>34</v>
      </c>
      <c r="E29" s="74" t="s">
        <v>807</v>
      </c>
      <c r="F29" s="66" t="s">
        <v>35</v>
      </c>
      <c r="G29" s="1273">
        <f t="shared" si="12"/>
        <v>0</v>
      </c>
      <c r="H29" s="1353"/>
      <c r="I29" s="1354"/>
      <c r="J29" s="1273">
        <f t="shared" si="13"/>
        <v>0</v>
      </c>
      <c r="K29" s="1353"/>
      <c r="L29" s="1354"/>
      <c r="M29" s="1273">
        <f t="shared" si="14"/>
        <v>0</v>
      </c>
      <c r="N29" s="1353"/>
      <c r="O29" s="1354"/>
      <c r="P29" s="1273">
        <f t="shared" si="15"/>
        <v>0</v>
      </c>
      <c r="Q29" s="1353"/>
      <c r="R29" s="1354"/>
      <c r="S29" s="1273">
        <f t="shared" si="16"/>
        <v>0</v>
      </c>
      <c r="T29" s="1353"/>
      <c r="U29" s="1354"/>
      <c r="V29" s="479" t="s">
        <v>34</v>
      </c>
      <c r="W29" s="59" t="s">
        <v>34</v>
      </c>
      <c r="X29" s="59" t="s">
        <v>34</v>
      </c>
      <c r="Y29" s="60" t="s">
        <v>34</v>
      </c>
      <c r="Z29" s="491" t="s">
        <v>34</v>
      </c>
      <c r="AA29" s="59" t="s">
        <v>34</v>
      </c>
      <c r="AB29" s="59" t="s">
        <v>34</v>
      </c>
      <c r="AC29" s="60" t="s">
        <v>34</v>
      </c>
      <c r="AD29" s="489">
        <f t="shared" si="21"/>
        <v>0</v>
      </c>
      <c r="AE29" s="90">
        <f t="shared" si="22"/>
        <v>0</v>
      </c>
      <c r="AF29" s="90">
        <f t="shared" si="23"/>
        <v>0</v>
      </c>
      <c r="AG29" s="490">
        <f t="shared" si="24"/>
        <v>0</v>
      </c>
    </row>
    <row r="30" spans="1:33" ht="25.5" x14ac:dyDescent="0.25">
      <c r="A30" s="1404"/>
      <c r="B30" s="63" t="s">
        <v>33</v>
      </c>
      <c r="C30" s="64" t="s">
        <v>34</v>
      </c>
      <c r="D30" s="64" t="s">
        <v>34</v>
      </c>
      <c r="E30" s="1405" t="s">
        <v>812</v>
      </c>
      <c r="F30" s="66" t="s">
        <v>36</v>
      </c>
      <c r="G30" s="479" t="s">
        <v>34</v>
      </c>
      <c r="H30" s="59" t="s">
        <v>34</v>
      </c>
      <c r="I30" s="60" t="s">
        <v>34</v>
      </c>
      <c r="J30" s="479" t="s">
        <v>34</v>
      </c>
      <c r="K30" s="59" t="s">
        <v>34</v>
      </c>
      <c r="L30" s="60" t="s">
        <v>34</v>
      </c>
      <c r="M30" s="479" t="s">
        <v>34</v>
      </c>
      <c r="N30" s="59" t="s">
        <v>34</v>
      </c>
      <c r="O30" s="60" t="s">
        <v>34</v>
      </c>
      <c r="P30" s="479" t="s">
        <v>34</v>
      </c>
      <c r="Q30" s="59" t="s">
        <v>34</v>
      </c>
      <c r="R30" s="60" t="s">
        <v>34</v>
      </c>
      <c r="S30" s="479" t="s">
        <v>34</v>
      </c>
      <c r="T30" s="59" t="s">
        <v>34</v>
      </c>
      <c r="U30" s="60" t="s">
        <v>34</v>
      </c>
      <c r="V30" s="479" t="s">
        <v>34</v>
      </c>
      <c r="W30" s="59" t="s">
        <v>34</v>
      </c>
      <c r="X30" s="59" t="s">
        <v>34</v>
      </c>
      <c r="Y30" s="894">
        <v>0</v>
      </c>
      <c r="Z30" s="491" t="s">
        <v>34</v>
      </c>
      <c r="AA30" s="59" t="s">
        <v>34</v>
      </c>
      <c r="AB30" s="59" t="s">
        <v>34</v>
      </c>
      <c r="AC30" s="60" t="s">
        <v>34</v>
      </c>
      <c r="AD30" s="61" t="s">
        <v>34</v>
      </c>
      <c r="AE30" s="59" t="s">
        <v>34</v>
      </c>
      <c r="AF30" s="62" t="s">
        <v>34</v>
      </c>
      <c r="AG30" s="60" t="s">
        <v>34</v>
      </c>
    </row>
    <row r="31" spans="1:33" ht="25.5" x14ac:dyDescent="0.25">
      <c r="A31" s="1404"/>
      <c r="B31" s="53" t="s">
        <v>33</v>
      </c>
      <c r="C31" s="64" t="s">
        <v>34</v>
      </c>
      <c r="D31" s="64" t="s">
        <v>34</v>
      </c>
      <c r="E31" s="74" t="s">
        <v>813</v>
      </c>
      <c r="F31" s="66" t="s">
        <v>36</v>
      </c>
      <c r="G31" s="1273">
        <f>H31+I31</f>
        <v>0</v>
      </c>
      <c r="H31" s="1353">
        <f>H534</f>
        <v>0</v>
      </c>
      <c r="I31" s="1353">
        <f>I534</f>
        <v>0</v>
      </c>
      <c r="J31" s="1273">
        <f t="shared" ref="J31:J32" si="34">K31+L31</f>
        <v>0</v>
      </c>
      <c r="K31" s="1353">
        <f>K534</f>
        <v>0</v>
      </c>
      <c r="L31" s="1353">
        <f>L534</f>
        <v>0</v>
      </c>
      <c r="M31" s="1273">
        <f t="shared" ref="M31:M32" si="35">N31+O31</f>
        <v>0</v>
      </c>
      <c r="N31" s="1353">
        <f>N534</f>
        <v>0</v>
      </c>
      <c r="O31" s="1353">
        <f>O534</f>
        <v>0</v>
      </c>
      <c r="P31" s="1273">
        <f t="shared" ref="P31:P32" si="36">Q31+R31</f>
        <v>0</v>
      </c>
      <c r="Q31" s="1353">
        <f>Q534</f>
        <v>0</v>
      </c>
      <c r="R31" s="1353">
        <f>R534</f>
        <v>0</v>
      </c>
      <c r="S31" s="1273">
        <f t="shared" ref="S31:S32" si="37">T31+U31</f>
        <v>0</v>
      </c>
      <c r="T31" s="1353">
        <f>T534</f>
        <v>0</v>
      </c>
      <c r="U31" s="1353">
        <f>U534</f>
        <v>0</v>
      </c>
      <c r="V31" s="479" t="s">
        <v>34</v>
      </c>
      <c r="W31" s="59" t="s">
        <v>34</v>
      </c>
      <c r="X31" s="59" t="s">
        <v>34</v>
      </c>
      <c r="Y31" s="60" t="s">
        <v>34</v>
      </c>
      <c r="Z31" s="491" t="s">
        <v>34</v>
      </c>
      <c r="AA31" s="59" t="s">
        <v>34</v>
      </c>
      <c r="AB31" s="59" t="s">
        <v>34</v>
      </c>
      <c r="AC31" s="60" t="s">
        <v>34</v>
      </c>
      <c r="AD31" s="61" t="s">
        <v>34</v>
      </c>
      <c r="AE31" s="59" t="s">
        <v>34</v>
      </c>
      <c r="AF31" s="62" t="s">
        <v>34</v>
      </c>
      <c r="AG31" s="60" t="s">
        <v>34</v>
      </c>
    </row>
    <row r="32" spans="1:33" ht="25.5" x14ac:dyDescent="0.25">
      <c r="A32" s="1404"/>
      <c r="B32" s="53" t="s">
        <v>33</v>
      </c>
      <c r="C32" s="64" t="s">
        <v>34</v>
      </c>
      <c r="D32" s="64" t="s">
        <v>34</v>
      </c>
      <c r="E32" s="74" t="s">
        <v>814</v>
      </c>
      <c r="F32" s="66" t="s">
        <v>585</v>
      </c>
      <c r="G32" s="1357">
        <f>H32+I32</f>
        <v>0</v>
      </c>
      <c r="H32" s="909">
        <f>H536</f>
        <v>0</v>
      </c>
      <c r="I32" s="909">
        <f>I536</f>
        <v>0</v>
      </c>
      <c r="J32" s="1357">
        <f t="shared" si="34"/>
        <v>0</v>
      </c>
      <c r="K32" s="909">
        <f t="shared" ref="K32:L32" si="38">K536</f>
        <v>0</v>
      </c>
      <c r="L32" s="909">
        <f t="shared" si="38"/>
        <v>0</v>
      </c>
      <c r="M32" s="1357">
        <f t="shared" si="35"/>
        <v>0</v>
      </c>
      <c r="N32" s="909">
        <f t="shared" ref="N32:O32" si="39">N536</f>
        <v>0</v>
      </c>
      <c r="O32" s="909">
        <f t="shared" si="39"/>
        <v>0</v>
      </c>
      <c r="P32" s="1357">
        <f t="shared" si="36"/>
        <v>0</v>
      </c>
      <c r="Q32" s="909">
        <f t="shared" ref="Q32:R32" si="40">Q536</f>
        <v>0</v>
      </c>
      <c r="R32" s="909">
        <f t="shared" si="40"/>
        <v>0</v>
      </c>
      <c r="S32" s="1357">
        <f t="shared" si="37"/>
        <v>0</v>
      </c>
      <c r="T32" s="909">
        <f t="shared" ref="T32:U32" si="41">T536</f>
        <v>0</v>
      </c>
      <c r="U32" s="909">
        <f t="shared" si="41"/>
        <v>0</v>
      </c>
      <c r="V32" s="479" t="s">
        <v>34</v>
      </c>
      <c r="W32" s="59" t="s">
        <v>34</v>
      </c>
      <c r="X32" s="59" t="s">
        <v>34</v>
      </c>
      <c r="Y32" s="60" t="s">
        <v>34</v>
      </c>
      <c r="Z32" s="491" t="s">
        <v>34</v>
      </c>
      <c r="AA32" s="59" t="s">
        <v>34</v>
      </c>
      <c r="AB32" s="59" t="s">
        <v>34</v>
      </c>
      <c r="AC32" s="60" t="s">
        <v>34</v>
      </c>
      <c r="AD32" s="61" t="s">
        <v>34</v>
      </c>
      <c r="AE32" s="59" t="s">
        <v>34</v>
      </c>
      <c r="AF32" s="62" t="s">
        <v>34</v>
      </c>
      <c r="AG32" s="60" t="s">
        <v>34</v>
      </c>
    </row>
    <row r="33" spans="1:33" s="1181" customFormat="1" ht="15.75" x14ac:dyDescent="0.25">
      <c r="A33" s="127"/>
      <c r="B33" s="1178"/>
      <c r="C33" s="1179"/>
      <c r="D33" s="1180"/>
      <c r="E33" s="1184" t="s">
        <v>39</v>
      </c>
      <c r="F33" s="1198"/>
      <c r="G33" s="1186"/>
      <c r="H33" s="1185"/>
      <c r="I33" s="1187"/>
      <c r="J33" s="1186"/>
      <c r="K33" s="1185"/>
      <c r="L33" s="1187"/>
      <c r="M33" s="1186"/>
      <c r="N33" s="1185"/>
      <c r="O33" s="1187"/>
      <c r="P33" s="1186"/>
      <c r="Q33" s="1185"/>
      <c r="R33" s="1185"/>
      <c r="S33" s="1186"/>
      <c r="T33" s="1185"/>
      <c r="U33" s="1187"/>
      <c r="V33" s="1188"/>
      <c r="W33" s="1189"/>
      <c r="X33" s="1189"/>
      <c r="Y33" s="1190"/>
      <c r="Z33" s="1191"/>
      <c r="AA33" s="1191"/>
      <c r="AB33" s="1191"/>
      <c r="AC33" s="1190"/>
      <c r="AD33" s="1192"/>
      <c r="AE33" s="1193"/>
      <c r="AF33" s="1193"/>
      <c r="AG33" s="1194"/>
    </row>
    <row r="34" spans="1:33" x14ac:dyDescent="0.25">
      <c r="A34" s="1157"/>
      <c r="B34" s="63" t="s">
        <v>33</v>
      </c>
      <c r="C34" s="64" t="s">
        <v>34</v>
      </c>
      <c r="D34" s="64" t="s">
        <v>34</v>
      </c>
      <c r="E34" s="77" t="s">
        <v>529</v>
      </c>
      <c r="F34" s="66" t="s">
        <v>35</v>
      </c>
      <c r="G34" s="1273">
        <f>IF(G24&gt;0,ROUND(((G24+$V$24+$W$24-$X$24)/G21),2),0)</f>
        <v>0</v>
      </c>
      <c r="H34" s="1353">
        <f>IF(H24&gt;0,ROUND(((H24+$V$24+$W$24-$X$24)/G21),2),0)</f>
        <v>0</v>
      </c>
      <c r="I34" s="1354">
        <f>IF(I24&gt;0,ROUND(((I24+$V$24+$W$24-$X$24)/G21),2),0)</f>
        <v>0</v>
      </c>
      <c r="J34" s="1273">
        <f>IF(J24&gt;0,ROUND(((J24+$V$24+$W$24-$X$24)/J21),2),0)</f>
        <v>0</v>
      </c>
      <c r="K34" s="1353">
        <f>IF(K24&gt;0,ROUND(((K24+$V$24+$W$24-$X$24)/J21),2),0)</f>
        <v>0</v>
      </c>
      <c r="L34" s="1354">
        <f>IF(L24&gt;0,ROUND(((L24+$V$24+$W$24-$X$24)/J21),2),0)</f>
        <v>0</v>
      </c>
      <c r="M34" s="1273">
        <f>IF(M24&gt;0,ROUND(((M24+$V$24+$W$24-$X$24)/M21),2),0)</f>
        <v>0</v>
      </c>
      <c r="N34" s="1353">
        <f>IF(N24&gt;0,ROUND(((N24+$V$24+$W$24-$X$24)/M21),2),0)</f>
        <v>0</v>
      </c>
      <c r="O34" s="1354">
        <f>IF(O24&gt;0,ROUND(((O24+$V$24+$W$24-$X$24)/M21),2),0)</f>
        <v>0</v>
      </c>
      <c r="P34" s="1273">
        <f>IF(P24&gt;0,ROUND(((P24+$V$24+$W$24-$X$24)/P21),2),0)</f>
        <v>0</v>
      </c>
      <c r="Q34" s="1353">
        <f>IF(Q24&gt;0,ROUND(((Q24+$V$24+$W$24-$X$24)/P21),2),0)</f>
        <v>0</v>
      </c>
      <c r="R34" s="1354">
        <f>IF(R24&gt;0,ROUND(((R24+$V$24+$W$24-$X$24)/P21),2),0)</f>
        <v>0</v>
      </c>
      <c r="S34" s="1273">
        <f>IF(S24&gt;0,ROUND(((S24+$V$24+$W$24-$X$24)/S21),2),0)</f>
        <v>0</v>
      </c>
      <c r="T34" s="1353">
        <f>IF(T24&gt;0,ROUND(((T24+$V$24+$W$24-$X$24)/S21),2),0)</f>
        <v>0</v>
      </c>
      <c r="U34" s="1354">
        <f>IF(U24&gt;0,ROUND(((U24+$V$24+$W$24-$X$24)/S21),2),0)</f>
        <v>0</v>
      </c>
      <c r="V34" s="488" t="s">
        <v>34</v>
      </c>
      <c r="W34" s="57" t="s">
        <v>34</v>
      </c>
      <c r="X34" s="57" t="s">
        <v>34</v>
      </c>
      <c r="Y34" s="58" t="s">
        <v>34</v>
      </c>
      <c r="Z34" s="492" t="s">
        <v>34</v>
      </c>
      <c r="AA34" s="57" t="s">
        <v>34</v>
      </c>
      <c r="AB34" s="57" t="s">
        <v>34</v>
      </c>
      <c r="AC34" s="58" t="s">
        <v>34</v>
      </c>
      <c r="AD34" s="61" t="s">
        <v>34</v>
      </c>
      <c r="AE34" s="59" t="s">
        <v>34</v>
      </c>
      <c r="AF34" s="62" t="s">
        <v>34</v>
      </c>
      <c r="AG34" s="60" t="s">
        <v>34</v>
      </c>
    </row>
    <row r="35" spans="1:33" x14ac:dyDescent="0.25">
      <c r="A35" s="1157"/>
      <c r="B35" s="63" t="s">
        <v>33</v>
      </c>
      <c r="C35" s="64" t="s">
        <v>34</v>
      </c>
      <c r="D35" s="64" t="s">
        <v>34</v>
      </c>
      <c r="E35" s="74" t="s">
        <v>530</v>
      </c>
      <c r="F35" s="66" t="s">
        <v>35</v>
      </c>
      <c r="G35" s="1273">
        <f>IF(G26&gt;0,ROUND(((G26+$V$26+$W$26-$X$26)/G21),2),0)</f>
        <v>72</v>
      </c>
      <c r="H35" s="1353">
        <f>IF(H26&gt;0,ROUND(((H26+$V$26+$W$26-$X$26)/G21),2),0)</f>
        <v>0</v>
      </c>
      <c r="I35" s="1354">
        <f>IF(I26&gt;0,ROUND(((I26+$V$26+$W$26-$X$26)/G21),2),0)</f>
        <v>72</v>
      </c>
      <c r="J35" s="1273">
        <f>IF(J26&gt;0,ROUND(((J26+$V$26+$W$26-$X$26)/J21),2),0)</f>
        <v>0</v>
      </c>
      <c r="K35" s="1353">
        <f>IF(K26&gt;0,ROUND(((K26+$V$26+$W$26-$X$26)/J21),2),0)</f>
        <v>0</v>
      </c>
      <c r="L35" s="1354">
        <f>IF(L26&gt;0,ROUND(((L26+$V$26+$W$26-$X$26)/J21),2),0)</f>
        <v>0</v>
      </c>
      <c r="M35" s="1273">
        <f>IF(M26&gt;0,ROUND(((M26+$V$26+$W$26-$X$26)/M21),2),0)</f>
        <v>66</v>
      </c>
      <c r="N35" s="1353">
        <f>IF(N26&gt;0,ROUND(((N26+$V$26+$W$26-$X$26)/M21),2),0)</f>
        <v>0</v>
      </c>
      <c r="O35" s="1354">
        <f>IF(O26&gt;0,ROUND(((O26+$V$26+$W$26-$X$26)/M21),2),0)</f>
        <v>66</v>
      </c>
      <c r="P35" s="1273">
        <f>IF(P26&gt;0,ROUND(((P26+$V$26+$W$26-$X$26)/P21),2),0)</f>
        <v>66</v>
      </c>
      <c r="Q35" s="1353">
        <f>IF(Q26&gt;0,ROUND(((Q26+$V$26+$W$26-$X$26)/P21),2),0)</f>
        <v>0</v>
      </c>
      <c r="R35" s="1354">
        <f>IF(R26&gt;0,ROUND(((R26+$V$26+$W$26-$X$26)/P21),2),0)</f>
        <v>66</v>
      </c>
      <c r="S35" s="1273">
        <f>IF(S26&gt;0,ROUND(((S26+$V$26+$W$26-$X$26)/S21),2),0)</f>
        <v>72</v>
      </c>
      <c r="T35" s="1353">
        <f>IF(T26&gt;0,ROUND(((T26+$V$26+$W$26-$X$26)/S21),2),0)</f>
        <v>0</v>
      </c>
      <c r="U35" s="1354">
        <f>IF(U26&gt;0,ROUND(((U26+$V$26+$W$26-$X$26)/S21),2),0)</f>
        <v>72</v>
      </c>
      <c r="V35" s="479" t="s">
        <v>34</v>
      </c>
      <c r="W35" s="59" t="s">
        <v>34</v>
      </c>
      <c r="X35" s="59" t="s">
        <v>34</v>
      </c>
      <c r="Y35" s="60" t="s">
        <v>34</v>
      </c>
      <c r="Z35" s="491" t="s">
        <v>34</v>
      </c>
      <c r="AA35" s="59" t="s">
        <v>34</v>
      </c>
      <c r="AB35" s="59" t="s">
        <v>34</v>
      </c>
      <c r="AC35" s="60" t="s">
        <v>34</v>
      </c>
      <c r="AD35" s="479" t="s">
        <v>34</v>
      </c>
      <c r="AE35" s="59" t="s">
        <v>34</v>
      </c>
      <c r="AF35" s="59" t="s">
        <v>34</v>
      </c>
      <c r="AG35" s="60" t="s">
        <v>34</v>
      </c>
    </row>
    <row r="36" spans="1:33" x14ac:dyDescent="0.25">
      <c r="A36" s="1157"/>
      <c r="B36" s="63" t="s">
        <v>33</v>
      </c>
      <c r="C36" s="78" t="s">
        <v>34</v>
      </c>
      <c r="D36" s="78" t="s">
        <v>34</v>
      </c>
      <c r="E36" s="1144" t="s">
        <v>495</v>
      </c>
      <c r="F36" s="756" t="s">
        <v>35</v>
      </c>
      <c r="G36" s="1359">
        <f>IF(G28&gt;0,ROUND(((G28+$V$28+$W$28-$X$28)/G21),2),0)</f>
        <v>225</v>
      </c>
      <c r="H36" s="1353">
        <f>IF(H28&gt;0,ROUND(((H28+$V$28+$W$28-$X$28)/G21),2),0)</f>
        <v>0</v>
      </c>
      <c r="I36" s="1360">
        <f>IF(I28&gt;0,ROUND(((I28+$V$28+$W$28-$X$28)/G21),2),0)</f>
        <v>225</v>
      </c>
      <c r="J36" s="1359">
        <f>IF(J28&gt;0,ROUND(((J28+$V$28+$W$28-$X$28)/J21),2),0)</f>
        <v>0</v>
      </c>
      <c r="K36" s="1353">
        <f>IF(K28&gt;0,ROUND(((K28+$V$28+$W$28-$X$28)/J21),2),0)</f>
        <v>0</v>
      </c>
      <c r="L36" s="1360">
        <f>IF(L28&gt;0,ROUND(((L28+$V$28+$W$28-$X$28)/J21),2),0)</f>
        <v>0</v>
      </c>
      <c r="M36" s="1359">
        <f>IF(M28&gt;0,ROUND(((M28+$V$28+$W$28-$X$28)/M21),2),0)</f>
        <v>0</v>
      </c>
      <c r="N36" s="1353">
        <f>IF(N28&gt;0,ROUND(((N28+$V$28+$W$28-$X$28)/M21),2),0)</f>
        <v>0</v>
      </c>
      <c r="O36" s="1360">
        <f>IF(O28&gt;0,ROUND(((O28+$V$28+$W$28-$X$28)/M21),2),0)</f>
        <v>0</v>
      </c>
      <c r="P36" s="1359">
        <f>IF(P28&gt;0,ROUND(((P28+$V$28+$W$28-$X$28)/P21),2),0)</f>
        <v>0</v>
      </c>
      <c r="Q36" s="1353">
        <f>IF(Q28&gt;0,ROUND(((Q28+$V$28+$W$28-$X$28)/P21),2),0)</f>
        <v>0</v>
      </c>
      <c r="R36" s="1360">
        <f>IF(R28&gt;0,ROUND(((R28+$V$28+$W$28-$X$28)/P21),2),0)</f>
        <v>0</v>
      </c>
      <c r="S36" s="1359">
        <f>IF(S28&gt;0,ROUND(((S28+$V$28+$W$28-$X$28)/S21),2),0)</f>
        <v>225</v>
      </c>
      <c r="T36" s="1353">
        <f>IF(T28&gt;0,ROUND(((T28+$V$28+$W$28-$X$28)/S21),2),0)</f>
        <v>0</v>
      </c>
      <c r="U36" s="1360">
        <f>IF(U28&gt;0,ROUND(((U28+$V$28+$W$28-$X$28)/S21),2),0)</f>
        <v>225</v>
      </c>
      <c r="V36" s="493" t="s">
        <v>34</v>
      </c>
      <c r="W36" s="79" t="s">
        <v>34</v>
      </c>
      <c r="X36" s="79" t="s">
        <v>34</v>
      </c>
      <c r="Y36" s="80" t="s">
        <v>34</v>
      </c>
      <c r="Z36" s="1145" t="s">
        <v>34</v>
      </c>
      <c r="AA36" s="79" t="s">
        <v>34</v>
      </c>
      <c r="AB36" s="79" t="s">
        <v>34</v>
      </c>
      <c r="AC36" s="80" t="s">
        <v>34</v>
      </c>
      <c r="AD36" s="493" t="s">
        <v>34</v>
      </c>
      <c r="AE36" s="79" t="s">
        <v>34</v>
      </c>
      <c r="AF36" s="79" t="s">
        <v>34</v>
      </c>
      <c r="AG36" s="80" t="s">
        <v>34</v>
      </c>
    </row>
    <row r="37" spans="1:33" x14ac:dyDescent="0.25">
      <c r="A37" s="1157"/>
      <c r="B37" s="63" t="s">
        <v>33</v>
      </c>
      <c r="C37" s="64" t="s">
        <v>34</v>
      </c>
      <c r="D37" s="64" t="s">
        <v>34</v>
      </c>
      <c r="E37" s="76" t="s">
        <v>531</v>
      </c>
      <c r="F37" s="66" t="s">
        <v>43</v>
      </c>
      <c r="G37" s="1357">
        <f t="shared" ref="G37:U37" si="42">IF(G54&gt;0,ROUND((G54/G15),1),0)</f>
        <v>0</v>
      </c>
      <c r="H37" s="909">
        <f t="shared" si="42"/>
        <v>0</v>
      </c>
      <c r="I37" s="1358">
        <f t="shared" si="42"/>
        <v>0</v>
      </c>
      <c r="J37" s="1357">
        <f t="shared" si="42"/>
        <v>0</v>
      </c>
      <c r="K37" s="909">
        <f t="shared" si="42"/>
        <v>0</v>
      </c>
      <c r="L37" s="1358">
        <f t="shared" si="42"/>
        <v>0</v>
      </c>
      <c r="M37" s="1357">
        <f t="shared" si="42"/>
        <v>0</v>
      </c>
      <c r="N37" s="909">
        <f t="shared" si="42"/>
        <v>0</v>
      </c>
      <c r="O37" s="1358">
        <f t="shared" si="42"/>
        <v>0</v>
      </c>
      <c r="P37" s="1357">
        <f t="shared" si="42"/>
        <v>0</v>
      </c>
      <c r="Q37" s="909">
        <f t="shared" si="42"/>
        <v>0</v>
      </c>
      <c r="R37" s="1358">
        <f t="shared" si="42"/>
        <v>0</v>
      </c>
      <c r="S37" s="1357">
        <f t="shared" si="42"/>
        <v>0</v>
      </c>
      <c r="T37" s="909">
        <f t="shared" si="42"/>
        <v>0</v>
      </c>
      <c r="U37" s="1358">
        <f t="shared" si="42"/>
        <v>0</v>
      </c>
      <c r="V37" s="479" t="s">
        <v>34</v>
      </c>
      <c r="W37" s="59" t="s">
        <v>34</v>
      </c>
      <c r="X37" s="59" t="s">
        <v>34</v>
      </c>
      <c r="Y37" s="60" t="s">
        <v>34</v>
      </c>
      <c r="Z37" s="491" t="s">
        <v>34</v>
      </c>
      <c r="AA37" s="59" t="s">
        <v>34</v>
      </c>
      <c r="AB37" s="59" t="s">
        <v>34</v>
      </c>
      <c r="AC37" s="60" t="s">
        <v>34</v>
      </c>
      <c r="AD37" s="479" t="s">
        <v>34</v>
      </c>
      <c r="AE37" s="59" t="s">
        <v>34</v>
      </c>
      <c r="AF37" s="59" t="s">
        <v>34</v>
      </c>
      <c r="AG37" s="60" t="s">
        <v>34</v>
      </c>
    </row>
    <row r="38" spans="1:33" ht="38.25" x14ac:dyDescent="0.25">
      <c r="A38" s="1266"/>
      <c r="B38" s="63" t="s">
        <v>33</v>
      </c>
      <c r="C38" s="78" t="s">
        <v>34</v>
      </c>
      <c r="D38" s="78" t="s">
        <v>34</v>
      </c>
      <c r="E38" s="1406" t="s">
        <v>590</v>
      </c>
      <c r="F38" s="66" t="s">
        <v>36</v>
      </c>
      <c r="G38" s="1693"/>
      <c r="H38" s="59" t="s">
        <v>34</v>
      </c>
      <c r="I38" s="60" t="s">
        <v>34</v>
      </c>
      <c r="J38" s="1693"/>
      <c r="K38" s="59" t="s">
        <v>34</v>
      </c>
      <c r="L38" s="60" t="s">
        <v>34</v>
      </c>
      <c r="M38" s="1693"/>
      <c r="N38" s="59" t="s">
        <v>34</v>
      </c>
      <c r="O38" s="60" t="s">
        <v>34</v>
      </c>
      <c r="P38" s="1693"/>
      <c r="Q38" s="59" t="s">
        <v>34</v>
      </c>
      <c r="R38" s="60" t="s">
        <v>34</v>
      </c>
      <c r="S38" s="1693"/>
      <c r="T38" s="59" t="s">
        <v>34</v>
      </c>
      <c r="U38" s="60" t="s">
        <v>34</v>
      </c>
      <c r="V38" s="479" t="s">
        <v>34</v>
      </c>
      <c r="W38" s="59" t="s">
        <v>34</v>
      </c>
      <c r="X38" s="59" t="s">
        <v>34</v>
      </c>
      <c r="Y38" s="60" t="s">
        <v>34</v>
      </c>
      <c r="Z38" s="491" t="s">
        <v>34</v>
      </c>
      <c r="AA38" s="59" t="s">
        <v>34</v>
      </c>
      <c r="AB38" s="59" t="s">
        <v>34</v>
      </c>
      <c r="AC38" s="60" t="s">
        <v>34</v>
      </c>
      <c r="AD38" s="479" t="s">
        <v>34</v>
      </c>
      <c r="AE38" s="59" t="s">
        <v>34</v>
      </c>
      <c r="AF38" s="59" t="s">
        <v>34</v>
      </c>
      <c r="AG38" s="60" t="s">
        <v>34</v>
      </c>
    </row>
    <row r="39" spans="1:33" ht="25.5" x14ac:dyDescent="0.25">
      <c r="A39" s="1266"/>
      <c r="B39" s="63" t="s">
        <v>33</v>
      </c>
      <c r="C39" s="78" t="s">
        <v>34</v>
      </c>
      <c r="D39" s="78" t="s">
        <v>34</v>
      </c>
      <c r="E39" s="1406" t="s">
        <v>591</v>
      </c>
      <c r="F39" s="66" t="s">
        <v>62</v>
      </c>
      <c r="G39" s="1694"/>
      <c r="H39" s="59" t="s">
        <v>34</v>
      </c>
      <c r="I39" s="60" t="s">
        <v>34</v>
      </c>
      <c r="J39" s="1694"/>
      <c r="K39" s="59" t="s">
        <v>34</v>
      </c>
      <c r="L39" s="60" t="s">
        <v>34</v>
      </c>
      <c r="M39" s="1694"/>
      <c r="N39" s="59" t="s">
        <v>34</v>
      </c>
      <c r="O39" s="60" t="s">
        <v>34</v>
      </c>
      <c r="P39" s="1694"/>
      <c r="Q39" s="59" t="s">
        <v>34</v>
      </c>
      <c r="R39" s="60" t="s">
        <v>34</v>
      </c>
      <c r="S39" s="1694"/>
      <c r="T39" s="59" t="s">
        <v>34</v>
      </c>
      <c r="U39" s="60" t="s">
        <v>34</v>
      </c>
      <c r="V39" s="479" t="s">
        <v>34</v>
      </c>
      <c r="W39" s="59" t="s">
        <v>34</v>
      </c>
      <c r="X39" s="59" t="s">
        <v>34</v>
      </c>
      <c r="Y39" s="60" t="s">
        <v>34</v>
      </c>
      <c r="Z39" s="491" t="s">
        <v>34</v>
      </c>
      <c r="AA39" s="59" t="s">
        <v>34</v>
      </c>
      <c r="AB39" s="59" t="s">
        <v>34</v>
      </c>
      <c r="AC39" s="60" t="s">
        <v>34</v>
      </c>
      <c r="AD39" s="479" t="s">
        <v>34</v>
      </c>
      <c r="AE39" s="59" t="s">
        <v>34</v>
      </c>
      <c r="AF39" s="59" t="s">
        <v>34</v>
      </c>
      <c r="AG39" s="60" t="s">
        <v>34</v>
      </c>
    </row>
    <row r="40" spans="1:33" ht="25.5" x14ac:dyDescent="0.25">
      <c r="A40" s="1266"/>
      <c r="B40" s="63" t="s">
        <v>33</v>
      </c>
      <c r="C40" s="78" t="s">
        <v>34</v>
      </c>
      <c r="D40" s="78" t="s">
        <v>34</v>
      </c>
      <c r="E40" s="1406" t="s">
        <v>592</v>
      </c>
      <c r="F40" s="66" t="s">
        <v>62</v>
      </c>
      <c r="G40" s="1694"/>
      <c r="H40" s="59" t="s">
        <v>34</v>
      </c>
      <c r="I40" s="60" t="s">
        <v>34</v>
      </c>
      <c r="J40" s="1694"/>
      <c r="K40" s="59" t="s">
        <v>34</v>
      </c>
      <c r="L40" s="60" t="s">
        <v>34</v>
      </c>
      <c r="M40" s="1694"/>
      <c r="N40" s="59" t="s">
        <v>34</v>
      </c>
      <c r="O40" s="60" t="s">
        <v>34</v>
      </c>
      <c r="P40" s="1694"/>
      <c r="Q40" s="59" t="s">
        <v>34</v>
      </c>
      <c r="R40" s="60" t="s">
        <v>34</v>
      </c>
      <c r="S40" s="1694"/>
      <c r="T40" s="59" t="s">
        <v>34</v>
      </c>
      <c r="U40" s="60" t="s">
        <v>34</v>
      </c>
      <c r="V40" s="479" t="s">
        <v>34</v>
      </c>
      <c r="W40" s="59" t="s">
        <v>34</v>
      </c>
      <c r="X40" s="59" t="s">
        <v>34</v>
      </c>
      <c r="Y40" s="60" t="s">
        <v>34</v>
      </c>
      <c r="Z40" s="491" t="s">
        <v>34</v>
      </c>
      <c r="AA40" s="59" t="s">
        <v>34</v>
      </c>
      <c r="AB40" s="59" t="s">
        <v>34</v>
      </c>
      <c r="AC40" s="60" t="s">
        <v>34</v>
      </c>
      <c r="AD40" s="479" t="s">
        <v>34</v>
      </c>
      <c r="AE40" s="59" t="s">
        <v>34</v>
      </c>
      <c r="AF40" s="59" t="s">
        <v>34</v>
      </c>
      <c r="AG40" s="60" t="s">
        <v>34</v>
      </c>
    </row>
    <row r="41" spans="1:33" s="1181" customFormat="1" ht="15.75" x14ac:dyDescent="0.25">
      <c r="A41" s="127"/>
      <c r="B41" s="1178"/>
      <c r="C41" s="1180"/>
      <c r="D41" s="1185"/>
      <c r="E41" s="1184" t="s">
        <v>40</v>
      </c>
      <c r="F41" s="1198"/>
      <c r="G41" s="1186"/>
      <c r="H41" s="1185"/>
      <c r="I41" s="1187"/>
      <c r="J41" s="1186"/>
      <c r="K41" s="1185"/>
      <c r="L41" s="1187"/>
      <c r="M41" s="1186"/>
      <c r="N41" s="1185"/>
      <c r="O41" s="1187"/>
      <c r="P41" s="1186"/>
      <c r="Q41" s="1185"/>
      <c r="R41" s="1185"/>
      <c r="S41" s="1186"/>
      <c r="T41" s="1185"/>
      <c r="U41" s="1187"/>
      <c r="V41" s="1195"/>
      <c r="W41" s="1196"/>
      <c r="X41" s="1196"/>
      <c r="Y41" s="1194"/>
      <c r="Z41" s="1193"/>
      <c r="AA41" s="1196"/>
      <c r="AB41" s="1196"/>
      <c r="AC41" s="1194"/>
      <c r="AD41" s="1192"/>
      <c r="AE41" s="1196"/>
      <c r="AF41" s="1196"/>
      <c r="AG41" s="1194"/>
    </row>
    <row r="42" spans="1:33" x14ac:dyDescent="0.25">
      <c r="A42" s="1157"/>
      <c r="B42" s="63" t="s">
        <v>33</v>
      </c>
      <c r="C42" s="64" t="s">
        <v>34</v>
      </c>
      <c r="D42" s="64" t="s">
        <v>34</v>
      </c>
      <c r="E42" s="82" t="s">
        <v>532</v>
      </c>
      <c r="F42" s="66" t="s">
        <v>41</v>
      </c>
      <c r="G42" s="1355">
        <f t="shared" ref="G42:U42" si="43">IF((G24+$V$24)&gt;0,ROUND(((G24+$V$24+$W$24-$X$24)/$Y$24),3),0)</f>
        <v>1</v>
      </c>
      <c r="H42" s="913">
        <f t="shared" si="43"/>
        <v>1</v>
      </c>
      <c r="I42" s="1356">
        <f t="shared" si="43"/>
        <v>1</v>
      </c>
      <c r="J42" s="1355">
        <f t="shared" si="43"/>
        <v>1</v>
      </c>
      <c r="K42" s="913">
        <f t="shared" si="43"/>
        <v>1</v>
      </c>
      <c r="L42" s="1356">
        <f t="shared" si="43"/>
        <v>1</v>
      </c>
      <c r="M42" s="1355">
        <f t="shared" si="43"/>
        <v>1</v>
      </c>
      <c r="N42" s="913">
        <f t="shared" si="43"/>
        <v>1</v>
      </c>
      <c r="O42" s="1356">
        <f t="shared" si="43"/>
        <v>1</v>
      </c>
      <c r="P42" s="1355">
        <f t="shared" si="43"/>
        <v>1</v>
      </c>
      <c r="Q42" s="913">
        <f t="shared" si="43"/>
        <v>1</v>
      </c>
      <c r="R42" s="1356">
        <f t="shared" si="43"/>
        <v>1</v>
      </c>
      <c r="S42" s="1355">
        <f t="shared" si="43"/>
        <v>1</v>
      </c>
      <c r="T42" s="913">
        <f t="shared" si="43"/>
        <v>1</v>
      </c>
      <c r="U42" s="1356">
        <f t="shared" si="43"/>
        <v>1</v>
      </c>
      <c r="V42" s="479" t="s">
        <v>34</v>
      </c>
      <c r="W42" s="491" t="s">
        <v>34</v>
      </c>
      <c r="X42" s="59" t="s">
        <v>34</v>
      </c>
      <c r="Y42" s="60" t="s">
        <v>34</v>
      </c>
      <c r="Z42" s="479" t="s">
        <v>34</v>
      </c>
      <c r="AA42" s="59" t="s">
        <v>34</v>
      </c>
      <c r="AB42" s="59" t="s">
        <v>34</v>
      </c>
      <c r="AC42" s="60" t="s">
        <v>34</v>
      </c>
      <c r="AD42" s="479" t="s">
        <v>34</v>
      </c>
      <c r="AE42" s="59" t="s">
        <v>34</v>
      </c>
      <c r="AF42" s="59" t="s">
        <v>34</v>
      </c>
      <c r="AG42" s="60" t="s">
        <v>34</v>
      </c>
    </row>
    <row r="43" spans="1:33" x14ac:dyDescent="0.25">
      <c r="A43" s="1157"/>
      <c r="B43" s="53" t="s">
        <v>33</v>
      </c>
      <c r="C43" s="64" t="s">
        <v>34</v>
      </c>
      <c r="D43" s="64" t="s">
        <v>34</v>
      </c>
      <c r="E43" s="83" t="s">
        <v>493</v>
      </c>
      <c r="F43" s="66" t="s">
        <v>41</v>
      </c>
      <c r="G43" s="1355">
        <f t="shared" ref="G43:U43" si="44">IF((G26+$V$26)&gt;0,ROUND(((G26+$V$26+$W$26-$X$26)/$Y$26),3),0)</f>
        <v>0.98599999999999999</v>
      </c>
      <c r="H43" s="906">
        <f t="shared" si="44"/>
        <v>0.89</v>
      </c>
      <c r="I43" s="1356">
        <f t="shared" si="44"/>
        <v>0.98599999999999999</v>
      </c>
      <c r="J43" s="1355">
        <f t="shared" si="44"/>
        <v>0.89</v>
      </c>
      <c r="K43" s="906">
        <f t="shared" si="44"/>
        <v>0.89</v>
      </c>
      <c r="L43" s="1356">
        <f t="shared" si="44"/>
        <v>0.89</v>
      </c>
      <c r="M43" s="1355">
        <f t="shared" si="44"/>
        <v>0.90400000000000003</v>
      </c>
      <c r="N43" s="906">
        <f t="shared" si="44"/>
        <v>0.89</v>
      </c>
      <c r="O43" s="1356">
        <f t="shared" si="44"/>
        <v>0.90400000000000003</v>
      </c>
      <c r="P43" s="1355">
        <f t="shared" si="44"/>
        <v>0.90400000000000003</v>
      </c>
      <c r="Q43" s="906">
        <f t="shared" si="44"/>
        <v>0.89</v>
      </c>
      <c r="R43" s="1356">
        <f t="shared" si="44"/>
        <v>0.90400000000000003</v>
      </c>
      <c r="S43" s="1355">
        <f t="shared" si="44"/>
        <v>0.98599999999999999</v>
      </c>
      <c r="T43" s="906">
        <f t="shared" si="44"/>
        <v>0.89</v>
      </c>
      <c r="U43" s="1356">
        <f t="shared" si="44"/>
        <v>0.98599999999999999</v>
      </c>
      <c r="V43" s="479" t="s">
        <v>34</v>
      </c>
      <c r="W43" s="491" t="s">
        <v>34</v>
      </c>
      <c r="X43" s="59" t="s">
        <v>34</v>
      </c>
      <c r="Y43" s="60" t="s">
        <v>34</v>
      </c>
      <c r="Z43" s="479" t="s">
        <v>34</v>
      </c>
      <c r="AA43" s="59" t="s">
        <v>34</v>
      </c>
      <c r="AB43" s="59" t="s">
        <v>34</v>
      </c>
      <c r="AC43" s="60" t="s">
        <v>34</v>
      </c>
      <c r="AD43" s="479" t="s">
        <v>34</v>
      </c>
      <c r="AE43" s="59" t="s">
        <v>34</v>
      </c>
      <c r="AF43" s="59" t="s">
        <v>34</v>
      </c>
      <c r="AG43" s="60" t="s">
        <v>34</v>
      </c>
    </row>
    <row r="44" spans="1:33" x14ac:dyDescent="0.25">
      <c r="A44" s="1157"/>
      <c r="B44" s="63" t="s">
        <v>33</v>
      </c>
      <c r="C44" s="64" t="s">
        <v>34</v>
      </c>
      <c r="D44" s="64" t="s">
        <v>34</v>
      </c>
      <c r="E44" s="82" t="s">
        <v>494</v>
      </c>
      <c r="F44" s="749" t="s">
        <v>41</v>
      </c>
      <c r="G44" s="1355">
        <f t="shared" ref="G44:U44" si="45">IF((G28+$V$28)&gt;0,ROUND(((G28+$V$28+$W$28-$X$28)/$Y$28),3),0)</f>
        <v>1</v>
      </c>
      <c r="H44" s="913">
        <f t="shared" si="45"/>
        <v>0.66200000000000003</v>
      </c>
      <c r="I44" s="1356">
        <f t="shared" si="45"/>
        <v>1</v>
      </c>
      <c r="J44" s="1355">
        <f t="shared" si="45"/>
        <v>0.66200000000000003</v>
      </c>
      <c r="K44" s="913">
        <f t="shared" si="45"/>
        <v>0.66200000000000003</v>
      </c>
      <c r="L44" s="1407">
        <f t="shared" si="45"/>
        <v>0.66200000000000003</v>
      </c>
      <c r="M44" s="1408">
        <f t="shared" si="45"/>
        <v>0.66200000000000003</v>
      </c>
      <c r="N44" s="913">
        <f t="shared" si="45"/>
        <v>0.66200000000000003</v>
      </c>
      <c r="O44" s="1407">
        <f t="shared" si="45"/>
        <v>0.66200000000000003</v>
      </c>
      <c r="P44" s="1408">
        <f t="shared" si="45"/>
        <v>0.66200000000000003</v>
      </c>
      <c r="Q44" s="913">
        <f t="shared" si="45"/>
        <v>0.66200000000000003</v>
      </c>
      <c r="R44" s="1407">
        <f t="shared" si="45"/>
        <v>0.66200000000000003</v>
      </c>
      <c r="S44" s="1408">
        <f t="shared" si="45"/>
        <v>1</v>
      </c>
      <c r="T44" s="913">
        <f t="shared" si="45"/>
        <v>0.66200000000000003</v>
      </c>
      <c r="U44" s="1409">
        <f t="shared" si="45"/>
        <v>1</v>
      </c>
      <c r="V44" s="479" t="s">
        <v>34</v>
      </c>
      <c r="W44" s="491" t="s">
        <v>34</v>
      </c>
      <c r="X44" s="59" t="s">
        <v>34</v>
      </c>
      <c r="Y44" s="60" t="s">
        <v>34</v>
      </c>
      <c r="Z44" s="479" t="s">
        <v>34</v>
      </c>
      <c r="AA44" s="59" t="s">
        <v>34</v>
      </c>
      <c r="AB44" s="59" t="s">
        <v>34</v>
      </c>
      <c r="AC44" s="60" t="s">
        <v>34</v>
      </c>
      <c r="AD44" s="479" t="s">
        <v>34</v>
      </c>
      <c r="AE44" s="59" t="s">
        <v>34</v>
      </c>
      <c r="AF44" s="59" t="s">
        <v>34</v>
      </c>
      <c r="AG44" s="60" t="s">
        <v>34</v>
      </c>
    </row>
    <row r="45" spans="1:33" ht="37.5" x14ac:dyDescent="0.25">
      <c r="A45" s="1266"/>
      <c r="B45" s="53" t="s">
        <v>33</v>
      </c>
      <c r="C45" s="64" t="s">
        <v>34</v>
      </c>
      <c r="D45" s="64" t="s">
        <v>34</v>
      </c>
      <c r="E45" s="1438" t="s">
        <v>593</v>
      </c>
      <c r="F45" s="749" t="s">
        <v>41</v>
      </c>
      <c r="G45" s="1410">
        <f>IF(G17&gt;0,ROUND((G17/G16),3),0)</f>
        <v>0</v>
      </c>
      <c r="H45" s="57" t="s">
        <v>34</v>
      </c>
      <c r="I45" s="60" t="s">
        <v>34</v>
      </c>
      <c r="J45" s="1410">
        <f>IF(J17&gt;0,ROUND((J17/J16),3),0)</f>
        <v>0</v>
      </c>
      <c r="K45" s="57" t="s">
        <v>34</v>
      </c>
      <c r="L45" s="60" t="s">
        <v>34</v>
      </c>
      <c r="M45" s="1410">
        <f>IF(M17&gt;0,ROUND((M17/M16),3),0)</f>
        <v>0</v>
      </c>
      <c r="N45" s="57" t="s">
        <v>34</v>
      </c>
      <c r="O45" s="60" t="s">
        <v>34</v>
      </c>
      <c r="P45" s="1410">
        <f>IF(P17&gt;0,ROUND((P17/P16),3),0)</f>
        <v>0</v>
      </c>
      <c r="Q45" s="57" t="s">
        <v>34</v>
      </c>
      <c r="R45" s="60" t="s">
        <v>34</v>
      </c>
      <c r="S45" s="1410">
        <f>IF(S17&gt;0,ROUND((S17/S16),3),0)</f>
        <v>0</v>
      </c>
      <c r="T45" s="57" t="s">
        <v>34</v>
      </c>
      <c r="U45" s="60" t="s">
        <v>34</v>
      </c>
      <c r="V45" s="479" t="s">
        <v>34</v>
      </c>
      <c r="W45" s="491" t="s">
        <v>34</v>
      </c>
      <c r="X45" s="59" t="s">
        <v>34</v>
      </c>
      <c r="Y45" s="60" t="s">
        <v>34</v>
      </c>
      <c r="Z45" s="479" t="s">
        <v>34</v>
      </c>
      <c r="AA45" s="59" t="s">
        <v>34</v>
      </c>
      <c r="AB45" s="59" t="s">
        <v>34</v>
      </c>
      <c r="AC45" s="60" t="s">
        <v>34</v>
      </c>
      <c r="AD45" s="479" t="s">
        <v>34</v>
      </c>
      <c r="AE45" s="59" t="s">
        <v>34</v>
      </c>
      <c r="AF45" s="59" t="s">
        <v>34</v>
      </c>
      <c r="AG45" s="60" t="s">
        <v>34</v>
      </c>
    </row>
    <row r="46" spans="1:33" ht="15.75" thickBot="1" x14ac:dyDescent="0.3">
      <c r="A46" s="1266"/>
      <c r="B46" s="53" t="s">
        <v>33</v>
      </c>
      <c r="C46" s="54" t="s">
        <v>34</v>
      </c>
      <c r="D46" s="54" t="s">
        <v>34</v>
      </c>
      <c r="E46" s="83" t="s">
        <v>815</v>
      </c>
      <c r="F46" s="1437" t="s">
        <v>41</v>
      </c>
      <c r="G46" s="1449">
        <f>IF(G31&gt;0,ROUND((G31/$Y$30),3),0)</f>
        <v>0</v>
      </c>
      <c r="H46" s="57" t="s">
        <v>34</v>
      </c>
      <c r="I46" s="58" t="s">
        <v>34</v>
      </c>
      <c r="J46" s="1449">
        <f>IF(J31&gt;0,ROUND((J31/$Y$30),3),0)</f>
        <v>0</v>
      </c>
      <c r="K46" s="57" t="s">
        <v>34</v>
      </c>
      <c r="L46" s="58" t="s">
        <v>34</v>
      </c>
      <c r="M46" s="1449">
        <f>IF(M31&gt;0,ROUND((M31/$Y$30),3),0)</f>
        <v>0</v>
      </c>
      <c r="N46" s="57" t="s">
        <v>34</v>
      </c>
      <c r="O46" s="58" t="s">
        <v>34</v>
      </c>
      <c r="P46" s="1449">
        <f>IF(P31&gt;0,ROUND((P31/$Y$30),3),0)</f>
        <v>0</v>
      </c>
      <c r="Q46" s="57" t="s">
        <v>34</v>
      </c>
      <c r="R46" s="58" t="s">
        <v>34</v>
      </c>
      <c r="S46" s="1449">
        <f>IF(S31&gt;0,ROUND((S31/$Y$30),3),0)</f>
        <v>0</v>
      </c>
      <c r="T46" s="57" t="s">
        <v>34</v>
      </c>
      <c r="U46" s="58" t="s">
        <v>34</v>
      </c>
      <c r="V46" s="488" t="s">
        <v>34</v>
      </c>
      <c r="W46" s="492" t="s">
        <v>34</v>
      </c>
      <c r="X46" s="57" t="s">
        <v>34</v>
      </c>
      <c r="Y46" s="58" t="s">
        <v>34</v>
      </c>
      <c r="Z46" s="479" t="s">
        <v>34</v>
      </c>
      <c r="AA46" s="59" t="s">
        <v>34</v>
      </c>
      <c r="AB46" s="59" t="s">
        <v>34</v>
      </c>
      <c r="AC46" s="60" t="s">
        <v>34</v>
      </c>
      <c r="AD46" s="479" t="s">
        <v>34</v>
      </c>
      <c r="AE46" s="59" t="s">
        <v>34</v>
      </c>
      <c r="AF46" s="59" t="s">
        <v>34</v>
      </c>
      <c r="AG46" s="60" t="s">
        <v>34</v>
      </c>
    </row>
    <row r="47" spans="1:33" s="88" customFormat="1" ht="32.25" thickBot="1" x14ac:dyDescent="0.3">
      <c r="A47" s="1169"/>
      <c r="B47" s="84"/>
      <c r="C47" s="85"/>
      <c r="D47" s="86"/>
      <c r="E47" s="1183" t="s">
        <v>42</v>
      </c>
      <c r="F47" s="87" t="s">
        <v>43</v>
      </c>
      <c r="G47" s="765">
        <f t="shared" ref="G47:U47" si="46">SUM(G48:G56)</f>
        <v>44825.673410000003</v>
      </c>
      <c r="H47" s="766">
        <f t="shared" si="46"/>
        <v>24105.117480000001</v>
      </c>
      <c r="I47" s="767">
        <f t="shared" si="46"/>
        <v>20720.555929999999</v>
      </c>
      <c r="J47" s="765">
        <f t="shared" si="46"/>
        <v>3653.2802000000001</v>
      </c>
      <c r="K47" s="766">
        <f t="shared" si="46"/>
        <v>3484.4160000000002</v>
      </c>
      <c r="L47" s="767">
        <f t="shared" si="46"/>
        <v>168.86419999999998</v>
      </c>
      <c r="M47" s="765">
        <f t="shared" si="46"/>
        <v>9096.5657100000008</v>
      </c>
      <c r="N47" s="766">
        <f t="shared" si="46"/>
        <v>7658.4060000000009</v>
      </c>
      <c r="O47" s="767">
        <f t="shared" si="46"/>
        <v>1438.1597099999999</v>
      </c>
      <c r="P47" s="765">
        <f t="shared" si="46"/>
        <v>22264.325605999999</v>
      </c>
      <c r="Q47" s="766">
        <f t="shared" si="46"/>
        <v>13860.769075999999</v>
      </c>
      <c r="R47" s="767">
        <f t="shared" si="46"/>
        <v>8403.5565299999998</v>
      </c>
      <c r="S47" s="765">
        <f t="shared" si="46"/>
        <v>44654.064150000006</v>
      </c>
      <c r="T47" s="766">
        <f t="shared" si="46"/>
        <v>24032.094340000003</v>
      </c>
      <c r="U47" s="767">
        <f t="shared" si="46"/>
        <v>20621.969809999999</v>
      </c>
      <c r="V47" s="494" t="s">
        <v>34</v>
      </c>
      <c r="W47" s="750" t="s">
        <v>34</v>
      </c>
      <c r="X47" s="495" t="s">
        <v>34</v>
      </c>
      <c r="Y47" s="496" t="s">
        <v>34</v>
      </c>
      <c r="Z47" s="895">
        <f t="shared" ref="Z47:Z56" si="47">G47-J47</f>
        <v>41172.393210000002</v>
      </c>
      <c r="AA47" s="896">
        <f t="shared" ref="AA47:AA56" si="48">G47-M47</f>
        <v>35729.1077</v>
      </c>
      <c r="AB47" s="896">
        <f t="shared" ref="AB47:AB56" si="49">G47-P47</f>
        <v>22561.347804000005</v>
      </c>
      <c r="AC47" s="897">
        <f t="shared" ref="AC47:AC56" si="50">G47-S47</f>
        <v>171.60925999999745</v>
      </c>
      <c r="AD47" s="898">
        <f>IF(G47&gt;0,ROUND((J47/G47),3),0)</f>
        <v>8.1000000000000003E-2</v>
      </c>
      <c r="AE47" s="899">
        <f>IF(G47&gt;0,ROUND((M47/G47),3),0)</f>
        <v>0.20300000000000001</v>
      </c>
      <c r="AF47" s="899">
        <f>IF(G47&gt;0,ROUND((P47/G47),3),0)</f>
        <v>0.497</v>
      </c>
      <c r="AG47" s="900">
        <f>IF(G47&gt;0,ROUND((S47/G47),3),0)</f>
        <v>0.996</v>
      </c>
    </row>
    <row r="48" spans="1:33" ht="18.75" x14ac:dyDescent="0.25">
      <c r="A48" s="1155"/>
      <c r="B48" s="1439" t="s">
        <v>33</v>
      </c>
      <c r="C48" s="89" t="s">
        <v>34</v>
      </c>
      <c r="D48" s="89" t="s">
        <v>34</v>
      </c>
      <c r="E48" s="1440" t="s">
        <v>484</v>
      </c>
      <c r="F48" s="1441" t="s">
        <v>43</v>
      </c>
      <c r="G48" s="1442">
        <f>H48+I48</f>
        <v>44078.815329999998</v>
      </c>
      <c r="H48" s="1443">
        <f>H59+H67+H70+H73+H76+H77+H80+H83+H86+H89+H90+H91+H104+H129+H157+H160+H177+H178+H191+H194+H198+H202+H208+H221+H252+H256+H257+H258+H259+H260+H263+H266+H269+H273+H279+H282+H285+H286+H287+H318+H321+H322+H323+H332+H335+H336+H339+H342+H345+H349+H351+H355+H358+H361+H367+H370+H373+H379+H382+H388+H391+H394+H397+H400+H403+H406+H408+H411+H415+H419+H424+H428+H429+H432+H436+H437+H441+H446+H478+H481+H488+H491+H529+H530+H538+H556+H560+H563+H575+H579+H583+H584+H588+H591+H592+H596+H599+H601</f>
        <v>24093.41748</v>
      </c>
      <c r="I48" s="1443">
        <f>I59+I67+I70+I73+I76+I77+I80+I83+I86+I89+I90+I91+I104+I129+I157+I160+I177+I178+I191+I194+I198+I202+I208+I221+I252+I256+I257+I258+I259+I260+I263+I266+I269+I273+I279+I282+I285+I286+I287+I318+I321+I322+I323+I332+I335+I336+I339+I342+I345+I349+I351+I355+I358+I361+I367+I370+I373+I379+I382+I388+I391+I394+I397+I400+I403+I406+I408+I411+I415+I419+I424+I428+I429+I432+I436+I437+I441+I446+I478+I481+I488+I491+I529+I530+I538+I556+I560+I563+I575+I579+I583+I584+I588+I591+I592+I596+I599+I601</f>
        <v>19985.397850000001</v>
      </c>
      <c r="J48" s="1442">
        <f t="shared" ref="J48" si="51">K48+L48</f>
        <v>3613.6802000000002</v>
      </c>
      <c r="K48" s="1443">
        <f t="shared" ref="K48:L48" si="52">K59+K67+K70+K73+K76+K77+K80+K83+K86+K89+K90+K91+K104+K129+K157+K160+K177+K178+K191+K194+K198+K202+K208+K221+K252+K256+K257+K258+K259+K260+K263+K266+K269+K273+K279+K282+K285+K286+K287+K318+K321+K322+K323+K332+K335+K336+K339+K342+K345+K349+K351+K355+K358+K361+K367+K370+K373+K379+K382+K388+K391+K394+K397+K400+K403+K406+K408+K411+K415+K419+K424+K428+K429+K432+K436+K437+K441+K446+K478+K481+K488+K491+K529+K530+K538+K556+K560+K563+K575+K579+K583+K584+K588+K591+K592+K596+K599+K601</f>
        <v>3484.4160000000002</v>
      </c>
      <c r="L48" s="1443">
        <f t="shared" si="52"/>
        <v>129.26419999999999</v>
      </c>
      <c r="M48" s="1442">
        <f t="shared" ref="M48" si="53">N48+O48</f>
        <v>8916.9657100000004</v>
      </c>
      <c r="N48" s="1443">
        <f t="shared" ref="N48:O48" si="54">N59+N67+N70+N73+N76+N77+N80+N83+N86+N89+N90+N91+N104+N129+N157+N160+N177+N178+N191+N194+N198+N202+N208+N221+N252+N256+N257+N258+N259+N260+N263+N266+N269+N273+N279+N282+N285+N286+N287+N318+N321+N322+N323+N332+N335+N336+N339+N342+N345+N349+N351+N355+N358+N361+N367+N370+N373+N379+N382+N388+N391+N394+N397+N400+N403+N406+N408+N411+N415+N419+N424+N428+N429+N432+N436+N437+N441+N446+N478+N481+N488+N491+N529+N530+N538+N556+N560+N563+N575+N579+N583+N584+N588+N591+N592+N596+N599+N601</f>
        <v>7658.4060000000009</v>
      </c>
      <c r="O48" s="1443">
        <f t="shared" si="54"/>
        <v>1258.55971</v>
      </c>
      <c r="P48" s="1442">
        <f t="shared" ref="P48" si="55">Q48+R48</f>
        <v>22037.108485999997</v>
      </c>
      <c r="Q48" s="1443">
        <f t="shared" ref="Q48:R48" si="56">Q59+Q67+Q70+Q73+Q76+Q77+Q80+Q83+Q86+Q89+Q90+Q91+Q104+Q129+Q157+Q160+Q177+Q178+Q191+Q194+Q198+Q202+Q208+Q221+Q252+Q256+Q257+Q258+Q259+Q260+Q263+Q266+Q269+Q273+Q279+Q282+Q285+Q286+Q287+Q318+Q321+Q322+Q323+Q332+Q335+Q336+Q339+Q342+Q345+Q349+Q351+Q355+Q358+Q361+Q367+Q370+Q373+Q379+Q382+Q388+Q391+Q394+Q397+Q400+Q403+Q406+Q408+Q411+Q415+Q419+Q424+Q428+Q429+Q432+Q436+Q437+Q441+Q446+Q478+Q481+Q488+Q491+Q529+Q530+Q538+Q556+Q560+Q563+Q575+Q579+Q583+Q584+Q588+Q591+Q592+Q596+Q599+Q601</f>
        <v>13860.769075999999</v>
      </c>
      <c r="R48" s="1443">
        <f t="shared" si="56"/>
        <v>8176.3394099999996</v>
      </c>
      <c r="S48" s="1442">
        <f t="shared" ref="S48" si="57">T48+U48</f>
        <v>43907.20607</v>
      </c>
      <c r="T48" s="1443">
        <f t="shared" ref="T48:U48" si="58">T59+T67+T70+T73+T76+T77+T80+T83+T86+T89+T90+T91+T104+T129+T157+T160+T177+T178+T191+T194+T198+T202+T208+T221+T252+T256+T257+T258+T259+T260+T263+T266+T269+T273+T279+T282+T285+T286+T287+T318+T321+T322+T323+T332+T335+T336+T339+T342+T345+T349+T351+T355+T358+T361+T367+T370+T373+T379+T382+T388+T391+T394+T397+T400+T403+T406+T408+T411+T415+T419+T424+T428+T429+T432+T436+T437+T441+T446+T478+T481+T488+T491+T529+T530+T538+T556+T560+T563+T575+T579+T583+T584+T588+T591+T592+T596+T599+T601</f>
        <v>24020.394340000003</v>
      </c>
      <c r="U48" s="1443">
        <f t="shared" si="58"/>
        <v>19886.811730000001</v>
      </c>
      <c r="V48" s="1444" t="s">
        <v>34</v>
      </c>
      <c r="W48" s="1445" t="s">
        <v>34</v>
      </c>
      <c r="X48" s="1446" t="s">
        <v>34</v>
      </c>
      <c r="Y48" s="1447" t="s">
        <v>34</v>
      </c>
      <c r="Z48" s="901">
        <f t="shared" si="47"/>
        <v>40465.135129999995</v>
      </c>
      <c r="AA48" s="902">
        <f t="shared" si="48"/>
        <v>35161.849619999994</v>
      </c>
      <c r="AB48" s="903">
        <f t="shared" si="49"/>
        <v>22041.706844</v>
      </c>
      <c r="AC48" s="904">
        <f t="shared" si="50"/>
        <v>171.60925999999745</v>
      </c>
      <c r="AD48" s="905">
        <f>IF(G48&gt;0,ROUND((J48/G48),3),0)</f>
        <v>8.2000000000000003E-2</v>
      </c>
      <c r="AE48" s="906">
        <f>IF(G48&gt;0,ROUND((M48/G48),3),0)</f>
        <v>0.20200000000000001</v>
      </c>
      <c r="AF48" s="906">
        <f>IF(G48&gt;0,ROUND((P48/G48),3),0)</f>
        <v>0.5</v>
      </c>
      <c r="AG48" s="907">
        <f>IF(G48&gt;0,ROUND((S48/G48),3),0)</f>
        <v>0.996</v>
      </c>
    </row>
    <row r="49" spans="1:33" ht="25.5" x14ac:dyDescent="0.25">
      <c r="A49" s="1155"/>
      <c r="B49" s="721" t="s">
        <v>33</v>
      </c>
      <c r="C49" s="64" t="s">
        <v>34</v>
      </c>
      <c r="D49" s="64" t="s">
        <v>34</v>
      </c>
      <c r="E49" s="722" t="s">
        <v>586</v>
      </c>
      <c r="F49" s="66" t="s">
        <v>43</v>
      </c>
      <c r="G49" s="768">
        <f t="shared" ref="G49:G51" si="59">H49+I49</f>
        <v>0</v>
      </c>
      <c r="H49" s="769">
        <f>H195+H324+H346+H364+H376+H385+H425+H438+H524+H557+H576+H585+H593</f>
        <v>0</v>
      </c>
      <c r="I49" s="769">
        <f>I195+I324+I346+I364+I376+I385+I425+I438+I524+I557+I576+I585+I593</f>
        <v>0</v>
      </c>
      <c r="J49" s="768">
        <f t="shared" ref="J49:J53" si="60">K49+L49</f>
        <v>0</v>
      </c>
      <c r="K49" s="769">
        <f>K195+K324+K346+K364+K376+K385+K425+K438+K524+K557+K576+K585+K593</f>
        <v>0</v>
      </c>
      <c r="L49" s="769">
        <f>L195+L324+L346+L364+L376+L385+L425+L438+L524+L557+L576+L585+L593</f>
        <v>0</v>
      </c>
      <c r="M49" s="768">
        <f t="shared" ref="M49:M53" si="61">N49+O49</f>
        <v>0</v>
      </c>
      <c r="N49" s="769">
        <f>N195+N324+N346+N364+N376+N385+N425+N438+N524+N557+N576+N585+N593</f>
        <v>0</v>
      </c>
      <c r="O49" s="769">
        <f>O195+O324+O346+O364+O376+O385+O425+O438+O524+O557+O576+O585+O593</f>
        <v>0</v>
      </c>
      <c r="P49" s="768">
        <f t="shared" ref="P49:P53" si="62">Q49+R49</f>
        <v>0</v>
      </c>
      <c r="Q49" s="769">
        <f>Q195+Q324+Q346+Q364+Q376+Q385+Q425+Q438+Q524+Q557+Q576+Q585+Q593</f>
        <v>0</v>
      </c>
      <c r="R49" s="769">
        <f>R195+R324+R346+R364+R376+R385+R425+R438+R524+R557+R576+R585+R593</f>
        <v>0</v>
      </c>
      <c r="S49" s="768">
        <f t="shared" ref="S49:S53" si="63">T49+U49</f>
        <v>0</v>
      </c>
      <c r="T49" s="769">
        <f>T195+T324+T346+T364+T376+T385+T425+T438+T524+T557+T576+T585+T593</f>
        <v>0</v>
      </c>
      <c r="U49" s="769">
        <f>U195+U324+U346+U364+U376+U385+U425+U438+U524+U557+U576+U585+U593</f>
        <v>0</v>
      </c>
      <c r="V49" s="523" t="s">
        <v>34</v>
      </c>
      <c r="W49" s="751" t="s">
        <v>34</v>
      </c>
      <c r="X49" s="524" t="s">
        <v>34</v>
      </c>
      <c r="Y49" s="525" t="s">
        <v>34</v>
      </c>
      <c r="Z49" s="901">
        <f t="shared" ref="Z49:Z51" si="64">G49-J49</f>
        <v>0</v>
      </c>
      <c r="AA49" s="902">
        <f t="shared" ref="AA49:AA51" si="65">G49-M49</f>
        <v>0</v>
      </c>
      <c r="AB49" s="903">
        <f t="shared" ref="AB49:AB51" si="66">G49-P49</f>
        <v>0</v>
      </c>
      <c r="AC49" s="904">
        <f t="shared" ref="AC49:AC51" si="67">G49-S49</f>
        <v>0</v>
      </c>
      <c r="AD49" s="905">
        <f t="shared" ref="AD49:AD51" si="68">IF(G49&gt;0,ROUND((J49/G49),3),0)</f>
        <v>0</v>
      </c>
      <c r="AE49" s="906">
        <f t="shared" ref="AE49:AE51" si="69">IF(G49&gt;0,ROUND((M49/G49),3),0)</f>
        <v>0</v>
      </c>
      <c r="AF49" s="906">
        <f t="shared" ref="AF49:AF51" si="70">IF(G49&gt;0,ROUND((P49/G49),3),0)</f>
        <v>0</v>
      </c>
      <c r="AG49" s="907">
        <f t="shared" ref="AG49:AG51" si="71">IF(G49&gt;0,ROUND((S49/G49),3),0)</f>
        <v>0</v>
      </c>
    </row>
    <row r="50" spans="1:33" ht="25.5" x14ac:dyDescent="0.25">
      <c r="A50" s="1155"/>
      <c r="B50" s="721" t="s">
        <v>33</v>
      </c>
      <c r="C50" s="64" t="s">
        <v>34</v>
      </c>
      <c r="D50" s="64" t="s">
        <v>34</v>
      </c>
      <c r="E50" s="722" t="s">
        <v>587</v>
      </c>
      <c r="F50" s="66" t="s">
        <v>43</v>
      </c>
      <c r="G50" s="768">
        <f t="shared" si="59"/>
        <v>0</v>
      </c>
      <c r="H50" s="769">
        <f>H196+H325+H347+H365+H377+H386+H439+H525+H558+H577+H586+H594</f>
        <v>0</v>
      </c>
      <c r="I50" s="769">
        <f>I196+I325+I347+I365+I377+I386+I439+I525+I558+I577+I586+I594</f>
        <v>0</v>
      </c>
      <c r="J50" s="768">
        <f t="shared" si="60"/>
        <v>0</v>
      </c>
      <c r="K50" s="769">
        <f>K196+K325+K347+K365+K377+K386+K439+K525+K558+K577+K586+K594</f>
        <v>0</v>
      </c>
      <c r="L50" s="769">
        <f>L196+L325+L347+L365+L377+L386+L439+L525+L558+L577+L586+L594</f>
        <v>0</v>
      </c>
      <c r="M50" s="768">
        <f t="shared" si="61"/>
        <v>0</v>
      </c>
      <c r="N50" s="769">
        <f>N196+N325+N347+N365+N377+N386+N439+N525+N558+N577+N586+N594</f>
        <v>0</v>
      </c>
      <c r="O50" s="769">
        <f>O196+O325+O347+O365+O377+O386+O439+O525+O558+O577+O586+O594</f>
        <v>0</v>
      </c>
      <c r="P50" s="768">
        <f t="shared" si="62"/>
        <v>0</v>
      </c>
      <c r="Q50" s="769">
        <f>Q196+Q325+Q347+Q365+Q377+Q386+Q439+Q525+Q558+Q577+Q586+Q594</f>
        <v>0</v>
      </c>
      <c r="R50" s="769">
        <f>R196+R325+R347+R365+R377+R386+R439+R525+R558+R577+R586+R594</f>
        <v>0</v>
      </c>
      <c r="S50" s="768">
        <f t="shared" si="63"/>
        <v>0</v>
      </c>
      <c r="T50" s="769">
        <f>T196+T325+T347+T365+T377+T386+T439+T525+T558+T577+T586+T594</f>
        <v>0</v>
      </c>
      <c r="U50" s="769">
        <f>U196+U325+U347+U365+U377+U386+U439+U525+U558+U577+U586+U594</f>
        <v>0</v>
      </c>
      <c r="V50" s="523" t="s">
        <v>34</v>
      </c>
      <c r="W50" s="751" t="s">
        <v>34</v>
      </c>
      <c r="X50" s="524" t="s">
        <v>34</v>
      </c>
      <c r="Y50" s="525" t="s">
        <v>34</v>
      </c>
      <c r="Z50" s="901">
        <f t="shared" si="64"/>
        <v>0</v>
      </c>
      <c r="AA50" s="902">
        <f t="shared" si="65"/>
        <v>0</v>
      </c>
      <c r="AB50" s="903">
        <f t="shared" si="66"/>
        <v>0</v>
      </c>
      <c r="AC50" s="904">
        <f t="shared" si="67"/>
        <v>0</v>
      </c>
      <c r="AD50" s="905">
        <f t="shared" si="68"/>
        <v>0</v>
      </c>
      <c r="AE50" s="906">
        <f t="shared" si="69"/>
        <v>0</v>
      </c>
      <c r="AF50" s="906">
        <f t="shared" si="70"/>
        <v>0</v>
      </c>
      <c r="AG50" s="907">
        <f t="shared" si="71"/>
        <v>0</v>
      </c>
    </row>
    <row r="51" spans="1:33" ht="25.5" x14ac:dyDescent="0.25">
      <c r="A51" s="1155"/>
      <c r="B51" s="114" t="s">
        <v>33</v>
      </c>
      <c r="C51" s="1436" t="s">
        <v>34</v>
      </c>
      <c r="D51" s="1436" t="s">
        <v>34</v>
      </c>
      <c r="E51" s="1448" t="s">
        <v>588</v>
      </c>
      <c r="F51" s="56" t="s">
        <v>43</v>
      </c>
      <c r="G51" s="773">
        <f t="shared" si="59"/>
        <v>0</v>
      </c>
      <c r="H51" s="769">
        <f>H197+H326+H348+H366+H378+H387+H440+H526+H559+H578+H587+H595</f>
        <v>0</v>
      </c>
      <c r="I51" s="769">
        <f>I197+I326+I348+I366+I378+I387+I440+I526+I559+I578+I587+I595</f>
        <v>0</v>
      </c>
      <c r="J51" s="773">
        <f t="shared" si="60"/>
        <v>0</v>
      </c>
      <c r="K51" s="769">
        <f>K197+K326+K348+K366+K378+K387+K440+K526+K559+K578+K587+K595</f>
        <v>0</v>
      </c>
      <c r="L51" s="769">
        <f>L197+L326+L348+L366+L378+L387+L440+L526+L559+L578+L587+L595</f>
        <v>0</v>
      </c>
      <c r="M51" s="773">
        <f t="shared" si="61"/>
        <v>0</v>
      </c>
      <c r="N51" s="769">
        <f>N197+N326+N348+N366+N378+N387+N440+N526+N559+N578+N587+N595</f>
        <v>0</v>
      </c>
      <c r="O51" s="769">
        <f>O197+O326+O348+O366+O378+O387+O440+O526+O559+O578+O587+O595</f>
        <v>0</v>
      </c>
      <c r="P51" s="773">
        <f t="shared" si="62"/>
        <v>0</v>
      </c>
      <c r="Q51" s="769">
        <f>Q197+Q326+Q348+Q366+Q378+Q387+Q440+Q526+Q559+Q578+Q587+Q595</f>
        <v>0</v>
      </c>
      <c r="R51" s="769">
        <f>R197+R326+R348+R366+R378+R387+R440+R526+R559+R578+R587+R595</f>
        <v>0</v>
      </c>
      <c r="S51" s="773">
        <f t="shared" si="63"/>
        <v>0</v>
      </c>
      <c r="T51" s="769">
        <f>T197+T326+T348+T366+T378+T387+T440+T526+T559+T578+T587+T595</f>
        <v>0</v>
      </c>
      <c r="U51" s="769">
        <f>U197+U326+U348+U366+U378+U387+U440+U526+U559+U578+U587+U595</f>
        <v>0</v>
      </c>
      <c r="V51" s="526" t="s">
        <v>34</v>
      </c>
      <c r="W51" s="752" t="s">
        <v>34</v>
      </c>
      <c r="X51" s="527" t="s">
        <v>34</v>
      </c>
      <c r="Y51" s="528" t="s">
        <v>34</v>
      </c>
      <c r="Z51" s="901">
        <f t="shared" si="64"/>
        <v>0</v>
      </c>
      <c r="AA51" s="902">
        <f t="shared" si="65"/>
        <v>0</v>
      </c>
      <c r="AB51" s="903">
        <f t="shared" si="66"/>
        <v>0</v>
      </c>
      <c r="AC51" s="904">
        <f t="shared" si="67"/>
        <v>0</v>
      </c>
      <c r="AD51" s="905">
        <f t="shared" si="68"/>
        <v>0</v>
      </c>
      <c r="AE51" s="906">
        <f t="shared" si="69"/>
        <v>0</v>
      </c>
      <c r="AF51" s="906">
        <f t="shared" si="70"/>
        <v>0</v>
      </c>
      <c r="AG51" s="907">
        <f t="shared" si="71"/>
        <v>0</v>
      </c>
    </row>
    <row r="52" spans="1:33" ht="25.5" x14ac:dyDescent="0.25">
      <c r="A52" s="1155"/>
      <c r="B52" s="721" t="s">
        <v>33</v>
      </c>
      <c r="C52" s="64" t="s">
        <v>34</v>
      </c>
      <c r="D52" s="64" t="s">
        <v>34</v>
      </c>
      <c r="E52" s="722" t="s">
        <v>485</v>
      </c>
      <c r="F52" s="66" t="s">
        <v>43</v>
      </c>
      <c r="G52" s="768">
        <f t="shared" ref="G52:G55" si="72">H52+I52</f>
        <v>723.05808000000002</v>
      </c>
      <c r="H52" s="769">
        <f>H163+H170+H205+H328+H329+H330+H331+H333+H494+H510+H517+H528</f>
        <v>11.7</v>
      </c>
      <c r="I52" s="769">
        <f>I163+I170+I205+I328+I329+I330+I331+I333+I494+I510+I517+I528</f>
        <v>711.35807999999997</v>
      </c>
      <c r="J52" s="768">
        <f t="shared" si="60"/>
        <v>39.6</v>
      </c>
      <c r="K52" s="769">
        <f t="shared" ref="K52:L52" si="73">K163+K170+K205+K328+K329+K330+K331+K333+K494+K510+K517+K528</f>
        <v>0</v>
      </c>
      <c r="L52" s="769">
        <f t="shared" si="73"/>
        <v>39.6</v>
      </c>
      <c r="M52" s="768">
        <f t="shared" si="61"/>
        <v>179.6</v>
      </c>
      <c r="N52" s="769">
        <f t="shared" ref="N52:O52" si="74">N163+N170+N205+N328+N329+N330+N331+N333+N494+N510+N517+N528</f>
        <v>0</v>
      </c>
      <c r="O52" s="769">
        <f t="shared" si="74"/>
        <v>179.6</v>
      </c>
      <c r="P52" s="768">
        <f t="shared" si="62"/>
        <v>227.21712000000002</v>
      </c>
      <c r="Q52" s="769">
        <f t="shared" ref="Q52:R52" si="75">Q163+Q170+Q205+Q328+Q329+Q330+Q331+Q333+Q494+Q510+Q517+Q528</f>
        <v>0</v>
      </c>
      <c r="R52" s="769">
        <f t="shared" si="75"/>
        <v>227.21712000000002</v>
      </c>
      <c r="S52" s="768">
        <f t="shared" si="63"/>
        <v>723.05808000000002</v>
      </c>
      <c r="T52" s="769">
        <f t="shared" ref="T52:U52" si="76">T163+T170+T205+T328+T329+T330+T331+T333+T494+T510+T517+T528</f>
        <v>11.7</v>
      </c>
      <c r="U52" s="769">
        <f t="shared" si="76"/>
        <v>711.35807999999997</v>
      </c>
      <c r="V52" s="523" t="s">
        <v>34</v>
      </c>
      <c r="W52" s="751" t="s">
        <v>34</v>
      </c>
      <c r="X52" s="524" t="s">
        <v>34</v>
      </c>
      <c r="Y52" s="525" t="s">
        <v>34</v>
      </c>
      <c r="Z52" s="908">
        <f t="shared" si="47"/>
        <v>683.45808</v>
      </c>
      <c r="AA52" s="909">
        <f t="shared" si="48"/>
        <v>543.45808</v>
      </c>
      <c r="AB52" s="910">
        <f t="shared" si="49"/>
        <v>495.84096</v>
      </c>
      <c r="AC52" s="911">
        <f t="shared" si="50"/>
        <v>0</v>
      </c>
      <c r="AD52" s="912">
        <f t="shared" ref="AD52:AD54" si="77">IF(G52&gt;0,ROUND((J52/G52),3),0)</f>
        <v>5.5E-2</v>
      </c>
      <c r="AE52" s="913">
        <f t="shared" ref="AE52:AE54" si="78">IF(G52&gt;0,ROUND((M52/G52),3),0)</f>
        <v>0.248</v>
      </c>
      <c r="AF52" s="913">
        <f t="shared" ref="AF52:AF54" si="79">IF(G52&gt;0,ROUND((P52/G52),3),0)</f>
        <v>0.314</v>
      </c>
      <c r="AG52" s="914">
        <f t="shared" ref="AG52:AG54" si="80">IF(G52&gt;0,ROUND((S52/G52),3),0)</f>
        <v>1</v>
      </c>
    </row>
    <row r="53" spans="1:33" ht="18.75" x14ac:dyDescent="0.25">
      <c r="A53" s="1155"/>
      <c r="B53" s="721" t="s">
        <v>33</v>
      </c>
      <c r="C53" s="64" t="s">
        <v>34</v>
      </c>
      <c r="D53" s="64" t="s">
        <v>34</v>
      </c>
      <c r="E53" s="722" t="s">
        <v>486</v>
      </c>
      <c r="F53" s="66" t="s">
        <v>43</v>
      </c>
      <c r="G53" s="768">
        <f t="shared" si="72"/>
        <v>23.8</v>
      </c>
      <c r="H53" s="771">
        <f>H276+H334</f>
        <v>0</v>
      </c>
      <c r="I53" s="772">
        <f>I276+I334</f>
        <v>23.8</v>
      </c>
      <c r="J53" s="768">
        <f t="shared" si="60"/>
        <v>0</v>
      </c>
      <c r="K53" s="771">
        <f t="shared" ref="K53:L53" si="81">K276+K334</f>
        <v>0</v>
      </c>
      <c r="L53" s="772">
        <f t="shared" si="81"/>
        <v>0</v>
      </c>
      <c r="M53" s="768">
        <f t="shared" si="61"/>
        <v>0</v>
      </c>
      <c r="N53" s="771">
        <f t="shared" ref="N53:O53" si="82">N276+N334</f>
        <v>0</v>
      </c>
      <c r="O53" s="772">
        <f t="shared" si="82"/>
        <v>0</v>
      </c>
      <c r="P53" s="768">
        <f t="shared" si="62"/>
        <v>0</v>
      </c>
      <c r="Q53" s="771">
        <f t="shared" ref="Q53:R53" si="83">Q276+Q334</f>
        <v>0</v>
      </c>
      <c r="R53" s="772">
        <f t="shared" si="83"/>
        <v>0</v>
      </c>
      <c r="S53" s="768">
        <f t="shared" si="63"/>
        <v>23.8</v>
      </c>
      <c r="T53" s="771">
        <f t="shared" ref="T53:U53" si="84">T276+T334</f>
        <v>0</v>
      </c>
      <c r="U53" s="772">
        <f t="shared" si="84"/>
        <v>23.8</v>
      </c>
      <c r="V53" s="523" t="s">
        <v>34</v>
      </c>
      <c r="W53" s="751" t="s">
        <v>34</v>
      </c>
      <c r="X53" s="524" t="s">
        <v>34</v>
      </c>
      <c r="Y53" s="525" t="s">
        <v>34</v>
      </c>
      <c r="Z53" s="908">
        <f t="shared" si="47"/>
        <v>23.8</v>
      </c>
      <c r="AA53" s="909">
        <f t="shared" si="48"/>
        <v>23.8</v>
      </c>
      <c r="AB53" s="910">
        <f t="shared" si="49"/>
        <v>23.8</v>
      </c>
      <c r="AC53" s="911">
        <f t="shared" si="50"/>
        <v>0</v>
      </c>
      <c r="AD53" s="912">
        <f t="shared" si="77"/>
        <v>0</v>
      </c>
      <c r="AE53" s="913">
        <f t="shared" si="78"/>
        <v>0</v>
      </c>
      <c r="AF53" s="913">
        <f t="shared" si="79"/>
        <v>0</v>
      </c>
      <c r="AG53" s="914">
        <f t="shared" si="80"/>
        <v>1</v>
      </c>
    </row>
    <row r="54" spans="1:33" ht="18.75" x14ac:dyDescent="0.25">
      <c r="A54" s="1155"/>
      <c r="B54" s="721" t="s">
        <v>33</v>
      </c>
      <c r="C54" s="64" t="s">
        <v>34</v>
      </c>
      <c r="D54" s="64" t="s">
        <v>34</v>
      </c>
      <c r="E54" s="722" t="s">
        <v>487</v>
      </c>
      <c r="F54" s="66" t="s">
        <v>43</v>
      </c>
      <c r="G54" s="768">
        <f t="shared" si="72"/>
        <v>0</v>
      </c>
      <c r="H54" s="769">
        <f>H433</f>
        <v>0</v>
      </c>
      <c r="I54" s="770">
        <f>I433</f>
        <v>0</v>
      </c>
      <c r="J54" s="768">
        <f t="shared" ref="J54:J56" si="85">K54+L54</f>
        <v>0</v>
      </c>
      <c r="K54" s="769">
        <f>K433</f>
        <v>0</v>
      </c>
      <c r="L54" s="770">
        <f>L433</f>
        <v>0</v>
      </c>
      <c r="M54" s="768">
        <f t="shared" ref="M54:M56" si="86">N54+O54</f>
        <v>0</v>
      </c>
      <c r="N54" s="769">
        <f>N433</f>
        <v>0</v>
      </c>
      <c r="O54" s="770">
        <f>O433</f>
        <v>0</v>
      </c>
      <c r="P54" s="768">
        <f t="shared" ref="P54:P56" si="87">Q54+R54</f>
        <v>0</v>
      </c>
      <c r="Q54" s="769">
        <f>Q433</f>
        <v>0</v>
      </c>
      <c r="R54" s="770">
        <f>R433</f>
        <v>0</v>
      </c>
      <c r="S54" s="768">
        <f t="shared" ref="S54:S56" si="88">T54+U54</f>
        <v>0</v>
      </c>
      <c r="T54" s="769">
        <f>T433</f>
        <v>0</v>
      </c>
      <c r="U54" s="770">
        <f>U433</f>
        <v>0</v>
      </c>
      <c r="V54" s="523" t="s">
        <v>34</v>
      </c>
      <c r="W54" s="751" t="s">
        <v>34</v>
      </c>
      <c r="X54" s="524" t="s">
        <v>34</v>
      </c>
      <c r="Y54" s="525" t="s">
        <v>34</v>
      </c>
      <c r="Z54" s="908">
        <f t="shared" si="47"/>
        <v>0</v>
      </c>
      <c r="AA54" s="909">
        <f t="shared" si="48"/>
        <v>0</v>
      </c>
      <c r="AB54" s="910">
        <f t="shared" si="49"/>
        <v>0</v>
      </c>
      <c r="AC54" s="911">
        <f t="shared" si="50"/>
        <v>0</v>
      </c>
      <c r="AD54" s="912">
        <f t="shared" si="77"/>
        <v>0</v>
      </c>
      <c r="AE54" s="913">
        <f t="shared" si="78"/>
        <v>0</v>
      </c>
      <c r="AF54" s="913">
        <f t="shared" si="79"/>
        <v>0</v>
      </c>
      <c r="AG54" s="914">
        <f t="shared" si="80"/>
        <v>0</v>
      </c>
    </row>
    <row r="55" spans="1:33" ht="18.75" x14ac:dyDescent="0.25">
      <c r="A55" s="1155"/>
      <c r="B55" s="721" t="s">
        <v>33</v>
      </c>
      <c r="C55" s="64" t="s">
        <v>34</v>
      </c>
      <c r="D55" s="64" t="s">
        <v>34</v>
      </c>
      <c r="E55" s="1435" t="s">
        <v>816</v>
      </c>
      <c r="F55" s="66" t="s">
        <v>43</v>
      </c>
      <c r="G55" s="768">
        <f t="shared" si="72"/>
        <v>0</v>
      </c>
      <c r="H55" s="774">
        <f>H533</f>
        <v>0</v>
      </c>
      <c r="I55" s="774">
        <f>I533</f>
        <v>0</v>
      </c>
      <c r="J55" s="768">
        <f t="shared" si="85"/>
        <v>0</v>
      </c>
      <c r="K55" s="774">
        <f t="shared" ref="K55:L55" si="89">K533</f>
        <v>0</v>
      </c>
      <c r="L55" s="774">
        <f t="shared" si="89"/>
        <v>0</v>
      </c>
      <c r="M55" s="768">
        <f t="shared" si="86"/>
        <v>0</v>
      </c>
      <c r="N55" s="774">
        <f t="shared" ref="N55:O55" si="90">N533</f>
        <v>0</v>
      </c>
      <c r="O55" s="774">
        <f t="shared" si="90"/>
        <v>0</v>
      </c>
      <c r="P55" s="768">
        <f t="shared" si="87"/>
        <v>0</v>
      </c>
      <c r="Q55" s="774">
        <f t="shared" ref="Q55:R55" si="91">Q533</f>
        <v>0</v>
      </c>
      <c r="R55" s="774">
        <f t="shared" si="91"/>
        <v>0</v>
      </c>
      <c r="S55" s="768">
        <f t="shared" si="88"/>
        <v>0</v>
      </c>
      <c r="T55" s="774">
        <f t="shared" ref="T55:U55" si="92">T533</f>
        <v>0</v>
      </c>
      <c r="U55" s="774">
        <f t="shared" si="92"/>
        <v>0</v>
      </c>
      <c r="V55" s="523" t="s">
        <v>34</v>
      </c>
      <c r="W55" s="751" t="s">
        <v>34</v>
      </c>
      <c r="X55" s="524" t="s">
        <v>34</v>
      </c>
      <c r="Y55" s="525" t="s">
        <v>34</v>
      </c>
      <c r="Z55" s="901"/>
      <c r="AA55" s="902"/>
      <c r="AB55" s="903"/>
      <c r="AC55" s="904"/>
      <c r="AD55" s="905"/>
      <c r="AE55" s="906"/>
      <c r="AF55" s="906"/>
      <c r="AG55" s="907"/>
    </row>
    <row r="56" spans="1:33" ht="25.5" x14ac:dyDescent="0.25">
      <c r="A56" s="1155"/>
      <c r="B56" s="497" t="s">
        <v>34</v>
      </c>
      <c r="C56" s="54" t="s">
        <v>34</v>
      </c>
      <c r="D56" s="54" t="s">
        <v>34</v>
      </c>
      <c r="E56" s="1133" t="s">
        <v>534</v>
      </c>
      <c r="F56" s="56" t="s">
        <v>43</v>
      </c>
      <c r="G56" s="773">
        <f>H56+I56</f>
        <v>0</v>
      </c>
      <c r="H56" s="774">
        <f>H203+H337+H350+H368+H380+H389+H395+H407+H414+H422+H430+H442+H531+H561+H580+H589+H597+H600</f>
        <v>0</v>
      </c>
      <c r="I56" s="774">
        <f>I203+I337+I350+I368+I380+I389+I395+I407+I414+I422+I430+I442+I531+I561+I580+I589+I597+I600</f>
        <v>0</v>
      </c>
      <c r="J56" s="773">
        <f t="shared" si="85"/>
        <v>0</v>
      </c>
      <c r="K56" s="774">
        <f>K203+K337+K350+K368+K380+K389+K395+K407+K414+K422+K430+K442+K531+K561+K580+K589+K597+K600</f>
        <v>0</v>
      </c>
      <c r="L56" s="774">
        <f>L203+L337+L350+L368+L380+L389+L395+L407+L414+L422+L430+L442+L531+L561+L580+L589+L597+L600</f>
        <v>0</v>
      </c>
      <c r="M56" s="773">
        <f t="shared" si="86"/>
        <v>0</v>
      </c>
      <c r="N56" s="774">
        <f>N203+N337+N350+N368+N380+N389+N395+N407+N414+N422+N430+N442+N531+N561+N580+N589+N597+N600</f>
        <v>0</v>
      </c>
      <c r="O56" s="774">
        <f>O203+O337+O350+O368+O380+O389+O395+O407+O414+O422+O430+O442+O531+O561+O580+O589+O597+O600</f>
        <v>0</v>
      </c>
      <c r="P56" s="773">
        <f t="shared" si="87"/>
        <v>0</v>
      </c>
      <c r="Q56" s="774">
        <f>Q203+Q337+Q350+Q368+Q380+Q389+Q395+Q407+Q414+Q422+Q430+Q442+Q531+Q561+Q580+Q589+Q597+Q600</f>
        <v>0</v>
      </c>
      <c r="R56" s="774">
        <f>R203+R337+R350+R368+R380+R389+R395+R407+R414+R422+R430+R442+R531+R561+R580+R589+R597+R600</f>
        <v>0</v>
      </c>
      <c r="S56" s="773">
        <f t="shared" si="88"/>
        <v>0</v>
      </c>
      <c r="T56" s="774">
        <f>T203+T337+T350+T368+T380+T389+T395+T407+T414+T422+T430+T442+T531+T561+T580+T589+T597+T600</f>
        <v>0</v>
      </c>
      <c r="U56" s="774">
        <f>U203+U337+U350+U368+U380+U389+U395+U407+U414+U422+U430+U442+U531+U561+U580+U589+U597+U600</f>
        <v>0</v>
      </c>
      <c r="V56" s="526" t="s">
        <v>34</v>
      </c>
      <c r="W56" s="752" t="s">
        <v>34</v>
      </c>
      <c r="X56" s="527" t="s">
        <v>34</v>
      </c>
      <c r="Y56" s="528" t="s">
        <v>34</v>
      </c>
      <c r="Z56" s="901">
        <f t="shared" si="47"/>
        <v>0</v>
      </c>
      <c r="AA56" s="902">
        <f t="shared" si="48"/>
        <v>0</v>
      </c>
      <c r="AB56" s="903">
        <f t="shared" si="49"/>
        <v>0</v>
      </c>
      <c r="AC56" s="904">
        <f t="shared" si="50"/>
        <v>0</v>
      </c>
      <c r="AD56" s="905">
        <f t="shared" ref="AD56" si="93">IF(G56&gt;0,ROUND((J56/G56),3),0)</f>
        <v>0</v>
      </c>
      <c r="AE56" s="906">
        <f t="shared" ref="AE56" si="94">IF(G56&gt;0,ROUND((M56/G56),3),0)</f>
        <v>0</v>
      </c>
      <c r="AF56" s="906">
        <f t="shared" ref="AF56" si="95">IF(G56&gt;0,ROUND((P56/G56),3),0)</f>
        <v>0</v>
      </c>
      <c r="AG56" s="907">
        <f t="shared" ref="AG56" si="96">IF(G56&gt;0,ROUND((S56/G56),3),0)</f>
        <v>0</v>
      </c>
    </row>
    <row r="57" spans="1:33" s="91" customFormat="1" ht="12.75" thickBot="1" x14ac:dyDescent="0.3">
      <c r="A57" s="1156"/>
      <c r="B57" s="92"/>
      <c r="C57" s="1149"/>
      <c r="D57" s="1150"/>
      <c r="E57" s="94" t="s">
        <v>44</v>
      </c>
      <c r="F57" s="93"/>
      <c r="G57" s="775"/>
      <c r="H57" s="776"/>
      <c r="I57" s="777"/>
      <c r="J57" s="775"/>
      <c r="K57" s="776"/>
      <c r="L57" s="777"/>
      <c r="M57" s="775"/>
      <c r="N57" s="776"/>
      <c r="O57" s="777"/>
      <c r="P57" s="775"/>
      <c r="Q57" s="776"/>
      <c r="R57" s="777"/>
      <c r="S57" s="775"/>
      <c r="T57" s="776"/>
      <c r="U57" s="777"/>
      <c r="V57" s="655"/>
      <c r="W57" s="94"/>
      <c r="X57" s="653"/>
      <c r="Y57" s="654"/>
      <c r="Z57" s="1070"/>
      <c r="AA57" s="1070"/>
      <c r="AB57" s="1070"/>
      <c r="AC57" s="1071"/>
      <c r="AD57" s="1072"/>
      <c r="AE57" s="1070"/>
      <c r="AF57" s="1070"/>
      <c r="AG57" s="1071"/>
    </row>
    <row r="58" spans="1:33" s="95" customFormat="1" ht="24" thickBot="1" x14ac:dyDescent="0.3">
      <c r="A58" s="1170"/>
      <c r="B58" s="659" t="s">
        <v>45</v>
      </c>
      <c r="C58" s="660">
        <v>2000</v>
      </c>
      <c r="D58" s="661"/>
      <c r="E58" s="662" t="s">
        <v>46</v>
      </c>
      <c r="F58" s="663" t="s">
        <v>43</v>
      </c>
      <c r="G58" s="778">
        <f t="shared" ref="G58:U58" si="97">G59+G65+G415+G417+G431</f>
        <v>21291.573410000001</v>
      </c>
      <c r="H58" s="779">
        <f t="shared" si="97"/>
        <v>19566.117480000001</v>
      </c>
      <c r="I58" s="780">
        <f t="shared" si="97"/>
        <v>1725.4559300000003</v>
      </c>
      <c r="J58" s="778">
        <f t="shared" si="97"/>
        <v>3653.277</v>
      </c>
      <c r="K58" s="779">
        <f t="shared" si="97"/>
        <v>3484.4159999999997</v>
      </c>
      <c r="L58" s="780">
        <f t="shared" si="97"/>
        <v>168.86099999999999</v>
      </c>
      <c r="M58" s="778">
        <f t="shared" si="97"/>
        <v>8494.0210000000006</v>
      </c>
      <c r="N58" s="779">
        <f t="shared" si="97"/>
        <v>7658.4059999999999</v>
      </c>
      <c r="O58" s="780">
        <f t="shared" si="97"/>
        <v>835.61500000000001</v>
      </c>
      <c r="P58" s="778">
        <f t="shared" si="97"/>
        <v>13376.755186</v>
      </c>
      <c r="Q58" s="779">
        <f t="shared" si="97"/>
        <v>12430.862196</v>
      </c>
      <c r="R58" s="780">
        <f t="shared" si="97"/>
        <v>945.89298999999994</v>
      </c>
      <c r="S58" s="778">
        <f t="shared" si="97"/>
        <v>21119.981030000003</v>
      </c>
      <c r="T58" s="779">
        <f t="shared" si="97"/>
        <v>19493.117480000001</v>
      </c>
      <c r="U58" s="780">
        <f t="shared" si="97"/>
        <v>1626.8635500000003</v>
      </c>
      <c r="V58" s="755" t="s">
        <v>34</v>
      </c>
      <c r="W58" s="753" t="s">
        <v>34</v>
      </c>
      <c r="X58" s="665" t="s">
        <v>34</v>
      </c>
      <c r="Y58" s="666" t="s">
        <v>34</v>
      </c>
      <c r="Z58" s="915">
        <f t="shared" ref="Z58:Z60" si="98">G58-J58</f>
        <v>17638.296410000003</v>
      </c>
      <c r="AA58" s="916">
        <f t="shared" ref="AA58:AA60" si="99">G58-M58</f>
        <v>12797.55241</v>
      </c>
      <c r="AB58" s="916">
        <f t="shared" ref="AB58:AB60" si="100">G58-P58</f>
        <v>7914.8182240000006</v>
      </c>
      <c r="AC58" s="917">
        <f t="shared" ref="AC58:AC60" si="101">G58-S58</f>
        <v>171.59237999999823</v>
      </c>
      <c r="AD58" s="918">
        <f t="shared" ref="AD58:AD60" si="102">IF(G58&gt;0,ROUND((J58/G58),3),0)</f>
        <v>0.17199999999999999</v>
      </c>
      <c r="AE58" s="919">
        <f t="shared" ref="AE58:AE60" si="103">IF(G58&gt;0,ROUND((M58/G58),3),0)</f>
        <v>0.39900000000000002</v>
      </c>
      <c r="AF58" s="919">
        <f t="shared" ref="AF58:AF60" si="104">IF(G58&gt;0,ROUND((P58/G58),3),0)</f>
        <v>0.628</v>
      </c>
      <c r="AG58" s="920">
        <f t="shared" ref="AG58:AG60" si="105">IF(G58&gt;0,ROUND((S58/G58),3),0)</f>
        <v>0.99199999999999999</v>
      </c>
    </row>
    <row r="59" spans="1:33" s="622" customFormat="1" ht="19.5" thickBot="1" x14ac:dyDescent="0.3">
      <c r="A59" s="1153"/>
      <c r="B59" s="623">
        <v>1</v>
      </c>
      <c r="C59" s="96" t="s">
        <v>47</v>
      </c>
      <c r="D59" s="624"/>
      <c r="E59" s="97" t="s">
        <v>48</v>
      </c>
      <c r="F59" s="98" t="s">
        <v>43</v>
      </c>
      <c r="G59" s="629">
        <f>G60+G61+G62+G63</f>
        <v>18946.5</v>
      </c>
      <c r="H59" s="630">
        <f>H60+H61+H62+H63</f>
        <v>18454.400000000001</v>
      </c>
      <c r="I59" s="631">
        <f t="shared" ref="I59:U59" si="106">I60+I61+I62+I63</f>
        <v>492.1</v>
      </c>
      <c r="J59" s="629">
        <f t="shared" si="106"/>
        <v>3392.7159999999999</v>
      </c>
      <c r="K59" s="630">
        <f t="shared" si="106"/>
        <v>3392.7159999999999</v>
      </c>
      <c r="L59" s="631">
        <f t="shared" si="106"/>
        <v>0</v>
      </c>
      <c r="M59" s="629">
        <f t="shared" si="106"/>
        <v>7269.2060000000001</v>
      </c>
      <c r="N59" s="630">
        <f t="shared" si="106"/>
        <v>7269.2060000000001</v>
      </c>
      <c r="O59" s="631">
        <f t="shared" si="106"/>
        <v>0</v>
      </c>
      <c r="P59" s="629">
        <f t="shared" si="106"/>
        <v>11975.362196</v>
      </c>
      <c r="Q59" s="630">
        <f t="shared" si="106"/>
        <v>11975.362196</v>
      </c>
      <c r="R59" s="631">
        <f>R60+R61+R62+R63</f>
        <v>0</v>
      </c>
      <c r="S59" s="629">
        <f t="shared" si="106"/>
        <v>18874.54348</v>
      </c>
      <c r="T59" s="630">
        <f>T60+T61+T62+T63</f>
        <v>18454.400000000001</v>
      </c>
      <c r="U59" s="631">
        <f t="shared" si="106"/>
        <v>420.14348000000001</v>
      </c>
      <c r="V59" s="656" t="s">
        <v>34</v>
      </c>
      <c r="W59" s="754" t="s">
        <v>34</v>
      </c>
      <c r="X59" s="657" t="s">
        <v>34</v>
      </c>
      <c r="Y59" s="658" t="s">
        <v>34</v>
      </c>
      <c r="Z59" s="921">
        <f t="shared" si="98"/>
        <v>15553.784</v>
      </c>
      <c r="AA59" s="922">
        <f t="shared" si="99"/>
        <v>11677.294</v>
      </c>
      <c r="AB59" s="922">
        <f t="shared" si="100"/>
        <v>6971.137804</v>
      </c>
      <c r="AC59" s="923">
        <f t="shared" si="101"/>
        <v>71.956519999999728</v>
      </c>
      <c r="AD59" s="924">
        <f t="shared" si="102"/>
        <v>0.17899999999999999</v>
      </c>
      <c r="AE59" s="925">
        <f t="shared" si="103"/>
        <v>0.38400000000000001</v>
      </c>
      <c r="AF59" s="925">
        <f t="shared" si="104"/>
        <v>0.63200000000000001</v>
      </c>
      <c r="AG59" s="926">
        <f t="shared" si="105"/>
        <v>0.996</v>
      </c>
    </row>
    <row r="60" spans="1:33" s="622" customFormat="1" ht="18.75" x14ac:dyDescent="0.25">
      <c r="A60" s="1153"/>
      <c r="B60" s="99" t="s">
        <v>573</v>
      </c>
      <c r="C60" s="100">
        <v>2111</v>
      </c>
      <c r="D60" s="625"/>
      <c r="E60" s="101" t="s">
        <v>49</v>
      </c>
      <c r="F60" s="1544" t="s">
        <v>43</v>
      </c>
      <c r="G60" s="1546">
        <f>H60+I60</f>
        <v>15508.7</v>
      </c>
      <c r="H60" s="1547">
        <v>15508.7</v>
      </c>
      <c r="I60" s="1548"/>
      <c r="J60" s="1546">
        <f>K60+L60</f>
        <v>2780.0349999999999</v>
      </c>
      <c r="K60" s="1547">
        <v>2780.0349999999999</v>
      </c>
      <c r="L60" s="1548"/>
      <c r="M60" s="1546">
        <f>N60+O60</f>
        <v>5963.2060000000001</v>
      </c>
      <c r="N60" s="1547">
        <v>5963.2060000000001</v>
      </c>
      <c r="O60" s="1548"/>
      <c r="P60" s="1546">
        <f>Q60+R60</f>
        <v>9791.1309999999994</v>
      </c>
      <c r="Q60" s="1547">
        <v>9791.1309999999994</v>
      </c>
      <c r="R60" s="1547"/>
      <c r="S60" s="1546">
        <f>T60+U60</f>
        <v>15508.7</v>
      </c>
      <c r="T60" s="1547">
        <v>15508.7</v>
      </c>
      <c r="U60" s="1548"/>
      <c r="V60" s="1549" t="s">
        <v>34</v>
      </c>
      <c r="W60" s="1550" t="s">
        <v>34</v>
      </c>
      <c r="X60" s="1550" t="s">
        <v>34</v>
      </c>
      <c r="Y60" s="1551" t="s">
        <v>34</v>
      </c>
      <c r="Z60" s="1007">
        <f t="shared" si="98"/>
        <v>12728.665000000001</v>
      </c>
      <c r="AA60" s="1008">
        <f t="shared" si="99"/>
        <v>9545.4940000000006</v>
      </c>
      <c r="AB60" s="1008">
        <f t="shared" si="100"/>
        <v>5717.5690000000013</v>
      </c>
      <c r="AC60" s="1009">
        <f t="shared" si="101"/>
        <v>0</v>
      </c>
      <c r="AD60" s="1010">
        <f t="shared" si="102"/>
        <v>0.17899999999999999</v>
      </c>
      <c r="AE60" s="1011">
        <f t="shared" si="103"/>
        <v>0.38500000000000001</v>
      </c>
      <c r="AF60" s="1011">
        <f t="shared" si="104"/>
        <v>0.63100000000000001</v>
      </c>
      <c r="AG60" s="1012">
        <f t="shared" si="105"/>
        <v>1</v>
      </c>
    </row>
    <row r="61" spans="1:33" s="622" customFormat="1" ht="44.25" thickBot="1" x14ac:dyDescent="0.3">
      <c r="A61" s="1153"/>
      <c r="B61" s="1555" t="s">
        <v>50</v>
      </c>
      <c r="C61" s="1556">
        <v>2111</v>
      </c>
      <c r="D61" s="1557"/>
      <c r="E61" s="1558" t="s">
        <v>827</v>
      </c>
      <c r="F61" s="1562" t="s">
        <v>43</v>
      </c>
      <c r="G61" s="1541">
        <f t="shared" ref="G61:G63" si="107">H61+I61</f>
        <v>0</v>
      </c>
      <c r="H61" s="1797"/>
      <c r="I61" s="1798"/>
      <c r="J61" s="1541">
        <f t="shared" ref="J61:J63" si="108">K61+L61</f>
        <v>0</v>
      </c>
      <c r="K61" s="1797"/>
      <c r="L61" s="1798"/>
      <c r="M61" s="1541">
        <f t="shared" ref="M61:M63" si="109">N61+O61</f>
        <v>0</v>
      </c>
      <c r="N61" s="1797"/>
      <c r="O61" s="1798"/>
      <c r="P61" s="1541">
        <f t="shared" ref="P61:P63" si="110">Q61+R61</f>
        <v>0</v>
      </c>
      <c r="Q61" s="1797"/>
      <c r="R61" s="1798"/>
      <c r="S61" s="1541">
        <f t="shared" ref="S61:S63" si="111">T61+U61</f>
        <v>0</v>
      </c>
      <c r="T61" s="1797"/>
      <c r="U61" s="1798"/>
      <c r="V61" s="656" t="s">
        <v>34</v>
      </c>
      <c r="W61" s="657" t="s">
        <v>34</v>
      </c>
      <c r="X61" s="657" t="s">
        <v>34</v>
      </c>
      <c r="Y61" s="658" t="s">
        <v>34</v>
      </c>
      <c r="Z61" s="1563">
        <f t="shared" ref="Z61:Z63" si="112">G61-J61</f>
        <v>0</v>
      </c>
      <c r="AA61" s="1564">
        <f t="shared" ref="AA61:AA63" si="113">G61-M61</f>
        <v>0</v>
      </c>
      <c r="AB61" s="1564">
        <f t="shared" ref="AB61:AB63" si="114">G61-P61</f>
        <v>0</v>
      </c>
      <c r="AC61" s="1565">
        <f t="shared" ref="AC61:AC63" si="115">G61-S61</f>
        <v>0</v>
      </c>
      <c r="AD61" s="1566">
        <f t="shared" ref="AD61:AD63" si="116">IF(G61&gt;0,ROUND((J61/G61),3),0)</f>
        <v>0</v>
      </c>
      <c r="AE61" s="1567">
        <f t="shared" ref="AE61:AE63" si="117">IF(G61&gt;0,ROUND((M61/G61),3),0)</f>
        <v>0</v>
      </c>
      <c r="AF61" s="1567">
        <f t="shared" ref="AF61:AF63" si="118">IF(G61&gt;0,ROUND((P61/G61),3),0)</f>
        <v>0</v>
      </c>
      <c r="AG61" s="1568">
        <f t="shared" ref="AG61:AG63" si="119">IF(G61&gt;0,ROUND((S61/G61),3),0)</f>
        <v>0</v>
      </c>
    </row>
    <row r="62" spans="1:33" s="622" customFormat="1" ht="18.75" x14ac:dyDescent="0.25">
      <c r="A62" s="1153"/>
      <c r="B62" s="1542" t="s">
        <v>828</v>
      </c>
      <c r="C62" s="1543" t="s">
        <v>51</v>
      </c>
      <c r="D62" s="1560"/>
      <c r="E62" s="1561" t="s">
        <v>52</v>
      </c>
      <c r="F62" s="1544" t="s">
        <v>43</v>
      </c>
      <c r="G62" s="1546">
        <f t="shared" si="107"/>
        <v>3437.7999999999997</v>
      </c>
      <c r="H62" s="1547">
        <v>2945.7</v>
      </c>
      <c r="I62" s="1548">
        <v>492.1</v>
      </c>
      <c r="J62" s="1546">
        <f t="shared" si="108"/>
        <v>612.68100000000004</v>
      </c>
      <c r="K62" s="1547">
        <v>612.68100000000004</v>
      </c>
      <c r="L62" s="1548"/>
      <c r="M62" s="1546">
        <f t="shared" si="109"/>
        <v>1306</v>
      </c>
      <c r="N62" s="1547">
        <v>1306</v>
      </c>
      <c r="O62" s="1548"/>
      <c r="P62" s="1546">
        <f t="shared" si="110"/>
        <v>2184.2311960000002</v>
      </c>
      <c r="Q62" s="1547">
        <v>2184.2311960000002</v>
      </c>
      <c r="R62" s="1547"/>
      <c r="S62" s="1546">
        <f t="shared" si="111"/>
        <v>3365.84348</v>
      </c>
      <c r="T62" s="1547">
        <v>2945.7</v>
      </c>
      <c r="U62" s="1548">
        <v>420.14348000000001</v>
      </c>
      <c r="V62" s="1549" t="s">
        <v>34</v>
      </c>
      <c r="W62" s="1550" t="s">
        <v>34</v>
      </c>
      <c r="X62" s="1550" t="s">
        <v>34</v>
      </c>
      <c r="Y62" s="1551" t="s">
        <v>34</v>
      </c>
      <c r="Z62" s="1569">
        <f t="shared" si="112"/>
        <v>2825.1189999999997</v>
      </c>
      <c r="AA62" s="1570">
        <f t="shared" si="113"/>
        <v>2131.7999999999997</v>
      </c>
      <c r="AB62" s="1570">
        <f t="shared" si="114"/>
        <v>1253.5688039999995</v>
      </c>
      <c r="AC62" s="1571">
        <f t="shared" si="115"/>
        <v>71.956519999999728</v>
      </c>
      <c r="AD62" s="1572">
        <f t="shared" si="116"/>
        <v>0.17799999999999999</v>
      </c>
      <c r="AE62" s="1573">
        <f t="shared" si="117"/>
        <v>0.38</v>
      </c>
      <c r="AF62" s="1573">
        <f t="shared" si="118"/>
        <v>0.63500000000000001</v>
      </c>
      <c r="AG62" s="1574">
        <f t="shared" si="119"/>
        <v>0.97899999999999998</v>
      </c>
    </row>
    <row r="63" spans="1:33" s="622" customFormat="1" ht="44.25" thickBot="1" x14ac:dyDescent="0.3">
      <c r="A63" s="1153"/>
      <c r="B63" s="284" t="s">
        <v>829</v>
      </c>
      <c r="C63" s="1553">
        <v>2120</v>
      </c>
      <c r="D63" s="1554"/>
      <c r="E63" s="101" t="s">
        <v>830</v>
      </c>
      <c r="F63" s="632" t="s">
        <v>43</v>
      </c>
      <c r="G63" s="1541">
        <f t="shared" si="107"/>
        <v>0</v>
      </c>
      <c r="H63" s="1797"/>
      <c r="I63" s="1798"/>
      <c r="J63" s="1541">
        <f t="shared" si="108"/>
        <v>0</v>
      </c>
      <c r="K63" s="1797"/>
      <c r="L63" s="1798"/>
      <c r="M63" s="1541">
        <f t="shared" si="109"/>
        <v>0</v>
      </c>
      <c r="N63" s="1797"/>
      <c r="O63" s="1798"/>
      <c r="P63" s="1541">
        <f t="shared" si="110"/>
        <v>0</v>
      </c>
      <c r="Q63" s="1797"/>
      <c r="R63" s="1798"/>
      <c r="S63" s="1541">
        <f t="shared" si="111"/>
        <v>0</v>
      </c>
      <c r="T63" s="1797"/>
      <c r="U63" s="1798"/>
      <c r="V63" s="656" t="s">
        <v>34</v>
      </c>
      <c r="W63" s="657" t="s">
        <v>34</v>
      </c>
      <c r="X63" s="657" t="s">
        <v>34</v>
      </c>
      <c r="Y63" s="658" t="s">
        <v>34</v>
      </c>
      <c r="Z63" s="921">
        <f t="shared" si="112"/>
        <v>0</v>
      </c>
      <c r="AA63" s="922">
        <f t="shared" si="113"/>
        <v>0</v>
      </c>
      <c r="AB63" s="922">
        <f t="shared" si="114"/>
        <v>0</v>
      </c>
      <c r="AC63" s="923">
        <f t="shared" si="115"/>
        <v>0</v>
      </c>
      <c r="AD63" s="924">
        <f t="shared" si="116"/>
        <v>0</v>
      </c>
      <c r="AE63" s="925">
        <f t="shared" si="117"/>
        <v>0</v>
      </c>
      <c r="AF63" s="925">
        <f t="shared" si="118"/>
        <v>0</v>
      </c>
      <c r="AG63" s="926">
        <f t="shared" si="119"/>
        <v>0</v>
      </c>
    </row>
    <row r="64" spans="1:33" s="622" customFormat="1" ht="16.5" outlineLevel="1" thickBot="1" x14ac:dyDescent="0.3">
      <c r="A64" s="1154"/>
      <c r="B64" s="1283"/>
      <c r="C64" s="1284"/>
      <c r="D64" s="1285"/>
      <c r="E64" s="1286" t="s">
        <v>421</v>
      </c>
      <c r="F64" s="1287" t="s">
        <v>41</v>
      </c>
      <c r="G64" s="670">
        <f>IF(G62&gt;0,ROUND((G62/G60),3),0)</f>
        <v>0.222</v>
      </c>
      <c r="H64" s="370" t="s">
        <v>34</v>
      </c>
      <c r="I64" s="671" t="s">
        <v>34</v>
      </c>
      <c r="J64" s="670">
        <f>IF(J62&gt;0,ROUND((J62/J60),3),0)</f>
        <v>0.22</v>
      </c>
      <c r="K64" s="370" t="s">
        <v>34</v>
      </c>
      <c r="L64" s="671" t="s">
        <v>34</v>
      </c>
      <c r="M64" s="670">
        <f>IF(M62&gt;0,ROUND((M62/M60),3),0)</f>
        <v>0.219</v>
      </c>
      <c r="N64" s="370" t="s">
        <v>34</v>
      </c>
      <c r="O64" s="671" t="s">
        <v>34</v>
      </c>
      <c r="P64" s="670">
        <f>IF(P62&gt;0,ROUND((P62/P60),3),0)</f>
        <v>0.223</v>
      </c>
      <c r="Q64" s="370" t="s">
        <v>34</v>
      </c>
      <c r="R64" s="671" t="s">
        <v>34</v>
      </c>
      <c r="S64" s="670">
        <f>IF(S62&gt;0,ROUND((S62/S60),3),0)</f>
        <v>0.217</v>
      </c>
      <c r="T64" s="370" t="s">
        <v>34</v>
      </c>
      <c r="U64" s="671" t="s">
        <v>34</v>
      </c>
      <c r="V64" s="1282" t="s">
        <v>34</v>
      </c>
      <c r="W64" s="1280" t="s">
        <v>34</v>
      </c>
      <c r="X64" s="1280" t="s">
        <v>34</v>
      </c>
      <c r="Y64" s="1281" t="s">
        <v>34</v>
      </c>
      <c r="Z64" s="939" t="s">
        <v>34</v>
      </c>
      <c r="AA64" s="940" t="s">
        <v>34</v>
      </c>
      <c r="AB64" s="940" t="s">
        <v>34</v>
      </c>
      <c r="AC64" s="941" t="s">
        <v>34</v>
      </c>
      <c r="AD64" s="939" t="s">
        <v>34</v>
      </c>
      <c r="AE64" s="940" t="s">
        <v>34</v>
      </c>
      <c r="AF64" s="940" t="s">
        <v>34</v>
      </c>
      <c r="AG64" s="941" t="s">
        <v>34</v>
      </c>
    </row>
    <row r="65" spans="1:34" s="111" customFormat="1" ht="19.5" thickBot="1" x14ac:dyDescent="0.3">
      <c r="A65" s="1155"/>
      <c r="B65" s="109">
        <v>2</v>
      </c>
      <c r="C65" s="110">
        <v>2200</v>
      </c>
      <c r="D65" s="100"/>
      <c r="E65" s="101" t="s">
        <v>53</v>
      </c>
      <c r="F65" s="102" t="s">
        <v>43</v>
      </c>
      <c r="G65" s="781">
        <f t="shared" ref="G65:U65" si="120">G66+G204+G338+G351+G353+G409</f>
        <v>2344.8734100000001</v>
      </c>
      <c r="H65" s="782">
        <f t="shared" si="120"/>
        <v>1111.71748</v>
      </c>
      <c r="I65" s="783">
        <f t="shared" si="120"/>
        <v>1233.1559300000001</v>
      </c>
      <c r="J65" s="781">
        <f t="shared" si="120"/>
        <v>260.56099999999998</v>
      </c>
      <c r="K65" s="782">
        <f t="shared" si="120"/>
        <v>91.7</v>
      </c>
      <c r="L65" s="783">
        <f t="shared" si="120"/>
        <v>168.86099999999999</v>
      </c>
      <c r="M65" s="781">
        <f t="shared" si="120"/>
        <v>1224.8150000000001</v>
      </c>
      <c r="N65" s="782">
        <f t="shared" si="120"/>
        <v>389.20000000000005</v>
      </c>
      <c r="O65" s="783">
        <f t="shared" si="120"/>
        <v>835.61500000000001</v>
      </c>
      <c r="P65" s="781">
        <f t="shared" si="120"/>
        <v>1401.3929899999998</v>
      </c>
      <c r="Q65" s="782">
        <f t="shared" si="120"/>
        <v>455.5</v>
      </c>
      <c r="R65" s="783">
        <f t="shared" si="120"/>
        <v>945.89298999999994</v>
      </c>
      <c r="S65" s="781">
        <f t="shared" si="120"/>
        <v>2245.4375500000006</v>
      </c>
      <c r="T65" s="782">
        <f t="shared" si="120"/>
        <v>1038.71748</v>
      </c>
      <c r="U65" s="783">
        <f t="shared" si="120"/>
        <v>1206.7200700000003</v>
      </c>
      <c r="V65" s="547" t="s">
        <v>34</v>
      </c>
      <c r="W65" s="548" t="s">
        <v>34</v>
      </c>
      <c r="X65" s="548" t="s">
        <v>34</v>
      </c>
      <c r="Y65" s="549" t="s">
        <v>34</v>
      </c>
      <c r="Z65" s="942">
        <f t="shared" ref="Z65:Z67" si="121">G65-J65</f>
        <v>2084.31241</v>
      </c>
      <c r="AA65" s="943">
        <f t="shared" ref="AA65:AA67" si="122">G65-M65</f>
        <v>1120.0584100000001</v>
      </c>
      <c r="AB65" s="943">
        <f t="shared" ref="AB65:AB67" si="123">G65-P65</f>
        <v>943.48042000000032</v>
      </c>
      <c r="AC65" s="944">
        <f t="shared" ref="AC65:AC67" si="124">G65-S65</f>
        <v>99.435859999999593</v>
      </c>
      <c r="AD65" s="945">
        <f t="shared" ref="AD65:AD67" si="125">IF(G65&gt;0,ROUND((J65/G65),3),0)</f>
        <v>0.111</v>
      </c>
      <c r="AE65" s="946">
        <f t="shared" ref="AE65:AE67" si="126">IF(G65&gt;0,ROUND((M65/G65),3),0)</f>
        <v>0.52200000000000002</v>
      </c>
      <c r="AF65" s="946">
        <f t="shared" ref="AF65:AF67" si="127">IF(G65&gt;0,ROUND((P65/G65),3),0)</f>
        <v>0.59799999999999998</v>
      </c>
      <c r="AG65" s="947">
        <f t="shared" ref="AG65:AG67" si="128">IF(G65&gt;0,ROUND((S65/G65),3),0)</f>
        <v>0.95799999999999996</v>
      </c>
    </row>
    <row r="66" spans="1:34" s="104" customFormat="1" ht="19.5" thickBot="1" x14ac:dyDescent="0.3">
      <c r="A66" s="1155"/>
      <c r="B66" s="106" t="s">
        <v>54</v>
      </c>
      <c r="C66" s="107">
        <v>2210</v>
      </c>
      <c r="D66" s="108"/>
      <c r="E66" s="112" t="s">
        <v>55</v>
      </c>
      <c r="F66" s="113" t="s">
        <v>43</v>
      </c>
      <c r="G66" s="784">
        <f>G67+G70+G73+G76+G77+G80+G83+G86+G89+G90+G91+G104+G129+G157+G160+G163+G170+G177+G178+G191+G194+G195+G196+G197+G198+G202+G203</f>
        <v>971.82331999999997</v>
      </c>
      <c r="H66" s="785">
        <f t="shared" ref="H66:U66" si="129">H67+H70+H73+H76+H77+H80+H83+H86+H89+H90+H91+H104+H129+H157+H160+H163+H170+H177+H178+H191+H194+H195+H196+H197+H198+H202+H203</f>
        <v>457.01747999999998</v>
      </c>
      <c r="I66" s="786">
        <f t="shared" si="129"/>
        <v>514.80583999999988</v>
      </c>
      <c r="J66" s="784">
        <f t="shared" si="129"/>
        <v>26.94</v>
      </c>
      <c r="K66" s="785">
        <f t="shared" si="129"/>
        <v>0</v>
      </c>
      <c r="L66" s="786">
        <f t="shared" si="129"/>
        <v>26.94</v>
      </c>
      <c r="M66" s="784">
        <f t="shared" si="129"/>
        <v>414.79599999999999</v>
      </c>
      <c r="N66" s="785">
        <f t="shared" si="129"/>
        <v>0</v>
      </c>
      <c r="O66" s="786">
        <f t="shared" si="129"/>
        <v>414.79599999999999</v>
      </c>
      <c r="P66" s="784">
        <f t="shared" si="129"/>
        <v>448.79113999999998</v>
      </c>
      <c r="Q66" s="785">
        <f t="shared" si="129"/>
        <v>0</v>
      </c>
      <c r="R66" s="786">
        <f t="shared" si="129"/>
        <v>448.79113999999998</v>
      </c>
      <c r="S66" s="784">
        <f t="shared" si="129"/>
        <v>971.77945999999997</v>
      </c>
      <c r="T66" s="785">
        <f t="shared" si="129"/>
        <v>457.01747999999998</v>
      </c>
      <c r="U66" s="786">
        <f t="shared" si="129"/>
        <v>514.76197999999988</v>
      </c>
      <c r="V66" s="550" t="s">
        <v>34</v>
      </c>
      <c r="W66" s="540" t="s">
        <v>34</v>
      </c>
      <c r="X66" s="540" t="s">
        <v>34</v>
      </c>
      <c r="Y66" s="551" t="s">
        <v>34</v>
      </c>
      <c r="Z66" s="927">
        <f t="shared" si="121"/>
        <v>944.88331999999991</v>
      </c>
      <c r="AA66" s="928">
        <f t="shared" si="122"/>
        <v>557.02731999999992</v>
      </c>
      <c r="AB66" s="928">
        <f t="shared" si="123"/>
        <v>523.03217999999993</v>
      </c>
      <c r="AC66" s="929">
        <f t="shared" si="124"/>
        <v>4.3859999999995125E-2</v>
      </c>
      <c r="AD66" s="930">
        <f t="shared" si="125"/>
        <v>2.8000000000000001E-2</v>
      </c>
      <c r="AE66" s="931">
        <f t="shared" si="126"/>
        <v>0.42699999999999999</v>
      </c>
      <c r="AF66" s="931">
        <f t="shared" si="127"/>
        <v>0.46200000000000002</v>
      </c>
      <c r="AG66" s="932">
        <f t="shared" si="128"/>
        <v>1</v>
      </c>
    </row>
    <row r="67" spans="1:34" s="117" customFormat="1" ht="15.75" outlineLevel="1" x14ac:dyDescent="0.25">
      <c r="A67" s="127"/>
      <c r="B67" s="114" t="s">
        <v>56</v>
      </c>
      <c r="C67" s="115">
        <v>2210</v>
      </c>
      <c r="D67" s="116" t="s">
        <v>57</v>
      </c>
      <c r="E67" s="55" t="s">
        <v>58</v>
      </c>
      <c r="F67" s="115" t="s">
        <v>43</v>
      </c>
      <c r="G67" s="639">
        <f>H67+I67</f>
        <v>398.8</v>
      </c>
      <c r="H67" s="787">
        <f>ROUND(H68*H69/1000,1)</f>
        <v>198.8</v>
      </c>
      <c r="I67" s="788">
        <f>ROUND(I68*I69/1000,1)</f>
        <v>200</v>
      </c>
      <c r="J67" s="639">
        <f>K67+L67</f>
        <v>0</v>
      </c>
      <c r="K67" s="787">
        <f>ROUND(K68*K69/1000,1)</f>
        <v>0</v>
      </c>
      <c r="L67" s="788">
        <f>ROUND(L68*L69/1000,1)</f>
        <v>0</v>
      </c>
      <c r="M67" s="639">
        <f>N67+O67</f>
        <v>199.7</v>
      </c>
      <c r="N67" s="787">
        <f>ROUND(N68*N69/1000,1)</f>
        <v>0</v>
      </c>
      <c r="O67" s="788">
        <f>ROUND(O68*O69/1000,1)</f>
        <v>199.7</v>
      </c>
      <c r="P67" s="639">
        <f>Q67+R67</f>
        <v>199.7</v>
      </c>
      <c r="Q67" s="787">
        <f>ROUND(Q68*Q69/1000,1)</f>
        <v>0</v>
      </c>
      <c r="R67" s="788">
        <f>ROUND(R68*R69/1000,1)</f>
        <v>199.7</v>
      </c>
      <c r="S67" s="639">
        <f>T67+U67</f>
        <v>398.8</v>
      </c>
      <c r="T67" s="787">
        <f>ROUND(T68*T69/1000,1)</f>
        <v>198.8</v>
      </c>
      <c r="U67" s="788">
        <f>ROUND(U68*U69/1000,1)</f>
        <v>200</v>
      </c>
      <c r="V67" s="552" t="s">
        <v>34</v>
      </c>
      <c r="W67" s="553" t="s">
        <v>34</v>
      </c>
      <c r="X67" s="553" t="s">
        <v>34</v>
      </c>
      <c r="Y67" s="554" t="s">
        <v>34</v>
      </c>
      <c r="Z67" s="948">
        <f t="shared" si="121"/>
        <v>398.8</v>
      </c>
      <c r="AA67" s="949">
        <f t="shared" si="122"/>
        <v>199.10000000000002</v>
      </c>
      <c r="AB67" s="949">
        <f t="shared" si="123"/>
        <v>199.10000000000002</v>
      </c>
      <c r="AC67" s="950">
        <f t="shared" si="124"/>
        <v>0</v>
      </c>
      <c r="AD67" s="951">
        <f t="shared" si="125"/>
        <v>0</v>
      </c>
      <c r="AE67" s="952">
        <f t="shared" si="126"/>
        <v>0.501</v>
      </c>
      <c r="AF67" s="952">
        <f t="shared" si="127"/>
        <v>0.501</v>
      </c>
      <c r="AG67" s="953">
        <f t="shared" si="128"/>
        <v>1</v>
      </c>
    </row>
    <row r="68" spans="1:34" s="118" customFormat="1" ht="12" outlineLevel="1" x14ac:dyDescent="0.25">
      <c r="A68" s="1156"/>
      <c r="B68" s="119"/>
      <c r="C68" s="120"/>
      <c r="D68" s="121" t="s">
        <v>57</v>
      </c>
      <c r="E68" s="122" t="s">
        <v>59</v>
      </c>
      <c r="F68" s="120" t="s">
        <v>60</v>
      </c>
      <c r="G68" s="789">
        <f>H68+I68</f>
        <v>25965.885416599998</v>
      </c>
      <c r="H68" s="791">
        <v>12943.005208299999</v>
      </c>
      <c r="I68" s="790">
        <v>13022.880208299999</v>
      </c>
      <c r="J68" s="789">
        <f>K68+L68</f>
        <v>0</v>
      </c>
      <c r="K68" s="790"/>
      <c r="L68" s="791"/>
      <c r="M68" s="789">
        <f>N68+O68</f>
        <v>13000</v>
      </c>
      <c r="N68" s="790"/>
      <c r="O68" s="791">
        <v>13000</v>
      </c>
      <c r="P68" s="789">
        <f>Q68+R68</f>
        <v>13000</v>
      </c>
      <c r="Q68" s="790"/>
      <c r="R68" s="791">
        <v>13000</v>
      </c>
      <c r="S68" s="789">
        <f>T68+U68</f>
        <v>25965.885416599998</v>
      </c>
      <c r="T68" s="791">
        <v>12943.005208299999</v>
      </c>
      <c r="U68" s="791">
        <v>13022.880208299999</v>
      </c>
      <c r="V68" s="555" t="s">
        <v>34</v>
      </c>
      <c r="W68" s="556" t="s">
        <v>34</v>
      </c>
      <c r="X68" s="556" t="s">
        <v>34</v>
      </c>
      <c r="Y68" s="557" t="s">
        <v>34</v>
      </c>
      <c r="Z68" s="954" t="s">
        <v>34</v>
      </c>
      <c r="AA68" s="955" t="s">
        <v>34</v>
      </c>
      <c r="AB68" s="955" t="s">
        <v>34</v>
      </c>
      <c r="AC68" s="956" t="s">
        <v>34</v>
      </c>
      <c r="AD68" s="954" t="s">
        <v>34</v>
      </c>
      <c r="AE68" s="955" t="s">
        <v>34</v>
      </c>
      <c r="AF68" s="955" t="s">
        <v>34</v>
      </c>
      <c r="AG68" s="956" t="s">
        <v>34</v>
      </c>
    </row>
    <row r="69" spans="1:34" s="118" customFormat="1" ht="12.75" outlineLevel="1" thickBot="1" x14ac:dyDescent="0.3">
      <c r="A69" s="1156"/>
      <c r="B69" s="123"/>
      <c r="C69" s="124"/>
      <c r="D69" s="125" t="s">
        <v>57</v>
      </c>
      <c r="E69" s="126" t="s">
        <v>61</v>
      </c>
      <c r="F69" s="124" t="s">
        <v>62</v>
      </c>
      <c r="G69" s="792">
        <f>IF(I69+H69&gt;0,AVERAGE(H69:I69),0)</f>
        <v>15.36</v>
      </c>
      <c r="H69" s="793">
        <v>15.36</v>
      </c>
      <c r="I69" s="794">
        <v>15.36</v>
      </c>
      <c r="J69" s="792">
        <f>IF(L69+K69&gt;0,AVERAGE(K69:L69),0)</f>
        <v>0</v>
      </c>
      <c r="K69" s="793"/>
      <c r="L69" s="794"/>
      <c r="M69" s="792">
        <f>IF(O69+N69&gt;0,AVERAGE(N69:O69),0)</f>
        <v>15.36</v>
      </c>
      <c r="N69" s="793"/>
      <c r="O69" s="794">
        <v>15.36</v>
      </c>
      <c r="P69" s="792">
        <f>IF(R69+Q69&gt;0,AVERAGE(Q69:R69),0)</f>
        <v>15.3615384615</v>
      </c>
      <c r="Q69" s="793"/>
      <c r="R69" s="794">
        <v>15.3615384615</v>
      </c>
      <c r="S69" s="792">
        <f>IF(U69+T69&gt;0,AVERAGE(T69:U69),0)</f>
        <v>15.36</v>
      </c>
      <c r="T69" s="793">
        <v>15.36</v>
      </c>
      <c r="U69" s="794">
        <v>15.36</v>
      </c>
      <c r="V69" s="558" t="s">
        <v>34</v>
      </c>
      <c r="W69" s="559" t="s">
        <v>34</v>
      </c>
      <c r="X69" s="559" t="s">
        <v>34</v>
      </c>
      <c r="Y69" s="560" t="s">
        <v>34</v>
      </c>
      <c r="Z69" s="957" t="s">
        <v>34</v>
      </c>
      <c r="AA69" s="958" t="s">
        <v>34</v>
      </c>
      <c r="AB69" s="958" t="s">
        <v>34</v>
      </c>
      <c r="AC69" s="959" t="s">
        <v>34</v>
      </c>
      <c r="AD69" s="957" t="s">
        <v>34</v>
      </c>
      <c r="AE69" s="958" t="s">
        <v>34</v>
      </c>
      <c r="AF69" s="958" t="s">
        <v>34</v>
      </c>
      <c r="AG69" s="959" t="s">
        <v>34</v>
      </c>
    </row>
    <row r="70" spans="1:34" s="131" customFormat="1" ht="16.5" outlineLevel="1" thickTop="1" x14ac:dyDescent="0.25">
      <c r="A70" s="127"/>
      <c r="B70" s="128" t="s">
        <v>63</v>
      </c>
      <c r="C70" s="129">
        <v>2210</v>
      </c>
      <c r="D70" s="130" t="s">
        <v>57</v>
      </c>
      <c r="E70" s="55" t="s">
        <v>64</v>
      </c>
      <c r="F70" s="129" t="s">
        <v>43</v>
      </c>
      <c r="G70" s="639">
        <f>H70+I70</f>
        <v>128.5</v>
      </c>
      <c r="H70" s="787">
        <f>ROUND(H71*H72/1000,1)</f>
        <v>80.099999999999994</v>
      </c>
      <c r="I70" s="788">
        <f>ROUND(I71*I72/1000,1)</f>
        <v>48.4</v>
      </c>
      <c r="J70" s="639">
        <f>K70+L70</f>
        <v>0</v>
      </c>
      <c r="K70" s="787">
        <f>ROUND(K71*K72/1000,1)</f>
        <v>0</v>
      </c>
      <c r="L70" s="788">
        <f>ROUND(L71*L72/1000,1)</f>
        <v>0</v>
      </c>
      <c r="M70" s="639">
        <f>N70+O70</f>
        <v>48.4</v>
      </c>
      <c r="N70" s="787">
        <f>ROUND(N71*N72/1000,1)</f>
        <v>0</v>
      </c>
      <c r="O70" s="788">
        <f>ROUND(O71*O72/1000,1)</f>
        <v>48.4</v>
      </c>
      <c r="P70" s="639">
        <f>Q70+R70</f>
        <v>48.4</v>
      </c>
      <c r="Q70" s="787">
        <f>ROUND(Q71*Q72/1000,1)</f>
        <v>0</v>
      </c>
      <c r="R70" s="788">
        <f>ROUND(R71*R72/1000,1)</f>
        <v>48.4</v>
      </c>
      <c r="S70" s="639">
        <f>T70+U70</f>
        <v>128.5</v>
      </c>
      <c r="T70" s="787">
        <f>ROUND(T71*T72/1000,1)</f>
        <v>80.099999999999994</v>
      </c>
      <c r="U70" s="788">
        <f>ROUND(U71*U72/1000,1)</f>
        <v>48.4</v>
      </c>
      <c r="V70" s="561" t="s">
        <v>34</v>
      </c>
      <c r="W70" s="562" t="s">
        <v>34</v>
      </c>
      <c r="X70" s="562" t="s">
        <v>34</v>
      </c>
      <c r="Y70" s="563" t="s">
        <v>34</v>
      </c>
      <c r="Z70" s="933">
        <f t="shared" ref="Z70" si="130">G70-J70</f>
        <v>128.5</v>
      </c>
      <c r="AA70" s="787">
        <f t="shared" ref="AA70" si="131">G70-M70</f>
        <v>80.099999999999994</v>
      </c>
      <c r="AB70" s="787">
        <f t="shared" ref="AB70" si="132">G70-P70</f>
        <v>80.099999999999994</v>
      </c>
      <c r="AC70" s="934">
        <f t="shared" ref="AC70" si="133">G70-S70</f>
        <v>0</v>
      </c>
      <c r="AD70" s="935">
        <f t="shared" ref="AD70" si="134">IF(G70&gt;0,ROUND((J70/G70),3),0)</f>
        <v>0</v>
      </c>
      <c r="AE70" s="936">
        <f t="shared" ref="AE70" si="135">IF(G70&gt;0,ROUND((M70/G70),3),0)</f>
        <v>0.377</v>
      </c>
      <c r="AF70" s="936">
        <f t="shared" ref="AF70" si="136">IF(G70&gt;0,ROUND((P70/G70),3),0)</f>
        <v>0.377</v>
      </c>
      <c r="AG70" s="937">
        <f t="shared" ref="AG70" si="137">IF(G70&gt;0,ROUND((S70/G70),3),0)</f>
        <v>1</v>
      </c>
    </row>
    <row r="71" spans="1:34" s="132" customFormat="1" ht="12" outlineLevel="1" x14ac:dyDescent="0.25">
      <c r="A71" s="1156"/>
      <c r="B71" s="133"/>
      <c r="C71" s="120"/>
      <c r="D71" s="134" t="s">
        <v>57</v>
      </c>
      <c r="E71" s="135" t="s">
        <v>65</v>
      </c>
      <c r="F71" s="136" t="s">
        <v>66</v>
      </c>
      <c r="G71" s="789">
        <f>H71+I71</f>
        <v>1415</v>
      </c>
      <c r="H71" s="790">
        <v>865</v>
      </c>
      <c r="I71" s="791">
        <v>550</v>
      </c>
      <c r="J71" s="789">
        <f>K71+L71</f>
        <v>0</v>
      </c>
      <c r="K71" s="790"/>
      <c r="L71" s="791"/>
      <c r="M71" s="789">
        <f>N71+O71</f>
        <v>550</v>
      </c>
      <c r="N71" s="790"/>
      <c r="O71" s="791">
        <v>550</v>
      </c>
      <c r="P71" s="789">
        <f>Q71+R71</f>
        <v>550</v>
      </c>
      <c r="Q71" s="790"/>
      <c r="R71" s="791">
        <v>550</v>
      </c>
      <c r="S71" s="789">
        <f>T71+U71</f>
        <v>1415</v>
      </c>
      <c r="T71" s="790">
        <v>865</v>
      </c>
      <c r="U71" s="791">
        <v>550</v>
      </c>
      <c r="V71" s="555" t="s">
        <v>34</v>
      </c>
      <c r="W71" s="556" t="s">
        <v>34</v>
      </c>
      <c r="X71" s="556" t="s">
        <v>34</v>
      </c>
      <c r="Y71" s="557" t="s">
        <v>34</v>
      </c>
      <c r="Z71" s="954" t="s">
        <v>34</v>
      </c>
      <c r="AA71" s="955" t="s">
        <v>34</v>
      </c>
      <c r="AB71" s="955" t="s">
        <v>34</v>
      </c>
      <c r="AC71" s="956" t="s">
        <v>34</v>
      </c>
      <c r="AD71" s="954" t="s">
        <v>34</v>
      </c>
      <c r="AE71" s="955" t="s">
        <v>34</v>
      </c>
      <c r="AF71" s="955" t="s">
        <v>34</v>
      </c>
      <c r="AG71" s="956" t="s">
        <v>34</v>
      </c>
    </row>
    <row r="72" spans="1:34" s="132" customFormat="1" ht="12.75" outlineLevel="1" thickBot="1" x14ac:dyDescent="0.3">
      <c r="A72" s="1156"/>
      <c r="B72" s="137"/>
      <c r="C72" s="124"/>
      <c r="D72" s="125" t="s">
        <v>57</v>
      </c>
      <c r="E72" s="138" t="s">
        <v>67</v>
      </c>
      <c r="F72" s="139" t="s">
        <v>62</v>
      </c>
      <c r="G72" s="792">
        <f>IF(I72+H72&gt;0,AVERAGE(H72:I72),0)</f>
        <v>90.285641618450001</v>
      </c>
      <c r="H72" s="790">
        <v>92.563283236900006</v>
      </c>
      <c r="I72" s="794">
        <v>88.007999999999996</v>
      </c>
      <c r="J72" s="792">
        <f>IF(L72+K72&gt;0,AVERAGE(K72:L72),0)</f>
        <v>0</v>
      </c>
      <c r="K72" s="793"/>
      <c r="L72" s="794"/>
      <c r="M72" s="792">
        <f>IF(O72+N72&gt;0,AVERAGE(N72:O72),0)</f>
        <v>88.007999999999996</v>
      </c>
      <c r="N72" s="793"/>
      <c r="O72" s="794">
        <v>88.007999999999996</v>
      </c>
      <c r="P72" s="792">
        <f>IF(R72+Q72&gt;0,AVERAGE(Q72:R72),0)</f>
        <v>88.007999999999996</v>
      </c>
      <c r="Q72" s="793"/>
      <c r="R72" s="794">
        <v>88.007999999999996</v>
      </c>
      <c r="S72" s="792">
        <f>IF(U72+T72&gt;0,AVERAGE(T72:U72),0)</f>
        <v>90.285641618450001</v>
      </c>
      <c r="T72" s="790">
        <v>92.563283236900006</v>
      </c>
      <c r="U72" s="794">
        <v>88.007999999999996</v>
      </c>
      <c r="V72" s="558" t="s">
        <v>34</v>
      </c>
      <c r="W72" s="559" t="s">
        <v>34</v>
      </c>
      <c r="X72" s="559" t="s">
        <v>34</v>
      </c>
      <c r="Y72" s="560" t="s">
        <v>34</v>
      </c>
      <c r="Z72" s="957" t="s">
        <v>34</v>
      </c>
      <c r="AA72" s="958" t="s">
        <v>34</v>
      </c>
      <c r="AB72" s="958" t="s">
        <v>34</v>
      </c>
      <c r="AC72" s="959" t="s">
        <v>34</v>
      </c>
      <c r="AD72" s="957" t="s">
        <v>34</v>
      </c>
      <c r="AE72" s="958" t="s">
        <v>34</v>
      </c>
      <c r="AF72" s="958" t="s">
        <v>34</v>
      </c>
      <c r="AG72" s="959" t="s">
        <v>34</v>
      </c>
    </row>
    <row r="73" spans="1:34" s="143" customFormat="1" ht="16.5" outlineLevel="1" thickTop="1" x14ac:dyDescent="0.25">
      <c r="A73" s="127"/>
      <c r="B73" s="140" t="s">
        <v>68</v>
      </c>
      <c r="C73" s="129">
        <v>2210</v>
      </c>
      <c r="D73" s="130" t="s">
        <v>57</v>
      </c>
      <c r="E73" s="141" t="s">
        <v>69</v>
      </c>
      <c r="F73" s="142" t="s">
        <v>43</v>
      </c>
      <c r="G73" s="639">
        <f>H73+I73</f>
        <v>15.8</v>
      </c>
      <c r="H73" s="787">
        <f>ROUND(H74*H75/1000,1)</f>
        <v>0</v>
      </c>
      <c r="I73" s="788">
        <f>ROUND(I74*I75/1000,1)</f>
        <v>15.8</v>
      </c>
      <c r="J73" s="639">
        <f>K73+L73</f>
        <v>0</v>
      </c>
      <c r="K73" s="787">
        <f>ROUND(K74*K75/1000,1)</f>
        <v>0</v>
      </c>
      <c r="L73" s="788">
        <f>ROUND(L74*L75/1000,1)</f>
        <v>0</v>
      </c>
      <c r="M73" s="639">
        <f>N73+O73</f>
        <v>15.8</v>
      </c>
      <c r="N73" s="787">
        <f>ROUND(N74*N75/1000,1)</f>
        <v>0</v>
      </c>
      <c r="O73" s="788">
        <f>ROUND(O74*O75/1000,1)</f>
        <v>15.8</v>
      </c>
      <c r="P73" s="639">
        <f>Q73+R73</f>
        <v>15.8</v>
      </c>
      <c r="Q73" s="787">
        <f>ROUND(Q74*Q75/1000,1)</f>
        <v>0</v>
      </c>
      <c r="R73" s="788">
        <f>ROUND(R74*R75/1000,1)</f>
        <v>15.8</v>
      </c>
      <c r="S73" s="639">
        <f>T73+U73</f>
        <v>15.8</v>
      </c>
      <c r="T73" s="787">
        <f>ROUND(T74*T75/1000,1)</f>
        <v>0</v>
      </c>
      <c r="U73" s="788">
        <f>ROUND(U74*U75/1000,1)</f>
        <v>15.8</v>
      </c>
      <c r="V73" s="561" t="s">
        <v>34</v>
      </c>
      <c r="W73" s="562" t="s">
        <v>34</v>
      </c>
      <c r="X73" s="562" t="s">
        <v>34</v>
      </c>
      <c r="Y73" s="563" t="s">
        <v>34</v>
      </c>
      <c r="Z73" s="933">
        <f t="shared" ref="Z73" si="138">G73-J73</f>
        <v>15.8</v>
      </c>
      <c r="AA73" s="787">
        <f t="shared" ref="AA73" si="139">G73-M73</f>
        <v>0</v>
      </c>
      <c r="AB73" s="787">
        <f t="shared" ref="AB73" si="140">G73-P73</f>
        <v>0</v>
      </c>
      <c r="AC73" s="934">
        <f t="shared" ref="AC73" si="141">G73-S73</f>
        <v>0</v>
      </c>
      <c r="AD73" s="935">
        <f t="shared" ref="AD73" si="142">IF(G73&gt;0,ROUND((J73/G73),3),0)</f>
        <v>0</v>
      </c>
      <c r="AE73" s="936">
        <f t="shared" ref="AE73" si="143">IF(G73&gt;0,ROUND((M73/G73),3),0)</f>
        <v>1</v>
      </c>
      <c r="AF73" s="936">
        <f t="shared" ref="AF73" si="144">IF(G73&gt;0,ROUND((P73/G73),3),0)</f>
        <v>1</v>
      </c>
      <c r="AG73" s="937">
        <f t="shared" ref="AG73" si="145">IF(G73&gt;0,ROUND((S73/G73),3),0)</f>
        <v>1</v>
      </c>
    </row>
    <row r="74" spans="1:34" s="132" customFormat="1" ht="12" outlineLevel="1" x14ac:dyDescent="0.25">
      <c r="A74" s="1156"/>
      <c r="B74" s="133"/>
      <c r="C74" s="120"/>
      <c r="D74" s="134" t="s">
        <v>57</v>
      </c>
      <c r="E74" s="135" t="s">
        <v>70</v>
      </c>
      <c r="F74" s="136" t="s">
        <v>35</v>
      </c>
      <c r="G74" s="789">
        <f>H74+I74</f>
        <v>30000</v>
      </c>
      <c r="H74" s="790"/>
      <c r="I74" s="791">
        <v>30000</v>
      </c>
      <c r="J74" s="789">
        <f>K74+L74</f>
        <v>0</v>
      </c>
      <c r="K74" s="790"/>
      <c r="L74" s="791"/>
      <c r="M74" s="789">
        <f>N74+O74</f>
        <v>30000</v>
      </c>
      <c r="N74" s="790"/>
      <c r="O74" s="791">
        <v>30000</v>
      </c>
      <c r="P74" s="789">
        <f>Q74+R74</f>
        <v>30000</v>
      </c>
      <c r="Q74" s="790"/>
      <c r="R74" s="791">
        <v>30000</v>
      </c>
      <c r="S74" s="789">
        <f>T74+U74</f>
        <v>30000</v>
      </c>
      <c r="T74" s="790"/>
      <c r="U74" s="791">
        <v>30000</v>
      </c>
      <c r="V74" s="555" t="s">
        <v>34</v>
      </c>
      <c r="W74" s="556" t="s">
        <v>34</v>
      </c>
      <c r="X74" s="556" t="s">
        <v>34</v>
      </c>
      <c r="Y74" s="557" t="s">
        <v>34</v>
      </c>
      <c r="Z74" s="954" t="s">
        <v>34</v>
      </c>
      <c r="AA74" s="955" t="s">
        <v>34</v>
      </c>
      <c r="AB74" s="955" t="s">
        <v>34</v>
      </c>
      <c r="AC74" s="956" t="s">
        <v>34</v>
      </c>
      <c r="AD74" s="954" t="s">
        <v>34</v>
      </c>
      <c r="AE74" s="955" t="s">
        <v>34</v>
      </c>
      <c r="AF74" s="955" t="s">
        <v>34</v>
      </c>
      <c r="AG74" s="956" t="s">
        <v>34</v>
      </c>
    </row>
    <row r="75" spans="1:34" s="132" customFormat="1" ht="12.75" outlineLevel="1" thickBot="1" x14ac:dyDescent="0.3">
      <c r="A75" s="1156"/>
      <c r="B75" s="137"/>
      <c r="C75" s="124"/>
      <c r="D75" s="125" t="s">
        <v>57</v>
      </c>
      <c r="E75" s="138" t="s">
        <v>71</v>
      </c>
      <c r="F75" s="139" t="s">
        <v>62</v>
      </c>
      <c r="G75" s="792">
        <f>IF(I75+H75&gt;0,AVERAGE(H75:I75),0)</f>
        <v>0.52800000000000002</v>
      </c>
      <c r="H75" s="793"/>
      <c r="I75" s="794">
        <v>0.52800000000000002</v>
      </c>
      <c r="J75" s="792">
        <f>IF(L75+K75&gt;0,AVERAGE(K75:L75),0)</f>
        <v>0</v>
      </c>
      <c r="K75" s="793"/>
      <c r="L75" s="794"/>
      <c r="M75" s="792">
        <f>IF(O75+N75&gt;0,AVERAGE(N75:O75),0)</f>
        <v>0.52800000000000002</v>
      </c>
      <c r="N75" s="793"/>
      <c r="O75" s="794">
        <v>0.52800000000000002</v>
      </c>
      <c r="P75" s="792">
        <f>IF(R75+Q75&gt;0,AVERAGE(Q75:R75),0)</f>
        <v>0.52800000000000002</v>
      </c>
      <c r="Q75" s="793"/>
      <c r="R75" s="794">
        <v>0.52800000000000002</v>
      </c>
      <c r="S75" s="792">
        <f>IF(U75+T75&gt;0,AVERAGE(T75:U75),0)</f>
        <v>0.52800000000000002</v>
      </c>
      <c r="T75" s="793"/>
      <c r="U75" s="794">
        <v>0.52800000000000002</v>
      </c>
      <c r="V75" s="558" t="s">
        <v>34</v>
      </c>
      <c r="W75" s="559" t="s">
        <v>34</v>
      </c>
      <c r="X75" s="559" t="s">
        <v>34</v>
      </c>
      <c r="Y75" s="560" t="s">
        <v>34</v>
      </c>
      <c r="Z75" s="957" t="s">
        <v>34</v>
      </c>
      <c r="AA75" s="958" t="s">
        <v>34</v>
      </c>
      <c r="AB75" s="958" t="s">
        <v>34</v>
      </c>
      <c r="AC75" s="959" t="s">
        <v>34</v>
      </c>
      <c r="AD75" s="957" t="s">
        <v>34</v>
      </c>
      <c r="AE75" s="958" t="s">
        <v>34</v>
      </c>
      <c r="AF75" s="958" t="s">
        <v>34</v>
      </c>
      <c r="AG75" s="959" t="s">
        <v>34</v>
      </c>
    </row>
    <row r="76" spans="1:34" s="143" customFormat="1" ht="27" outlineLevel="1" thickTop="1" thickBot="1" x14ac:dyDescent="0.3">
      <c r="A76" s="127"/>
      <c r="B76" s="144" t="s">
        <v>72</v>
      </c>
      <c r="C76" s="145">
        <v>2210</v>
      </c>
      <c r="D76" s="146" t="s">
        <v>57</v>
      </c>
      <c r="E76" s="147" t="s">
        <v>73</v>
      </c>
      <c r="F76" s="148" t="s">
        <v>43</v>
      </c>
      <c r="G76" s="714">
        <f>H76+I76</f>
        <v>61.11748</v>
      </c>
      <c r="H76" s="795">
        <v>6.7174800000000001</v>
      </c>
      <c r="I76" s="796">
        <v>54.4</v>
      </c>
      <c r="J76" s="714">
        <f>K76+L76</f>
        <v>0</v>
      </c>
      <c r="K76" s="795"/>
      <c r="L76" s="796"/>
      <c r="M76" s="714">
        <f>N76+O76</f>
        <v>43.106000000000002</v>
      </c>
      <c r="N76" s="795"/>
      <c r="O76" s="796">
        <v>43.106000000000002</v>
      </c>
      <c r="P76" s="714">
        <f>Q76+R76</f>
        <v>48.781120000000001</v>
      </c>
      <c r="Q76" s="795"/>
      <c r="R76" s="796">
        <v>48.781120000000001</v>
      </c>
      <c r="S76" s="714">
        <f>T76+U76</f>
        <v>61.108600000000003</v>
      </c>
      <c r="T76" s="795">
        <v>6.7174800000000001</v>
      </c>
      <c r="U76" s="796">
        <v>54.391120000000001</v>
      </c>
      <c r="V76" s="564" t="s">
        <v>34</v>
      </c>
      <c r="W76" s="565" t="s">
        <v>34</v>
      </c>
      <c r="X76" s="565" t="s">
        <v>34</v>
      </c>
      <c r="Y76" s="566" t="s">
        <v>34</v>
      </c>
      <c r="Z76" s="960">
        <f t="shared" ref="Z76:Z77" si="146">G76-J76</f>
        <v>61.11748</v>
      </c>
      <c r="AA76" s="961">
        <f t="shared" ref="AA76:AA77" si="147">G76-M76</f>
        <v>18.011479999999999</v>
      </c>
      <c r="AB76" s="961">
        <f t="shared" ref="AB76:AB77" si="148">G76-P76</f>
        <v>12.336359999999999</v>
      </c>
      <c r="AC76" s="962">
        <f t="shared" ref="AC76:AC77" si="149">G76-S76</f>
        <v>8.8799999999977786E-3</v>
      </c>
      <c r="AD76" s="963">
        <f>IF(G76&gt;0,ROUND((J76/G76),3),0)</f>
        <v>0</v>
      </c>
      <c r="AE76" s="964">
        <f t="shared" ref="AE76:AE77" si="150">IF(G76&gt;0,ROUND((M76/G76),3),0)</f>
        <v>0.70499999999999996</v>
      </c>
      <c r="AF76" s="964">
        <f t="shared" ref="AF76:AF77" si="151">IF(G76&gt;0,ROUND((P76/G76),3),0)</f>
        <v>0.79800000000000004</v>
      </c>
      <c r="AG76" s="965">
        <f t="shared" ref="AG76:AG77" si="152">IF(G76&gt;0,ROUND((S76/G76),3),0)</f>
        <v>1</v>
      </c>
    </row>
    <row r="77" spans="1:34" s="143" customFormat="1" ht="16.5" outlineLevel="1" thickTop="1" x14ac:dyDescent="0.25">
      <c r="A77" s="127"/>
      <c r="B77" s="140" t="s">
        <v>74</v>
      </c>
      <c r="C77" s="129">
        <v>2210</v>
      </c>
      <c r="D77" s="130" t="s">
        <v>75</v>
      </c>
      <c r="E77" s="141" t="s">
        <v>76</v>
      </c>
      <c r="F77" s="142" t="s">
        <v>43</v>
      </c>
      <c r="G77" s="639">
        <f>H77+I77</f>
        <v>0</v>
      </c>
      <c r="H77" s="787">
        <f>ROUND(H78*H79/1000,1)</f>
        <v>0</v>
      </c>
      <c r="I77" s="788">
        <f>ROUND(I78*I79/1000,1)</f>
        <v>0</v>
      </c>
      <c r="J77" s="639">
        <f>K77+L77</f>
        <v>0</v>
      </c>
      <c r="K77" s="787">
        <f>ROUND(K78*K79/1000,1)</f>
        <v>0</v>
      </c>
      <c r="L77" s="788">
        <f>ROUND(L78*L79/1000,1)</f>
        <v>0</v>
      </c>
      <c r="M77" s="639">
        <f>N77+O77</f>
        <v>0</v>
      </c>
      <c r="N77" s="787">
        <f>ROUND(N78*N79/1000,1)</f>
        <v>0</v>
      </c>
      <c r="O77" s="788">
        <f>ROUND(O78*O79/1000,1)</f>
        <v>0</v>
      </c>
      <c r="P77" s="639">
        <f>Q77+R77</f>
        <v>0</v>
      </c>
      <c r="Q77" s="787">
        <f>ROUND(Q78*Q79/1000,1)</f>
        <v>0</v>
      </c>
      <c r="R77" s="788">
        <f>ROUND(R78*R79/1000,1)</f>
        <v>0</v>
      </c>
      <c r="S77" s="639">
        <f>T77+U77</f>
        <v>0</v>
      </c>
      <c r="T77" s="787">
        <f>ROUND(T78*T79/1000,1)</f>
        <v>0</v>
      </c>
      <c r="U77" s="788">
        <f>ROUND(U78*U79/1000,1)</f>
        <v>0</v>
      </c>
      <c r="V77" s="561" t="s">
        <v>34</v>
      </c>
      <c r="W77" s="562" t="s">
        <v>34</v>
      </c>
      <c r="X77" s="562" t="s">
        <v>34</v>
      </c>
      <c r="Y77" s="563" t="s">
        <v>34</v>
      </c>
      <c r="Z77" s="933">
        <f t="shared" si="146"/>
        <v>0</v>
      </c>
      <c r="AA77" s="787">
        <f t="shared" si="147"/>
        <v>0</v>
      </c>
      <c r="AB77" s="787">
        <f t="shared" si="148"/>
        <v>0</v>
      </c>
      <c r="AC77" s="934">
        <f t="shared" si="149"/>
        <v>0</v>
      </c>
      <c r="AD77" s="935">
        <f t="shared" ref="AD77" si="153">IF(G77&gt;0,ROUND((J77/G77),3),0)</f>
        <v>0</v>
      </c>
      <c r="AE77" s="936">
        <f t="shared" si="150"/>
        <v>0</v>
      </c>
      <c r="AF77" s="936">
        <f t="shared" si="151"/>
        <v>0</v>
      </c>
      <c r="AG77" s="937">
        <f t="shared" si="152"/>
        <v>0</v>
      </c>
    </row>
    <row r="78" spans="1:34" s="132" customFormat="1" ht="12" outlineLevel="1" x14ac:dyDescent="0.25">
      <c r="A78" s="1156"/>
      <c r="B78" s="133"/>
      <c r="C78" s="120"/>
      <c r="D78" s="134" t="s">
        <v>75</v>
      </c>
      <c r="E78" s="135" t="s">
        <v>77</v>
      </c>
      <c r="F78" s="136" t="s">
        <v>35</v>
      </c>
      <c r="G78" s="789">
        <f>H78+I78</f>
        <v>0</v>
      </c>
      <c r="H78" s="790"/>
      <c r="I78" s="791"/>
      <c r="J78" s="789">
        <f>K78+L78</f>
        <v>0</v>
      </c>
      <c r="K78" s="790"/>
      <c r="L78" s="791"/>
      <c r="M78" s="789">
        <f>N78+O78</f>
        <v>0</v>
      </c>
      <c r="N78" s="790"/>
      <c r="O78" s="791"/>
      <c r="P78" s="789">
        <f>Q78+R78</f>
        <v>0</v>
      </c>
      <c r="Q78" s="790"/>
      <c r="R78" s="791"/>
      <c r="S78" s="789">
        <f>T78+U78</f>
        <v>0</v>
      </c>
      <c r="T78" s="790"/>
      <c r="U78" s="791"/>
      <c r="V78" s="555" t="s">
        <v>34</v>
      </c>
      <c r="W78" s="556" t="s">
        <v>34</v>
      </c>
      <c r="X78" s="556" t="s">
        <v>34</v>
      </c>
      <c r="Y78" s="557" t="s">
        <v>34</v>
      </c>
      <c r="Z78" s="954" t="s">
        <v>34</v>
      </c>
      <c r="AA78" s="955" t="s">
        <v>34</v>
      </c>
      <c r="AB78" s="955" t="s">
        <v>34</v>
      </c>
      <c r="AC78" s="956" t="s">
        <v>34</v>
      </c>
      <c r="AD78" s="954" t="s">
        <v>34</v>
      </c>
      <c r="AE78" s="955" t="s">
        <v>34</v>
      </c>
      <c r="AF78" s="955" t="s">
        <v>34</v>
      </c>
      <c r="AG78" s="956" t="s">
        <v>34</v>
      </c>
    </row>
    <row r="79" spans="1:34" s="132" customFormat="1" ht="12.75" outlineLevel="1" thickBot="1" x14ac:dyDescent="0.3">
      <c r="A79" s="1156"/>
      <c r="B79" s="137"/>
      <c r="C79" s="124"/>
      <c r="D79" s="125" t="s">
        <v>75</v>
      </c>
      <c r="E79" s="138" t="s">
        <v>78</v>
      </c>
      <c r="F79" s="139" t="s">
        <v>62</v>
      </c>
      <c r="G79" s="792">
        <f>IF(I79+H79&gt;0,AVERAGE(H79:I79),0)</f>
        <v>0</v>
      </c>
      <c r="H79" s="793"/>
      <c r="I79" s="794"/>
      <c r="J79" s="792">
        <f>IF(L79+K79&gt;0,AVERAGE(K79:L79),0)</f>
        <v>0</v>
      </c>
      <c r="K79" s="793"/>
      <c r="L79" s="794"/>
      <c r="M79" s="792">
        <f>IF(O79+N79&gt;0,AVERAGE(N79:O79),0)</f>
        <v>0</v>
      </c>
      <c r="N79" s="793"/>
      <c r="O79" s="794"/>
      <c r="P79" s="792">
        <f>IF(R79+Q79&gt;0,AVERAGE(Q79:R79),0)</f>
        <v>0</v>
      </c>
      <c r="Q79" s="793"/>
      <c r="R79" s="794"/>
      <c r="S79" s="792">
        <f>IF(U79+T79&gt;0,AVERAGE(T79:U79),0)</f>
        <v>0</v>
      </c>
      <c r="T79" s="793"/>
      <c r="U79" s="794"/>
      <c r="V79" s="558" t="s">
        <v>34</v>
      </c>
      <c r="W79" s="559" t="s">
        <v>34</v>
      </c>
      <c r="X79" s="559" t="s">
        <v>34</v>
      </c>
      <c r="Y79" s="560" t="s">
        <v>34</v>
      </c>
      <c r="Z79" s="957" t="s">
        <v>34</v>
      </c>
      <c r="AA79" s="958" t="s">
        <v>34</v>
      </c>
      <c r="AB79" s="958" t="s">
        <v>34</v>
      </c>
      <c r="AC79" s="959" t="s">
        <v>34</v>
      </c>
      <c r="AD79" s="957" t="s">
        <v>34</v>
      </c>
      <c r="AE79" s="958" t="s">
        <v>34</v>
      </c>
      <c r="AF79" s="958" t="s">
        <v>34</v>
      </c>
      <c r="AG79" s="959" t="s">
        <v>34</v>
      </c>
    </row>
    <row r="80" spans="1:34" s="132" customFormat="1" ht="13.5" outlineLevel="1" thickTop="1" x14ac:dyDescent="0.25">
      <c r="A80" s="1156"/>
      <c r="B80" s="128" t="s">
        <v>422</v>
      </c>
      <c r="C80" s="207">
        <v>2210</v>
      </c>
      <c r="D80" s="212" t="s">
        <v>75</v>
      </c>
      <c r="E80" s="55" t="s">
        <v>589</v>
      </c>
      <c r="F80" s="142" t="s">
        <v>43</v>
      </c>
      <c r="G80" s="639">
        <f>H80+I80</f>
        <v>0</v>
      </c>
      <c r="H80" s="787">
        <f>ROUND(H81*H82/1000,1)</f>
        <v>0</v>
      </c>
      <c r="I80" s="788">
        <f>ROUND(I81*I82/1000,1)</f>
        <v>0</v>
      </c>
      <c r="J80" s="639">
        <f>K80+L80</f>
        <v>0</v>
      </c>
      <c r="K80" s="787">
        <f>ROUND(K81*K82/1000,1)</f>
        <v>0</v>
      </c>
      <c r="L80" s="788">
        <f>ROUND(L81*L82/1000,1)</f>
        <v>0</v>
      </c>
      <c r="M80" s="639">
        <f>N80+O80</f>
        <v>0</v>
      </c>
      <c r="N80" s="787">
        <f>ROUND(N81*N82/1000,1)</f>
        <v>0</v>
      </c>
      <c r="O80" s="788">
        <f>ROUND(O81*O82/1000,1)</f>
        <v>0</v>
      </c>
      <c r="P80" s="639">
        <f>Q80+R80</f>
        <v>0</v>
      </c>
      <c r="Q80" s="787">
        <f>ROUND(Q81*Q82/1000,1)</f>
        <v>0</v>
      </c>
      <c r="R80" s="788">
        <f>ROUND(R81*R82/1000,1)</f>
        <v>0</v>
      </c>
      <c r="S80" s="639">
        <f>T80+U80</f>
        <v>0</v>
      </c>
      <c r="T80" s="787">
        <f>ROUND(T81*T82/1000,1)</f>
        <v>0</v>
      </c>
      <c r="U80" s="788">
        <f>ROUND(U81*U82/1000,1)</f>
        <v>0</v>
      </c>
      <c r="V80" s="561" t="s">
        <v>34</v>
      </c>
      <c r="W80" s="562" t="s">
        <v>34</v>
      </c>
      <c r="X80" s="562" t="s">
        <v>34</v>
      </c>
      <c r="Y80" s="563" t="s">
        <v>34</v>
      </c>
      <c r="Z80" s="933">
        <f t="shared" ref="Z80" si="154">G80-J80</f>
        <v>0</v>
      </c>
      <c r="AA80" s="787">
        <f t="shared" ref="AA80" si="155">G80-M80</f>
        <v>0</v>
      </c>
      <c r="AB80" s="787">
        <f t="shared" ref="AB80" si="156">G80-P80</f>
        <v>0</v>
      </c>
      <c r="AC80" s="934">
        <f t="shared" ref="AC80" si="157">G80-S80</f>
        <v>0</v>
      </c>
      <c r="AD80" s="935">
        <f t="shared" ref="AD80" si="158">IF(G80&gt;0,ROUND((J80/G80),3),0)</f>
        <v>0</v>
      </c>
      <c r="AE80" s="936">
        <f t="shared" ref="AE80" si="159">IF(G80&gt;0,ROUND((M80/G80),3),0)</f>
        <v>0</v>
      </c>
      <c r="AF80" s="936">
        <f t="shared" ref="AF80" si="160">IF(G80&gt;0,ROUND((P80/G80),3),0)</f>
        <v>0</v>
      </c>
      <c r="AG80" s="937">
        <f t="shared" ref="AG80" si="161">IF(G80&gt;0,ROUND((S80/G80),3),0)</f>
        <v>0</v>
      </c>
      <c r="AH80" s="143"/>
    </row>
    <row r="81" spans="1:33" s="132" customFormat="1" ht="12" outlineLevel="1" x14ac:dyDescent="0.25">
      <c r="A81" s="1156"/>
      <c r="B81" s="119"/>
      <c r="C81" s="214"/>
      <c r="D81" s="219" t="s">
        <v>75</v>
      </c>
      <c r="E81" s="122" t="s">
        <v>85</v>
      </c>
      <c r="F81" s="136" t="s">
        <v>35</v>
      </c>
      <c r="G81" s="789">
        <f>H81+I81</f>
        <v>0</v>
      </c>
      <c r="H81" s="1827"/>
      <c r="I81" s="1828"/>
      <c r="J81" s="789">
        <f>K81+L81</f>
        <v>0</v>
      </c>
      <c r="K81" s="1827"/>
      <c r="L81" s="1828"/>
      <c r="M81" s="789">
        <f>N81+O81</f>
        <v>0</v>
      </c>
      <c r="N81" s="1827"/>
      <c r="O81" s="1828"/>
      <c r="P81" s="789">
        <f>Q81+R81</f>
        <v>0</v>
      </c>
      <c r="Q81" s="1827"/>
      <c r="R81" s="1828"/>
      <c r="S81" s="789">
        <f>T81+U81</f>
        <v>0</v>
      </c>
      <c r="T81" s="1827"/>
      <c r="U81" s="1828"/>
      <c r="V81" s="555" t="s">
        <v>34</v>
      </c>
      <c r="W81" s="556" t="s">
        <v>34</v>
      </c>
      <c r="X81" s="556" t="s">
        <v>34</v>
      </c>
      <c r="Y81" s="557" t="s">
        <v>34</v>
      </c>
      <c r="Z81" s="954" t="s">
        <v>34</v>
      </c>
      <c r="AA81" s="955" t="s">
        <v>34</v>
      </c>
      <c r="AB81" s="955" t="s">
        <v>34</v>
      </c>
      <c r="AC81" s="956" t="s">
        <v>34</v>
      </c>
      <c r="AD81" s="954" t="s">
        <v>34</v>
      </c>
      <c r="AE81" s="955" t="s">
        <v>34</v>
      </c>
      <c r="AF81" s="955" t="s">
        <v>34</v>
      </c>
      <c r="AG81" s="956" t="s">
        <v>34</v>
      </c>
    </row>
    <row r="82" spans="1:33" s="132" customFormat="1" ht="12.75" outlineLevel="1" thickBot="1" x14ac:dyDescent="0.3">
      <c r="A82" s="1156"/>
      <c r="B82" s="123"/>
      <c r="C82" s="242"/>
      <c r="D82" s="243" t="s">
        <v>75</v>
      </c>
      <c r="E82" s="126" t="s">
        <v>86</v>
      </c>
      <c r="F82" s="139" t="s">
        <v>62</v>
      </c>
      <c r="G82" s="792">
        <f>IF(I82+H82&gt;0,AVERAGE(H82:I82),0)</f>
        <v>0</v>
      </c>
      <c r="H82" s="1837"/>
      <c r="I82" s="1838"/>
      <c r="J82" s="792">
        <f>IF(L82+K82&gt;0,AVERAGE(K82:L82),0)</f>
        <v>0</v>
      </c>
      <c r="K82" s="1837"/>
      <c r="L82" s="1838"/>
      <c r="M82" s="792">
        <f>IF(O82+N82&gt;0,AVERAGE(N82:O82),0)</f>
        <v>0</v>
      </c>
      <c r="N82" s="1837"/>
      <c r="O82" s="1838"/>
      <c r="P82" s="792">
        <f>IF(R82+Q82&gt;0,AVERAGE(Q82:R82),0)</f>
        <v>0</v>
      </c>
      <c r="Q82" s="1837"/>
      <c r="R82" s="1838"/>
      <c r="S82" s="792">
        <f>IF(U82+T82&gt;0,AVERAGE(T82:U82),0)</f>
        <v>0</v>
      </c>
      <c r="T82" s="1837"/>
      <c r="U82" s="1838"/>
      <c r="V82" s="558" t="s">
        <v>34</v>
      </c>
      <c r="W82" s="559" t="s">
        <v>34</v>
      </c>
      <c r="X82" s="559" t="s">
        <v>34</v>
      </c>
      <c r="Y82" s="560" t="s">
        <v>34</v>
      </c>
      <c r="Z82" s="957" t="s">
        <v>34</v>
      </c>
      <c r="AA82" s="958" t="s">
        <v>34</v>
      </c>
      <c r="AB82" s="958" t="s">
        <v>34</v>
      </c>
      <c r="AC82" s="959" t="s">
        <v>34</v>
      </c>
      <c r="AD82" s="957" t="s">
        <v>34</v>
      </c>
      <c r="AE82" s="958" t="s">
        <v>34</v>
      </c>
      <c r="AF82" s="958" t="s">
        <v>34</v>
      </c>
      <c r="AG82" s="959" t="s">
        <v>34</v>
      </c>
    </row>
    <row r="83" spans="1:33" s="20" customFormat="1" ht="26.25" outlineLevel="1" thickTop="1" x14ac:dyDescent="0.25">
      <c r="A83" s="131"/>
      <c r="B83" s="256" t="s">
        <v>423</v>
      </c>
      <c r="C83" s="115">
        <v>2210</v>
      </c>
      <c r="D83" s="116" t="s">
        <v>79</v>
      </c>
      <c r="E83" s="150" t="s">
        <v>80</v>
      </c>
      <c r="F83" s="56" t="s">
        <v>43</v>
      </c>
      <c r="G83" s="639">
        <f>H83+I83</f>
        <v>17.2</v>
      </c>
      <c r="H83" s="787">
        <f>ROUND(H84*H85/1000,1)</f>
        <v>0</v>
      </c>
      <c r="I83" s="788">
        <f>ROUND(I84*I85/1000,1)</f>
        <v>17.2</v>
      </c>
      <c r="J83" s="639">
        <f>K83+L83</f>
        <v>0</v>
      </c>
      <c r="K83" s="787">
        <f>ROUND(K84*K85/1000,1)</f>
        <v>0</v>
      </c>
      <c r="L83" s="788">
        <f>ROUND(L84*L85/1000,1)</f>
        <v>0</v>
      </c>
      <c r="M83" s="639">
        <f>N83+O83</f>
        <v>0</v>
      </c>
      <c r="N83" s="787">
        <f>ROUND(N84*N85/1000,1)</f>
        <v>0</v>
      </c>
      <c r="O83" s="788">
        <f>ROUND(O84*O85/1000,1)</f>
        <v>0</v>
      </c>
      <c r="P83" s="639">
        <f>Q83+R83</f>
        <v>0</v>
      </c>
      <c r="Q83" s="787">
        <f>ROUND(Q84*Q85/1000,1)</f>
        <v>0</v>
      </c>
      <c r="R83" s="788">
        <f>ROUND(R84*R85/1000,1)</f>
        <v>0</v>
      </c>
      <c r="S83" s="639">
        <f>T83+U83</f>
        <v>17.2</v>
      </c>
      <c r="T83" s="787">
        <f>ROUND(T84*T85/1000,1)</f>
        <v>0</v>
      </c>
      <c r="U83" s="788">
        <f>ROUND(U84*U85/1000,1)</f>
        <v>17.2</v>
      </c>
      <c r="V83" s="561" t="s">
        <v>34</v>
      </c>
      <c r="W83" s="562" t="s">
        <v>34</v>
      </c>
      <c r="X83" s="562" t="s">
        <v>34</v>
      </c>
      <c r="Y83" s="563" t="s">
        <v>34</v>
      </c>
      <c r="Z83" s="933">
        <f t="shared" ref="Z83" si="162">G83-J83</f>
        <v>17.2</v>
      </c>
      <c r="AA83" s="787">
        <f t="shared" ref="AA83" si="163">G83-M83</f>
        <v>17.2</v>
      </c>
      <c r="AB83" s="787">
        <f t="shared" ref="AB83" si="164">G83-P83</f>
        <v>17.2</v>
      </c>
      <c r="AC83" s="934">
        <f t="shared" ref="AC83" si="165">G83-S83</f>
        <v>0</v>
      </c>
      <c r="AD83" s="935">
        <f t="shared" ref="AD83" si="166">IF(G83&gt;0,ROUND((J83/G83),3),0)</f>
        <v>0</v>
      </c>
      <c r="AE83" s="936">
        <f t="shared" ref="AE83" si="167">IF(G83&gt;0,ROUND((M83/G83),3),0)</f>
        <v>0</v>
      </c>
      <c r="AF83" s="936">
        <f t="shared" ref="AF83" si="168">IF(G83&gt;0,ROUND((P83/G83),3),0)</f>
        <v>0</v>
      </c>
      <c r="AG83" s="937">
        <f t="shared" ref="AG83" si="169">IF(G83&gt;0,ROUND((S83/G83),3),0)</f>
        <v>1</v>
      </c>
    </row>
    <row r="84" spans="1:33" s="132" customFormat="1" ht="12" outlineLevel="1" x14ac:dyDescent="0.25">
      <c r="A84" s="1156"/>
      <c r="B84" s="133"/>
      <c r="C84" s="136"/>
      <c r="D84" s="151" t="s">
        <v>79</v>
      </c>
      <c r="E84" s="135" t="s">
        <v>81</v>
      </c>
      <c r="F84" s="136" t="s">
        <v>35</v>
      </c>
      <c r="G84" s="789">
        <f>H84+I84</f>
        <v>10</v>
      </c>
      <c r="H84" s="790"/>
      <c r="I84" s="791">
        <v>10</v>
      </c>
      <c r="J84" s="789">
        <f>K84+L84</f>
        <v>0</v>
      </c>
      <c r="K84" s="790"/>
      <c r="L84" s="791"/>
      <c r="M84" s="789">
        <f>N84+O84</f>
        <v>0</v>
      </c>
      <c r="N84" s="790"/>
      <c r="O84" s="791"/>
      <c r="P84" s="789">
        <f>Q84+R84</f>
        <v>0</v>
      </c>
      <c r="Q84" s="790"/>
      <c r="R84" s="791"/>
      <c r="S84" s="789">
        <f>T84+U84</f>
        <v>10</v>
      </c>
      <c r="T84" s="790"/>
      <c r="U84" s="791">
        <v>10</v>
      </c>
      <c r="V84" s="555" t="s">
        <v>34</v>
      </c>
      <c r="W84" s="556" t="s">
        <v>34</v>
      </c>
      <c r="X84" s="556" t="s">
        <v>34</v>
      </c>
      <c r="Y84" s="557" t="s">
        <v>34</v>
      </c>
      <c r="Z84" s="954" t="s">
        <v>34</v>
      </c>
      <c r="AA84" s="955" t="s">
        <v>34</v>
      </c>
      <c r="AB84" s="955" t="s">
        <v>34</v>
      </c>
      <c r="AC84" s="956" t="s">
        <v>34</v>
      </c>
      <c r="AD84" s="954" t="s">
        <v>34</v>
      </c>
      <c r="AE84" s="955" t="s">
        <v>34</v>
      </c>
      <c r="AF84" s="955" t="s">
        <v>34</v>
      </c>
      <c r="AG84" s="956" t="s">
        <v>34</v>
      </c>
    </row>
    <row r="85" spans="1:33" s="132" customFormat="1" ht="24.75" outlineLevel="1" thickBot="1" x14ac:dyDescent="0.3">
      <c r="A85" s="1156"/>
      <c r="B85" s="123"/>
      <c r="C85" s="124"/>
      <c r="D85" s="125" t="s">
        <v>79</v>
      </c>
      <c r="E85" s="126" t="s">
        <v>82</v>
      </c>
      <c r="F85" s="124" t="s">
        <v>62</v>
      </c>
      <c r="G85" s="792">
        <f>IF(I85+H85&gt;0,AVERAGE(H85:I85),0)</f>
        <v>1719.7139999999999</v>
      </c>
      <c r="H85" s="793"/>
      <c r="I85" s="791">
        <v>1719.7139999999999</v>
      </c>
      <c r="J85" s="792">
        <f>IF(L85+K85&gt;0,AVERAGE(K85:L85),0)</f>
        <v>0</v>
      </c>
      <c r="K85" s="793"/>
      <c r="L85" s="794"/>
      <c r="M85" s="792">
        <f>IF(O85+N85&gt;0,AVERAGE(N85:O85),0)</f>
        <v>0</v>
      </c>
      <c r="N85" s="793"/>
      <c r="O85" s="794"/>
      <c r="P85" s="792">
        <f>IF(R85+Q85&gt;0,AVERAGE(Q85:R85),0)</f>
        <v>0</v>
      </c>
      <c r="Q85" s="793"/>
      <c r="R85" s="794"/>
      <c r="S85" s="792">
        <f>IF(U85+T85&gt;0,AVERAGE(T85:U85),0)</f>
        <v>1719.7139999999999</v>
      </c>
      <c r="T85" s="793"/>
      <c r="U85" s="791">
        <v>1719.7139999999999</v>
      </c>
      <c r="V85" s="558" t="s">
        <v>34</v>
      </c>
      <c r="W85" s="559" t="s">
        <v>34</v>
      </c>
      <c r="X85" s="559" t="s">
        <v>34</v>
      </c>
      <c r="Y85" s="560" t="s">
        <v>34</v>
      </c>
      <c r="Z85" s="957" t="s">
        <v>34</v>
      </c>
      <c r="AA85" s="958" t="s">
        <v>34</v>
      </c>
      <c r="AB85" s="958" t="s">
        <v>34</v>
      </c>
      <c r="AC85" s="959" t="s">
        <v>34</v>
      </c>
      <c r="AD85" s="957" t="s">
        <v>34</v>
      </c>
      <c r="AE85" s="958" t="s">
        <v>34</v>
      </c>
      <c r="AF85" s="958" t="s">
        <v>34</v>
      </c>
      <c r="AG85" s="959" t="s">
        <v>34</v>
      </c>
    </row>
    <row r="86" spans="1:33" s="143" customFormat="1" ht="16.5" outlineLevel="1" thickTop="1" x14ac:dyDescent="0.25">
      <c r="A86" s="127"/>
      <c r="B86" s="128" t="s">
        <v>87</v>
      </c>
      <c r="C86" s="129">
        <v>2210</v>
      </c>
      <c r="D86" s="130" t="s">
        <v>83</v>
      </c>
      <c r="E86" s="152" t="s">
        <v>84</v>
      </c>
      <c r="F86" s="129" t="s">
        <v>43</v>
      </c>
      <c r="G86" s="639">
        <f>H86+I86</f>
        <v>0</v>
      </c>
      <c r="H86" s="787">
        <f>ROUND(H87*H88/1000,1)</f>
        <v>0</v>
      </c>
      <c r="I86" s="788">
        <f>ROUND(I87*I88/1000,1)</f>
        <v>0</v>
      </c>
      <c r="J86" s="639">
        <f>K86+L86</f>
        <v>0</v>
      </c>
      <c r="K86" s="787">
        <f>ROUND(K87*K88/1000,1)</f>
        <v>0</v>
      </c>
      <c r="L86" s="788">
        <f>ROUND(L87*L88/1000,1)</f>
        <v>0</v>
      </c>
      <c r="M86" s="639">
        <f>N86+O86</f>
        <v>0</v>
      </c>
      <c r="N86" s="787">
        <f>ROUND(N87*N88/1000,1)</f>
        <v>0</v>
      </c>
      <c r="O86" s="788">
        <f>ROUND(O87*O88/1000,1)</f>
        <v>0</v>
      </c>
      <c r="P86" s="639">
        <f>Q86+R86</f>
        <v>0</v>
      </c>
      <c r="Q86" s="787">
        <f>ROUND(Q87*Q88/1000,1)</f>
        <v>0</v>
      </c>
      <c r="R86" s="788">
        <f>ROUND(R87*R88/1000,1)</f>
        <v>0</v>
      </c>
      <c r="S86" s="639">
        <f>T86+U86</f>
        <v>0</v>
      </c>
      <c r="T86" s="787">
        <f>ROUND(T87*T88/1000,1)</f>
        <v>0</v>
      </c>
      <c r="U86" s="788">
        <f>ROUND(U87*U88/1000,1)</f>
        <v>0</v>
      </c>
      <c r="V86" s="561" t="s">
        <v>34</v>
      </c>
      <c r="W86" s="562" t="s">
        <v>34</v>
      </c>
      <c r="X86" s="562" t="s">
        <v>34</v>
      </c>
      <c r="Y86" s="563" t="s">
        <v>34</v>
      </c>
      <c r="Z86" s="933">
        <f t="shared" ref="Z86" si="170">G86-J86</f>
        <v>0</v>
      </c>
      <c r="AA86" s="787">
        <f t="shared" ref="AA86" si="171">G86-M86</f>
        <v>0</v>
      </c>
      <c r="AB86" s="787">
        <f t="shared" ref="AB86" si="172">G86-P86</f>
        <v>0</v>
      </c>
      <c r="AC86" s="934">
        <f t="shared" ref="AC86" si="173">G86-S86</f>
        <v>0</v>
      </c>
      <c r="AD86" s="935">
        <f t="shared" ref="AD86" si="174">IF(G86&gt;0,ROUND((J86/G86),3),0)</f>
        <v>0</v>
      </c>
      <c r="AE86" s="936">
        <f t="shared" ref="AE86" si="175">IF(G86&gt;0,ROUND((M86/G86),3),0)</f>
        <v>0</v>
      </c>
      <c r="AF86" s="936">
        <f t="shared" ref="AF86" si="176">IF(G86&gt;0,ROUND((P86/G86),3),0)</f>
        <v>0</v>
      </c>
      <c r="AG86" s="937">
        <f t="shared" ref="AG86" si="177">IF(G86&gt;0,ROUND((S86/G86),3),0)</f>
        <v>0</v>
      </c>
    </row>
    <row r="87" spans="1:33" s="132" customFormat="1" ht="12" outlineLevel="1" x14ac:dyDescent="0.25">
      <c r="A87" s="1156"/>
      <c r="B87" s="119"/>
      <c r="C87" s="120"/>
      <c r="D87" s="134" t="s">
        <v>83</v>
      </c>
      <c r="E87" s="153" t="s">
        <v>85</v>
      </c>
      <c r="F87" s="120" t="s">
        <v>35</v>
      </c>
      <c r="G87" s="789">
        <f>H87+I87</f>
        <v>0</v>
      </c>
      <c r="H87" s="790"/>
      <c r="I87" s="791"/>
      <c r="J87" s="789">
        <f>K87+L87</f>
        <v>0</v>
      </c>
      <c r="K87" s="790"/>
      <c r="L87" s="791"/>
      <c r="M87" s="789">
        <f>N87+O87</f>
        <v>0</v>
      </c>
      <c r="N87" s="790"/>
      <c r="O87" s="791"/>
      <c r="P87" s="789">
        <f>Q87+R87</f>
        <v>0</v>
      </c>
      <c r="Q87" s="790"/>
      <c r="R87" s="791"/>
      <c r="S87" s="789">
        <f>T87+U87</f>
        <v>0</v>
      </c>
      <c r="T87" s="790"/>
      <c r="U87" s="791"/>
      <c r="V87" s="555" t="s">
        <v>34</v>
      </c>
      <c r="W87" s="556" t="s">
        <v>34</v>
      </c>
      <c r="X87" s="556" t="s">
        <v>34</v>
      </c>
      <c r="Y87" s="557" t="s">
        <v>34</v>
      </c>
      <c r="Z87" s="954" t="s">
        <v>34</v>
      </c>
      <c r="AA87" s="955" t="s">
        <v>34</v>
      </c>
      <c r="AB87" s="955" t="s">
        <v>34</v>
      </c>
      <c r="AC87" s="956" t="s">
        <v>34</v>
      </c>
      <c r="AD87" s="954" t="s">
        <v>34</v>
      </c>
      <c r="AE87" s="955" t="s">
        <v>34</v>
      </c>
      <c r="AF87" s="955" t="s">
        <v>34</v>
      </c>
      <c r="AG87" s="956" t="s">
        <v>34</v>
      </c>
    </row>
    <row r="88" spans="1:33" s="132" customFormat="1" ht="12.75" outlineLevel="1" thickBot="1" x14ac:dyDescent="0.3">
      <c r="A88" s="1156"/>
      <c r="B88" s="123"/>
      <c r="C88" s="124"/>
      <c r="D88" s="125" t="s">
        <v>83</v>
      </c>
      <c r="E88" s="154" t="s">
        <v>86</v>
      </c>
      <c r="F88" s="124" t="s">
        <v>62</v>
      </c>
      <c r="G88" s="792">
        <f>IF(I88+H88&gt;0,AVERAGE(H88:I88),0)</f>
        <v>0</v>
      </c>
      <c r="H88" s="793"/>
      <c r="I88" s="794"/>
      <c r="J88" s="792">
        <f>IF(L88+K88&gt;0,AVERAGE(K88:L88),0)</f>
        <v>0</v>
      </c>
      <c r="K88" s="793"/>
      <c r="L88" s="794"/>
      <c r="M88" s="792">
        <f>IF(O88+N88&gt;0,AVERAGE(N88:O88),0)</f>
        <v>0</v>
      </c>
      <c r="N88" s="793"/>
      <c r="O88" s="794"/>
      <c r="P88" s="792">
        <f>IF(R88+Q88&gt;0,AVERAGE(Q88:R88),0)</f>
        <v>0</v>
      </c>
      <c r="Q88" s="793"/>
      <c r="R88" s="794"/>
      <c r="S88" s="792">
        <f>IF(U88+T88&gt;0,AVERAGE(T88:U88),0)</f>
        <v>0</v>
      </c>
      <c r="T88" s="793"/>
      <c r="U88" s="794"/>
      <c r="V88" s="558" t="s">
        <v>34</v>
      </c>
      <c r="W88" s="559" t="s">
        <v>34</v>
      </c>
      <c r="X88" s="559" t="s">
        <v>34</v>
      </c>
      <c r="Y88" s="560" t="s">
        <v>34</v>
      </c>
      <c r="Z88" s="957" t="s">
        <v>34</v>
      </c>
      <c r="AA88" s="958" t="s">
        <v>34</v>
      </c>
      <c r="AB88" s="958" t="s">
        <v>34</v>
      </c>
      <c r="AC88" s="959" t="s">
        <v>34</v>
      </c>
      <c r="AD88" s="957" t="s">
        <v>34</v>
      </c>
      <c r="AE88" s="958" t="s">
        <v>34</v>
      </c>
      <c r="AF88" s="958" t="s">
        <v>34</v>
      </c>
      <c r="AG88" s="959" t="s">
        <v>34</v>
      </c>
    </row>
    <row r="89" spans="1:33" s="143" customFormat="1" ht="17.25" outlineLevel="1" thickTop="1" thickBot="1" x14ac:dyDescent="0.3">
      <c r="A89" s="127"/>
      <c r="B89" s="155" t="s">
        <v>89</v>
      </c>
      <c r="C89" s="145">
        <v>2210</v>
      </c>
      <c r="D89" s="146" t="s">
        <v>83</v>
      </c>
      <c r="E89" s="156" t="s">
        <v>88</v>
      </c>
      <c r="F89" s="145" t="s">
        <v>43</v>
      </c>
      <c r="G89" s="714">
        <f>H89+I89</f>
        <v>0</v>
      </c>
      <c r="H89" s="795"/>
      <c r="I89" s="796"/>
      <c r="J89" s="714">
        <f>K89+L89</f>
        <v>0</v>
      </c>
      <c r="K89" s="795"/>
      <c r="L89" s="796"/>
      <c r="M89" s="714">
        <f>N89+O89</f>
        <v>0</v>
      </c>
      <c r="N89" s="795"/>
      <c r="O89" s="796"/>
      <c r="P89" s="714">
        <f>Q89+R89</f>
        <v>0</v>
      </c>
      <c r="Q89" s="795"/>
      <c r="R89" s="796"/>
      <c r="S89" s="714">
        <f>T89+U89</f>
        <v>0</v>
      </c>
      <c r="T89" s="795"/>
      <c r="U89" s="796"/>
      <c r="V89" s="564" t="s">
        <v>34</v>
      </c>
      <c r="W89" s="565" t="s">
        <v>34</v>
      </c>
      <c r="X89" s="565" t="s">
        <v>34</v>
      </c>
      <c r="Y89" s="566" t="s">
        <v>34</v>
      </c>
      <c r="Z89" s="960">
        <f t="shared" ref="Z89:Z92" si="178">G89-J89</f>
        <v>0</v>
      </c>
      <c r="AA89" s="961">
        <f t="shared" ref="AA89:AA92" si="179">G89-M89</f>
        <v>0</v>
      </c>
      <c r="AB89" s="961">
        <f t="shared" ref="AB89:AB92" si="180">G89-P89</f>
        <v>0</v>
      </c>
      <c r="AC89" s="962">
        <f t="shared" ref="AC89:AC92" si="181">G89-S89</f>
        <v>0</v>
      </c>
      <c r="AD89" s="963">
        <f>IF(G89&gt;0,ROUND((J89/G89),3),0)</f>
        <v>0</v>
      </c>
      <c r="AE89" s="964">
        <f t="shared" ref="AE89:AE92" si="182">IF(G89&gt;0,ROUND((M89/G89),3),0)</f>
        <v>0</v>
      </c>
      <c r="AF89" s="964">
        <f t="shared" ref="AF89:AF92" si="183">IF(G89&gt;0,ROUND((P89/G89),3),0)</f>
        <v>0</v>
      </c>
      <c r="AG89" s="965">
        <f t="shared" ref="AG89:AG92" si="184">IF(G89&gt;0,ROUND((S89/G89),3),0)</f>
        <v>0</v>
      </c>
    </row>
    <row r="90" spans="1:33" s="143" customFormat="1" ht="27" outlineLevel="1" thickTop="1" thickBot="1" x14ac:dyDescent="0.3">
      <c r="A90" s="127"/>
      <c r="B90" s="248" t="s">
        <v>91</v>
      </c>
      <c r="C90" s="249">
        <v>2210</v>
      </c>
      <c r="D90" s="652" t="s">
        <v>83</v>
      </c>
      <c r="E90" s="647" t="s">
        <v>90</v>
      </c>
      <c r="F90" s="249" t="s">
        <v>43</v>
      </c>
      <c r="G90" s="797">
        <f>H90+I90</f>
        <v>16.745000000000001</v>
      </c>
      <c r="H90" s="798"/>
      <c r="I90" s="799">
        <v>16.745000000000001</v>
      </c>
      <c r="J90" s="797">
        <f>K90+L90</f>
        <v>25.44</v>
      </c>
      <c r="K90" s="798"/>
      <c r="L90" s="799">
        <v>25.44</v>
      </c>
      <c r="M90" s="797">
        <f>N90+O90</f>
        <v>25.79</v>
      </c>
      <c r="N90" s="798"/>
      <c r="O90" s="799">
        <v>25.79</v>
      </c>
      <c r="P90" s="797">
        <f>Q90+R90</f>
        <v>16.736000000000001</v>
      </c>
      <c r="Q90" s="798"/>
      <c r="R90" s="799">
        <v>16.736000000000001</v>
      </c>
      <c r="S90" s="797">
        <f>T90+U90</f>
        <v>16.736000000000001</v>
      </c>
      <c r="T90" s="798"/>
      <c r="U90" s="799">
        <v>16.736000000000001</v>
      </c>
      <c r="V90" s="567" t="s">
        <v>34</v>
      </c>
      <c r="W90" s="568" t="s">
        <v>34</v>
      </c>
      <c r="X90" s="568" t="s">
        <v>34</v>
      </c>
      <c r="Y90" s="569" t="s">
        <v>34</v>
      </c>
      <c r="Z90" s="960">
        <f t="shared" si="178"/>
        <v>-8.6950000000000003</v>
      </c>
      <c r="AA90" s="961">
        <f t="shared" si="179"/>
        <v>-9.0449999999999982</v>
      </c>
      <c r="AB90" s="961">
        <f t="shared" si="180"/>
        <v>9.0000000000003411E-3</v>
      </c>
      <c r="AC90" s="962">
        <f t="shared" si="181"/>
        <v>9.0000000000003411E-3</v>
      </c>
      <c r="AD90" s="963">
        <f>IF(G90&gt;0,ROUND((J90/G90),3),0)</f>
        <v>1.5189999999999999</v>
      </c>
      <c r="AE90" s="964">
        <f t="shared" si="182"/>
        <v>1.54</v>
      </c>
      <c r="AF90" s="964">
        <f t="shared" si="183"/>
        <v>0.999</v>
      </c>
      <c r="AG90" s="965">
        <f t="shared" si="184"/>
        <v>0.999</v>
      </c>
    </row>
    <row r="91" spans="1:33" s="131" customFormat="1" ht="17.25" outlineLevel="1" thickTop="1" thickBot="1" x14ac:dyDescent="0.3">
      <c r="A91" s="127"/>
      <c r="B91" s="155" t="s">
        <v>97</v>
      </c>
      <c r="C91" s="145">
        <v>2210</v>
      </c>
      <c r="D91" s="146" t="s">
        <v>92</v>
      </c>
      <c r="E91" s="156" t="s">
        <v>93</v>
      </c>
      <c r="F91" s="145" t="s">
        <v>43</v>
      </c>
      <c r="G91" s="800">
        <f>G92+G95+G98+G101</f>
        <v>189.1</v>
      </c>
      <c r="H91" s="801">
        <f>H92+H95+H98+H101</f>
        <v>159.69999999999999</v>
      </c>
      <c r="I91" s="802">
        <f t="shared" ref="I91" si="185">I92+I95+I98+I101</f>
        <v>29.4</v>
      </c>
      <c r="J91" s="800">
        <f>J92+J95+J98+J101</f>
        <v>0</v>
      </c>
      <c r="K91" s="801">
        <f>K92+K95+K98+K101</f>
        <v>0</v>
      </c>
      <c r="L91" s="802">
        <f t="shared" ref="L91" si="186">L92+L95+L98+L101</f>
        <v>0</v>
      </c>
      <c r="M91" s="800">
        <f>M92+M95+M98+M101</f>
        <v>0</v>
      </c>
      <c r="N91" s="801">
        <f>N92+N95+N98+N101</f>
        <v>0</v>
      </c>
      <c r="O91" s="802">
        <f t="shared" ref="O91" si="187">O92+O95+O98+O101</f>
        <v>0</v>
      </c>
      <c r="P91" s="800">
        <f>P92+P95+P98+P101</f>
        <v>16.8</v>
      </c>
      <c r="Q91" s="801">
        <f>Q92+Q95+Q98+Q101</f>
        <v>0</v>
      </c>
      <c r="R91" s="802">
        <f t="shared" ref="R91" si="188">R92+R95+R98+R101</f>
        <v>16.8</v>
      </c>
      <c r="S91" s="800">
        <f>S92+S95+S98+S101</f>
        <v>189.1</v>
      </c>
      <c r="T91" s="801">
        <f>T92+T95+T98+T101</f>
        <v>159.69999999999999</v>
      </c>
      <c r="U91" s="802">
        <f t="shared" ref="U91" si="189">U92+U95+U98+U101</f>
        <v>29.4</v>
      </c>
      <c r="V91" s="564" t="s">
        <v>34</v>
      </c>
      <c r="W91" s="565" t="s">
        <v>34</v>
      </c>
      <c r="X91" s="565" t="s">
        <v>34</v>
      </c>
      <c r="Y91" s="566" t="s">
        <v>34</v>
      </c>
      <c r="Z91" s="966">
        <f t="shared" si="178"/>
        <v>189.1</v>
      </c>
      <c r="AA91" s="819">
        <f t="shared" si="179"/>
        <v>189.1</v>
      </c>
      <c r="AB91" s="819">
        <f t="shared" si="180"/>
        <v>172.29999999999998</v>
      </c>
      <c r="AC91" s="967">
        <f t="shared" si="181"/>
        <v>0</v>
      </c>
      <c r="AD91" s="968">
        <f t="shared" ref="AD91:AD92" si="190">IF(G91&gt;0,ROUND((J91/G91),3),0)</f>
        <v>0</v>
      </c>
      <c r="AE91" s="969">
        <f t="shared" si="182"/>
        <v>0</v>
      </c>
      <c r="AF91" s="969">
        <f t="shared" si="183"/>
        <v>8.8999999999999996E-2</v>
      </c>
      <c r="AG91" s="970">
        <f t="shared" si="184"/>
        <v>1</v>
      </c>
    </row>
    <row r="92" spans="1:33" s="143" customFormat="1" ht="15.75" outlineLevel="1" thickTop="1" x14ac:dyDescent="0.25">
      <c r="A92" s="448"/>
      <c r="B92" s="166" t="s">
        <v>99</v>
      </c>
      <c r="C92" s="158">
        <v>2210</v>
      </c>
      <c r="D92" s="159" t="s">
        <v>92</v>
      </c>
      <c r="E92" s="160" t="s">
        <v>94</v>
      </c>
      <c r="F92" s="158" t="s">
        <v>43</v>
      </c>
      <c r="G92" s="639">
        <f>H92+I92</f>
        <v>0</v>
      </c>
      <c r="H92" s="787">
        <f>ROUND(H93*H94/1000,1)</f>
        <v>0</v>
      </c>
      <c r="I92" s="788">
        <f>ROUND(I93*I94/1000,1)</f>
        <v>0</v>
      </c>
      <c r="J92" s="639">
        <f>K92+L92</f>
        <v>0</v>
      </c>
      <c r="K92" s="787">
        <f>ROUND(K93*K94/1000,1)</f>
        <v>0</v>
      </c>
      <c r="L92" s="788">
        <f>ROUND(L93*L94/1000,1)</f>
        <v>0</v>
      </c>
      <c r="M92" s="639">
        <f>N92+O92</f>
        <v>0</v>
      </c>
      <c r="N92" s="787">
        <f>ROUND(N93*N94/1000,1)</f>
        <v>0</v>
      </c>
      <c r="O92" s="788">
        <f>ROUND(O93*O94/1000,1)</f>
        <v>0</v>
      </c>
      <c r="P92" s="639">
        <f>Q92+R92</f>
        <v>0</v>
      </c>
      <c r="Q92" s="787">
        <f>ROUND(Q93*Q94/1000,1)</f>
        <v>0</v>
      </c>
      <c r="R92" s="788">
        <f>ROUND(R93*R94/1000,1)</f>
        <v>0</v>
      </c>
      <c r="S92" s="639">
        <f>T92+U92</f>
        <v>0</v>
      </c>
      <c r="T92" s="787">
        <f>ROUND(T93*T94/1000,1)</f>
        <v>0</v>
      </c>
      <c r="U92" s="788">
        <f>ROUND(U93*U94/1000,1)</f>
        <v>0</v>
      </c>
      <c r="V92" s="561" t="s">
        <v>34</v>
      </c>
      <c r="W92" s="562" t="s">
        <v>34</v>
      </c>
      <c r="X92" s="562" t="s">
        <v>34</v>
      </c>
      <c r="Y92" s="563" t="s">
        <v>34</v>
      </c>
      <c r="Z92" s="933">
        <f t="shared" si="178"/>
        <v>0</v>
      </c>
      <c r="AA92" s="787">
        <f t="shared" si="179"/>
        <v>0</v>
      </c>
      <c r="AB92" s="787">
        <f t="shared" si="180"/>
        <v>0</v>
      </c>
      <c r="AC92" s="934">
        <f t="shared" si="181"/>
        <v>0</v>
      </c>
      <c r="AD92" s="935">
        <f t="shared" si="190"/>
        <v>0</v>
      </c>
      <c r="AE92" s="936">
        <f t="shared" si="182"/>
        <v>0</v>
      </c>
      <c r="AF92" s="936">
        <f t="shared" si="183"/>
        <v>0</v>
      </c>
      <c r="AG92" s="937">
        <f t="shared" si="184"/>
        <v>0</v>
      </c>
    </row>
    <row r="93" spans="1:33" s="161" customFormat="1" ht="12" outlineLevel="1" x14ac:dyDescent="0.25">
      <c r="A93" s="1156"/>
      <c r="B93" s="162"/>
      <c r="C93" s="163"/>
      <c r="D93" s="134" t="s">
        <v>92</v>
      </c>
      <c r="E93" s="153" t="s">
        <v>85</v>
      </c>
      <c r="F93" s="136" t="s">
        <v>35</v>
      </c>
      <c r="G93" s="789">
        <f>H93+I93</f>
        <v>0</v>
      </c>
      <c r="H93" s="790"/>
      <c r="I93" s="791"/>
      <c r="J93" s="789">
        <f>K93+L93</f>
        <v>0</v>
      </c>
      <c r="K93" s="790"/>
      <c r="L93" s="791"/>
      <c r="M93" s="789">
        <f>N93+O93</f>
        <v>0</v>
      </c>
      <c r="N93" s="790"/>
      <c r="O93" s="791"/>
      <c r="P93" s="789">
        <f>Q93+R93</f>
        <v>0</v>
      </c>
      <c r="Q93" s="790"/>
      <c r="R93" s="791"/>
      <c r="S93" s="789">
        <f>T93+U93</f>
        <v>0</v>
      </c>
      <c r="T93" s="790"/>
      <c r="U93" s="791"/>
      <c r="V93" s="555" t="s">
        <v>34</v>
      </c>
      <c r="W93" s="556" t="s">
        <v>34</v>
      </c>
      <c r="X93" s="556" t="s">
        <v>34</v>
      </c>
      <c r="Y93" s="557" t="s">
        <v>34</v>
      </c>
      <c r="Z93" s="954" t="s">
        <v>34</v>
      </c>
      <c r="AA93" s="955" t="s">
        <v>34</v>
      </c>
      <c r="AB93" s="955" t="s">
        <v>34</v>
      </c>
      <c r="AC93" s="956" t="s">
        <v>34</v>
      </c>
      <c r="AD93" s="954" t="s">
        <v>34</v>
      </c>
      <c r="AE93" s="955" t="s">
        <v>34</v>
      </c>
      <c r="AF93" s="955" t="s">
        <v>34</v>
      </c>
      <c r="AG93" s="956" t="s">
        <v>34</v>
      </c>
    </row>
    <row r="94" spans="1:33" s="161" customFormat="1" ht="12" outlineLevel="1" x14ac:dyDescent="0.25">
      <c r="A94" s="1156"/>
      <c r="B94" s="162"/>
      <c r="C94" s="163"/>
      <c r="D94" s="134" t="s">
        <v>92</v>
      </c>
      <c r="E94" s="164" t="s">
        <v>86</v>
      </c>
      <c r="F94" s="165" t="s">
        <v>62</v>
      </c>
      <c r="G94" s="803">
        <f>IF(I94+H94&gt;0,AVERAGE(H94:I94),0)</f>
        <v>0</v>
      </c>
      <c r="H94" s="804"/>
      <c r="I94" s="805"/>
      <c r="J94" s="803">
        <f>IF(L94+K94&gt;0,AVERAGE(K94:L94),0)</f>
        <v>0</v>
      </c>
      <c r="K94" s="804"/>
      <c r="L94" s="805"/>
      <c r="M94" s="803">
        <f>IF(O94+N94&gt;0,AVERAGE(N94:O94),0)</f>
        <v>0</v>
      </c>
      <c r="N94" s="804"/>
      <c r="O94" s="805"/>
      <c r="P94" s="803">
        <f>IF(R94+Q94&gt;0,AVERAGE(Q94:R94),0)</f>
        <v>0</v>
      </c>
      <c r="Q94" s="804"/>
      <c r="R94" s="805"/>
      <c r="S94" s="803">
        <f>IF(U94+T94&gt;0,AVERAGE(T94:U94),0)</f>
        <v>0</v>
      </c>
      <c r="T94" s="804"/>
      <c r="U94" s="805"/>
      <c r="V94" s="570" t="s">
        <v>34</v>
      </c>
      <c r="W94" s="571" t="s">
        <v>34</v>
      </c>
      <c r="X94" s="571" t="s">
        <v>34</v>
      </c>
      <c r="Y94" s="572" t="s">
        <v>34</v>
      </c>
      <c r="Z94" s="971" t="s">
        <v>34</v>
      </c>
      <c r="AA94" s="972" t="s">
        <v>34</v>
      </c>
      <c r="AB94" s="972" t="s">
        <v>34</v>
      </c>
      <c r="AC94" s="973" t="s">
        <v>34</v>
      </c>
      <c r="AD94" s="971" t="s">
        <v>34</v>
      </c>
      <c r="AE94" s="972" t="s">
        <v>34</v>
      </c>
      <c r="AF94" s="972" t="s">
        <v>34</v>
      </c>
      <c r="AG94" s="973" t="s">
        <v>34</v>
      </c>
    </row>
    <row r="95" spans="1:33" s="143" customFormat="1" outlineLevel="1" x14ac:dyDescent="0.25">
      <c r="A95" s="448"/>
      <c r="B95" s="166" t="s">
        <v>101</v>
      </c>
      <c r="C95" s="158">
        <v>2210</v>
      </c>
      <c r="D95" s="159" t="s">
        <v>92</v>
      </c>
      <c r="E95" s="167" t="s">
        <v>95</v>
      </c>
      <c r="F95" s="75" t="s">
        <v>43</v>
      </c>
      <c r="G95" s="636">
        <f>H95+I95</f>
        <v>0</v>
      </c>
      <c r="H95" s="806">
        <f>ROUND(H96*H97/1000,1)</f>
        <v>0</v>
      </c>
      <c r="I95" s="807">
        <f>ROUND(I96*I97/1000,1)</f>
        <v>0</v>
      </c>
      <c r="J95" s="636">
        <f>K95+L95</f>
        <v>0</v>
      </c>
      <c r="K95" s="806">
        <f>ROUND(K96*K97/1000,1)</f>
        <v>0</v>
      </c>
      <c r="L95" s="807">
        <f>ROUND(L96*L97/1000,1)</f>
        <v>0</v>
      </c>
      <c r="M95" s="636">
        <f>N95+O95</f>
        <v>0</v>
      </c>
      <c r="N95" s="806">
        <f>ROUND(N96*N97/1000,1)</f>
        <v>0</v>
      </c>
      <c r="O95" s="807">
        <f>ROUND(O96*O97/1000,1)</f>
        <v>0</v>
      </c>
      <c r="P95" s="636">
        <f>Q95+R95</f>
        <v>0</v>
      </c>
      <c r="Q95" s="806">
        <f>ROUND(Q96*Q97/1000,1)</f>
        <v>0</v>
      </c>
      <c r="R95" s="807">
        <f>ROUND(R96*R97/1000,1)</f>
        <v>0</v>
      </c>
      <c r="S95" s="636">
        <f>T95+U95</f>
        <v>0</v>
      </c>
      <c r="T95" s="806">
        <f>ROUND(T96*T97/1000,1)</f>
        <v>0</v>
      </c>
      <c r="U95" s="807">
        <f>ROUND(U96*U97/1000,1)</f>
        <v>0</v>
      </c>
      <c r="V95" s="573" t="s">
        <v>34</v>
      </c>
      <c r="W95" s="574" t="s">
        <v>34</v>
      </c>
      <c r="X95" s="574" t="s">
        <v>34</v>
      </c>
      <c r="Y95" s="575" t="s">
        <v>34</v>
      </c>
      <c r="Z95" s="938">
        <f t="shared" ref="Z95" si="191">G95-J95</f>
        <v>0</v>
      </c>
      <c r="AA95" s="806">
        <f t="shared" ref="AA95" si="192">G95-M95</f>
        <v>0</v>
      </c>
      <c r="AB95" s="806">
        <f t="shared" ref="AB95" si="193">G95-P95</f>
        <v>0</v>
      </c>
      <c r="AC95" s="974">
        <f t="shared" ref="AC95" si="194">G95-S95</f>
        <v>0</v>
      </c>
      <c r="AD95" s="975">
        <f t="shared" ref="AD95" si="195">IF(G95&gt;0,ROUND((J95/G95),3),0)</f>
        <v>0</v>
      </c>
      <c r="AE95" s="976">
        <f t="shared" ref="AE95" si="196">IF(G95&gt;0,ROUND((M95/G95),3),0)</f>
        <v>0</v>
      </c>
      <c r="AF95" s="976">
        <f t="shared" ref="AF95" si="197">IF(G95&gt;0,ROUND((P95/G95),3),0)</f>
        <v>0</v>
      </c>
      <c r="AG95" s="977">
        <f t="shared" ref="AG95" si="198">IF(G95&gt;0,ROUND((S95/G95),3),0)</f>
        <v>0</v>
      </c>
    </row>
    <row r="96" spans="1:33" s="161" customFormat="1" ht="12" outlineLevel="1" x14ac:dyDescent="0.25">
      <c r="A96" s="1156"/>
      <c r="B96" s="162"/>
      <c r="C96" s="163"/>
      <c r="D96" s="134" t="s">
        <v>92</v>
      </c>
      <c r="E96" s="168" t="s">
        <v>85</v>
      </c>
      <c r="F96" s="136" t="s">
        <v>35</v>
      </c>
      <c r="G96" s="789">
        <f>H96+I96</f>
        <v>0</v>
      </c>
      <c r="H96" s="790"/>
      <c r="I96" s="791"/>
      <c r="J96" s="789">
        <f>K96+L96</f>
        <v>0</v>
      </c>
      <c r="K96" s="790"/>
      <c r="L96" s="791"/>
      <c r="M96" s="789">
        <f>N96+O96</f>
        <v>0</v>
      </c>
      <c r="N96" s="790"/>
      <c r="O96" s="791"/>
      <c r="P96" s="789">
        <f>Q96+R96</f>
        <v>0</v>
      </c>
      <c r="Q96" s="790"/>
      <c r="R96" s="791"/>
      <c r="S96" s="789">
        <f>T96+U96</f>
        <v>0</v>
      </c>
      <c r="T96" s="790"/>
      <c r="U96" s="791"/>
      <c r="V96" s="555" t="s">
        <v>34</v>
      </c>
      <c r="W96" s="556" t="s">
        <v>34</v>
      </c>
      <c r="X96" s="556" t="s">
        <v>34</v>
      </c>
      <c r="Y96" s="557" t="s">
        <v>34</v>
      </c>
      <c r="Z96" s="954" t="s">
        <v>34</v>
      </c>
      <c r="AA96" s="955" t="s">
        <v>34</v>
      </c>
      <c r="AB96" s="955" t="s">
        <v>34</v>
      </c>
      <c r="AC96" s="956" t="s">
        <v>34</v>
      </c>
      <c r="AD96" s="954" t="s">
        <v>34</v>
      </c>
      <c r="AE96" s="955" t="s">
        <v>34</v>
      </c>
      <c r="AF96" s="955" t="s">
        <v>34</v>
      </c>
      <c r="AG96" s="956" t="s">
        <v>34</v>
      </c>
    </row>
    <row r="97" spans="1:33" s="161" customFormat="1" ht="12" outlineLevel="1" x14ac:dyDescent="0.25">
      <c r="A97" s="1156"/>
      <c r="B97" s="162"/>
      <c r="C97" s="163"/>
      <c r="D97" s="134" t="s">
        <v>92</v>
      </c>
      <c r="E97" s="168" t="s">
        <v>86</v>
      </c>
      <c r="F97" s="136" t="s">
        <v>62</v>
      </c>
      <c r="G97" s="808">
        <f>IF(I97+H97&gt;0,AVERAGE(H97:I97),0)</f>
        <v>0</v>
      </c>
      <c r="H97" s="809"/>
      <c r="I97" s="810"/>
      <c r="J97" s="808">
        <f>IF(L97+K97&gt;0,AVERAGE(K97:L97),0)</f>
        <v>0</v>
      </c>
      <c r="K97" s="809"/>
      <c r="L97" s="810"/>
      <c r="M97" s="808">
        <f>IF(O97+N97&gt;0,AVERAGE(N97:O97),0)</f>
        <v>0</v>
      </c>
      <c r="N97" s="809"/>
      <c r="O97" s="810"/>
      <c r="P97" s="808">
        <f>IF(R97+Q97&gt;0,AVERAGE(Q97:R97),0)</f>
        <v>0</v>
      </c>
      <c r="Q97" s="809"/>
      <c r="R97" s="810"/>
      <c r="S97" s="808">
        <f>IF(U97+T97&gt;0,AVERAGE(T97:U97),0)</f>
        <v>0</v>
      </c>
      <c r="T97" s="809"/>
      <c r="U97" s="810"/>
      <c r="V97" s="555" t="s">
        <v>34</v>
      </c>
      <c r="W97" s="556" t="s">
        <v>34</v>
      </c>
      <c r="X97" s="556" t="s">
        <v>34</v>
      </c>
      <c r="Y97" s="557" t="s">
        <v>34</v>
      </c>
      <c r="Z97" s="954" t="s">
        <v>34</v>
      </c>
      <c r="AA97" s="955" t="s">
        <v>34</v>
      </c>
      <c r="AB97" s="955" t="s">
        <v>34</v>
      </c>
      <c r="AC97" s="956" t="s">
        <v>34</v>
      </c>
      <c r="AD97" s="954" t="s">
        <v>34</v>
      </c>
      <c r="AE97" s="955" t="s">
        <v>34</v>
      </c>
      <c r="AF97" s="955" t="s">
        <v>34</v>
      </c>
      <c r="AG97" s="956" t="s">
        <v>34</v>
      </c>
    </row>
    <row r="98" spans="1:33" s="143" customFormat="1" outlineLevel="1" x14ac:dyDescent="0.25">
      <c r="A98" s="448"/>
      <c r="B98" s="166" t="s">
        <v>103</v>
      </c>
      <c r="C98" s="158">
        <v>2210</v>
      </c>
      <c r="D98" s="159" t="s">
        <v>92</v>
      </c>
      <c r="E98" s="167" t="s">
        <v>96</v>
      </c>
      <c r="F98" s="75" t="s">
        <v>43</v>
      </c>
      <c r="G98" s="636">
        <f>H98+I98</f>
        <v>0</v>
      </c>
      <c r="H98" s="806">
        <f>ROUND(H99*H100/1000,1)</f>
        <v>0</v>
      </c>
      <c r="I98" s="807">
        <f>ROUND(I99*I100/1000,1)</f>
        <v>0</v>
      </c>
      <c r="J98" s="636">
        <f>K98+L98</f>
        <v>0</v>
      </c>
      <c r="K98" s="806">
        <f>ROUND(K99*K100/1000,1)</f>
        <v>0</v>
      </c>
      <c r="L98" s="807">
        <f>ROUND(L99*L100/1000,1)</f>
        <v>0</v>
      </c>
      <c r="M98" s="636">
        <f>N98+O98</f>
        <v>0</v>
      </c>
      <c r="N98" s="806">
        <f>ROUND(N99*N100/1000,1)</f>
        <v>0</v>
      </c>
      <c r="O98" s="807">
        <f>ROUND(O99*O100/1000,1)</f>
        <v>0</v>
      </c>
      <c r="P98" s="636">
        <f>Q98+R98</f>
        <v>0</v>
      </c>
      <c r="Q98" s="806">
        <f>ROUND(Q99*Q100/1000,1)</f>
        <v>0</v>
      </c>
      <c r="R98" s="807">
        <f>ROUND(R99*R100/1000,1)</f>
        <v>0</v>
      </c>
      <c r="S98" s="636">
        <f>T98+U98</f>
        <v>0</v>
      </c>
      <c r="T98" s="806">
        <f>ROUND(T99*T100/1000,1)</f>
        <v>0</v>
      </c>
      <c r="U98" s="807">
        <f>ROUND(U99*U100/1000,1)</f>
        <v>0</v>
      </c>
      <c r="V98" s="561" t="s">
        <v>34</v>
      </c>
      <c r="W98" s="562" t="s">
        <v>34</v>
      </c>
      <c r="X98" s="562" t="s">
        <v>34</v>
      </c>
      <c r="Y98" s="563" t="s">
        <v>34</v>
      </c>
      <c r="Z98" s="933">
        <f t="shared" ref="Z98" si="199">G98-J98</f>
        <v>0</v>
      </c>
      <c r="AA98" s="787">
        <f t="shared" ref="AA98" si="200">G98-M98</f>
        <v>0</v>
      </c>
      <c r="AB98" s="787">
        <f t="shared" ref="AB98" si="201">G98-P98</f>
        <v>0</v>
      </c>
      <c r="AC98" s="934">
        <f t="shared" ref="AC98" si="202">G98-S98</f>
        <v>0</v>
      </c>
      <c r="AD98" s="935">
        <f t="shared" ref="AD98" si="203">IF(G98&gt;0,ROUND((J98/G98),3),0)</f>
        <v>0</v>
      </c>
      <c r="AE98" s="936">
        <f t="shared" ref="AE98" si="204">IF(G98&gt;0,ROUND((M98/G98),3),0)</f>
        <v>0</v>
      </c>
      <c r="AF98" s="936">
        <f t="shared" ref="AF98" si="205">IF(G98&gt;0,ROUND((P98/G98),3),0)</f>
        <v>0</v>
      </c>
      <c r="AG98" s="937">
        <f t="shared" ref="AG98" si="206">IF(G98&gt;0,ROUND((S98/G98),3),0)</f>
        <v>0</v>
      </c>
    </row>
    <row r="99" spans="1:33" s="161" customFormat="1" ht="12" outlineLevel="1" x14ac:dyDescent="0.25">
      <c r="A99" s="1156"/>
      <c r="B99" s="162"/>
      <c r="C99" s="163"/>
      <c r="D99" s="134" t="s">
        <v>92</v>
      </c>
      <c r="E99" s="153" t="s">
        <v>85</v>
      </c>
      <c r="F99" s="136" t="s">
        <v>35</v>
      </c>
      <c r="G99" s="789">
        <f>H99+I99</f>
        <v>0</v>
      </c>
      <c r="H99" s="790"/>
      <c r="I99" s="791"/>
      <c r="J99" s="789">
        <f>K99+L99</f>
        <v>0</v>
      </c>
      <c r="K99" s="790"/>
      <c r="L99" s="791"/>
      <c r="M99" s="789">
        <f>N99+O99</f>
        <v>0</v>
      </c>
      <c r="N99" s="790"/>
      <c r="O99" s="791"/>
      <c r="P99" s="789">
        <f>Q99+R99</f>
        <v>0</v>
      </c>
      <c r="Q99" s="790"/>
      <c r="R99" s="791"/>
      <c r="S99" s="789">
        <f>T99+U99</f>
        <v>0</v>
      </c>
      <c r="T99" s="790"/>
      <c r="U99" s="791"/>
      <c r="V99" s="555" t="s">
        <v>34</v>
      </c>
      <c r="W99" s="556" t="s">
        <v>34</v>
      </c>
      <c r="X99" s="556" t="s">
        <v>34</v>
      </c>
      <c r="Y99" s="557" t="s">
        <v>34</v>
      </c>
      <c r="Z99" s="954" t="s">
        <v>34</v>
      </c>
      <c r="AA99" s="955" t="s">
        <v>34</v>
      </c>
      <c r="AB99" s="955" t="s">
        <v>34</v>
      </c>
      <c r="AC99" s="956" t="s">
        <v>34</v>
      </c>
      <c r="AD99" s="954" t="s">
        <v>34</v>
      </c>
      <c r="AE99" s="955" t="s">
        <v>34</v>
      </c>
      <c r="AF99" s="955" t="s">
        <v>34</v>
      </c>
      <c r="AG99" s="956" t="s">
        <v>34</v>
      </c>
    </row>
    <row r="100" spans="1:33" s="161" customFormat="1" ht="12" outlineLevel="1" x14ac:dyDescent="0.25">
      <c r="A100" s="1156"/>
      <c r="B100" s="162"/>
      <c r="C100" s="163"/>
      <c r="D100" s="134" t="s">
        <v>92</v>
      </c>
      <c r="E100" s="153" t="s">
        <v>86</v>
      </c>
      <c r="F100" s="136" t="s">
        <v>62</v>
      </c>
      <c r="G100" s="808">
        <f>IF(I100+H100&gt;0,AVERAGE(H100:I100),0)</f>
        <v>0</v>
      </c>
      <c r="H100" s="809"/>
      <c r="I100" s="810"/>
      <c r="J100" s="808">
        <f>IF(L100+K100&gt;0,AVERAGE(K100:L100),0)</f>
        <v>0</v>
      </c>
      <c r="K100" s="809"/>
      <c r="L100" s="810"/>
      <c r="M100" s="808">
        <f>IF(O100+N100&gt;0,AVERAGE(N100:O100),0)</f>
        <v>0</v>
      </c>
      <c r="N100" s="809"/>
      <c r="O100" s="810"/>
      <c r="P100" s="808">
        <f>IF(R100+Q100&gt;0,AVERAGE(Q100:R100),0)</f>
        <v>0</v>
      </c>
      <c r="Q100" s="809"/>
      <c r="R100" s="810"/>
      <c r="S100" s="808">
        <f>IF(U100+T100&gt;0,AVERAGE(T100:U100),0)</f>
        <v>0</v>
      </c>
      <c r="T100" s="809"/>
      <c r="U100" s="810"/>
      <c r="V100" s="555" t="s">
        <v>34</v>
      </c>
      <c r="W100" s="556" t="s">
        <v>34</v>
      </c>
      <c r="X100" s="556" t="s">
        <v>34</v>
      </c>
      <c r="Y100" s="557" t="s">
        <v>34</v>
      </c>
      <c r="Z100" s="954" t="s">
        <v>34</v>
      </c>
      <c r="AA100" s="955" t="s">
        <v>34</v>
      </c>
      <c r="AB100" s="955" t="s">
        <v>34</v>
      </c>
      <c r="AC100" s="956" t="s">
        <v>34</v>
      </c>
      <c r="AD100" s="954" t="s">
        <v>34</v>
      </c>
      <c r="AE100" s="955" t="s">
        <v>34</v>
      </c>
      <c r="AF100" s="955" t="s">
        <v>34</v>
      </c>
      <c r="AG100" s="956" t="s">
        <v>34</v>
      </c>
    </row>
    <row r="101" spans="1:33" s="143" customFormat="1" outlineLevel="1" x14ac:dyDescent="0.25">
      <c r="A101" s="448"/>
      <c r="B101" s="648" t="s">
        <v>424</v>
      </c>
      <c r="C101" s="129">
        <v>2210</v>
      </c>
      <c r="D101" s="130" t="s">
        <v>92</v>
      </c>
      <c r="E101" s="169" t="s">
        <v>425</v>
      </c>
      <c r="F101" s="129" t="s">
        <v>43</v>
      </c>
      <c r="G101" s="639">
        <f>H101+I101</f>
        <v>189.1</v>
      </c>
      <c r="H101" s="787">
        <f>ROUND(H102*H103/1000,1)</f>
        <v>159.69999999999999</v>
      </c>
      <c r="I101" s="788">
        <f>ROUND(I102*I103/1000,1)</f>
        <v>29.4</v>
      </c>
      <c r="J101" s="639">
        <f>K101+L101</f>
        <v>0</v>
      </c>
      <c r="K101" s="787">
        <f>ROUND(K102*K103/1000,1)</f>
        <v>0</v>
      </c>
      <c r="L101" s="788">
        <f>ROUND(L102*L103/1000,1)</f>
        <v>0</v>
      </c>
      <c r="M101" s="639">
        <f>N101+O101</f>
        <v>0</v>
      </c>
      <c r="N101" s="787">
        <f>ROUND(N102*N103/1000,1)</f>
        <v>0</v>
      </c>
      <c r="O101" s="788">
        <f>ROUND(O102*O103/1000,1)</f>
        <v>0</v>
      </c>
      <c r="P101" s="639">
        <f>Q101+R101</f>
        <v>16.8</v>
      </c>
      <c r="Q101" s="787">
        <f>ROUND(Q102*Q103/1000,1)</f>
        <v>0</v>
      </c>
      <c r="R101" s="788">
        <f>ROUND(R102*R103/1000,1)</f>
        <v>16.8</v>
      </c>
      <c r="S101" s="639">
        <f>T101+U101</f>
        <v>189.1</v>
      </c>
      <c r="T101" s="787">
        <f>ROUND(T102*T103/1000,1)</f>
        <v>159.69999999999999</v>
      </c>
      <c r="U101" s="788">
        <f>ROUND(U102*U103/1000,1)</f>
        <v>29.4</v>
      </c>
      <c r="V101" s="561" t="s">
        <v>34</v>
      </c>
      <c r="W101" s="562" t="s">
        <v>34</v>
      </c>
      <c r="X101" s="562" t="s">
        <v>34</v>
      </c>
      <c r="Y101" s="563" t="s">
        <v>34</v>
      </c>
      <c r="Z101" s="933">
        <f t="shared" ref="Z101" si="207">G101-J101</f>
        <v>189.1</v>
      </c>
      <c r="AA101" s="787">
        <f t="shared" ref="AA101" si="208">G101-M101</f>
        <v>189.1</v>
      </c>
      <c r="AB101" s="787">
        <f t="shared" ref="AB101" si="209">G101-P101</f>
        <v>172.29999999999998</v>
      </c>
      <c r="AC101" s="934">
        <f t="shared" ref="AC101" si="210">G101-S101</f>
        <v>0</v>
      </c>
      <c r="AD101" s="935">
        <f t="shared" ref="AD101" si="211">IF(G101&gt;0,ROUND((J101/G101),3),0)</f>
        <v>0</v>
      </c>
      <c r="AE101" s="936">
        <f t="shared" ref="AE101" si="212">IF(G101&gt;0,ROUND((M101/G101),3),0)</f>
        <v>0</v>
      </c>
      <c r="AF101" s="936">
        <f t="shared" ref="AF101" si="213">IF(G101&gt;0,ROUND((P101/G101),3),0)</f>
        <v>8.8999999999999996E-2</v>
      </c>
      <c r="AG101" s="937">
        <f t="shared" ref="AG101" si="214">IF(G101&gt;0,ROUND((S101/G101),3),0)</f>
        <v>1</v>
      </c>
    </row>
    <row r="102" spans="1:33" s="161" customFormat="1" ht="12" outlineLevel="1" x14ac:dyDescent="0.25">
      <c r="A102" s="1156"/>
      <c r="B102" s="170"/>
      <c r="C102" s="163"/>
      <c r="D102" s="134" t="s">
        <v>92</v>
      </c>
      <c r="E102" s="153" t="s">
        <v>85</v>
      </c>
      <c r="F102" s="120" t="s">
        <v>35</v>
      </c>
      <c r="G102" s="789">
        <f>H102+I102</f>
        <v>99</v>
      </c>
      <c r="H102" s="790">
        <v>81</v>
      </c>
      <c r="I102" s="791">
        <v>18</v>
      </c>
      <c r="J102" s="789">
        <f>K102+L102</f>
        <v>0</v>
      </c>
      <c r="K102" s="790"/>
      <c r="L102" s="791"/>
      <c r="M102" s="789">
        <f>N102+O102</f>
        <v>0</v>
      </c>
      <c r="N102" s="790"/>
      <c r="O102" s="791"/>
      <c r="P102" s="789">
        <f>Q102+R102</f>
        <v>3</v>
      </c>
      <c r="Q102" s="790"/>
      <c r="R102" s="791">
        <v>3</v>
      </c>
      <c r="S102" s="789">
        <f>T102+U102</f>
        <v>99</v>
      </c>
      <c r="T102" s="790">
        <v>81</v>
      </c>
      <c r="U102" s="791">
        <v>18</v>
      </c>
      <c r="V102" s="555" t="s">
        <v>34</v>
      </c>
      <c r="W102" s="556" t="s">
        <v>34</v>
      </c>
      <c r="X102" s="556" t="s">
        <v>34</v>
      </c>
      <c r="Y102" s="557" t="s">
        <v>34</v>
      </c>
      <c r="Z102" s="954" t="s">
        <v>34</v>
      </c>
      <c r="AA102" s="955" t="s">
        <v>34</v>
      </c>
      <c r="AB102" s="955" t="s">
        <v>34</v>
      </c>
      <c r="AC102" s="956" t="s">
        <v>34</v>
      </c>
      <c r="AD102" s="954" t="s">
        <v>34</v>
      </c>
      <c r="AE102" s="955" t="s">
        <v>34</v>
      </c>
      <c r="AF102" s="955" t="s">
        <v>34</v>
      </c>
      <c r="AG102" s="956" t="s">
        <v>34</v>
      </c>
    </row>
    <row r="103" spans="1:33" s="161" customFormat="1" ht="12.75" outlineLevel="1" thickBot="1" x14ac:dyDescent="0.3">
      <c r="A103" s="1156"/>
      <c r="B103" s="171"/>
      <c r="C103" s="172"/>
      <c r="D103" s="125" t="s">
        <v>92</v>
      </c>
      <c r="E103" s="154" t="s">
        <v>86</v>
      </c>
      <c r="F103" s="124" t="s">
        <v>62</v>
      </c>
      <c r="G103" s="792">
        <f>IF(I103+H103&gt;0,AVERAGE(H103:I103),0)</f>
        <v>1803.3808641400001</v>
      </c>
      <c r="H103" s="793">
        <v>1972.15061728</v>
      </c>
      <c r="I103" s="794">
        <v>1634.6111109999999</v>
      </c>
      <c r="J103" s="792">
        <f>IF(L103+K103&gt;0,AVERAGE(K103:L103),0)</f>
        <v>0</v>
      </c>
      <c r="K103" s="793"/>
      <c r="L103" s="794"/>
      <c r="M103" s="792">
        <f>IF(O103+N103&gt;0,AVERAGE(N103:O103),0)</f>
        <v>0</v>
      </c>
      <c r="N103" s="793"/>
      <c r="O103" s="794"/>
      <c r="P103" s="792">
        <f>IF(R103+Q103&gt;0,AVERAGE(Q103:R103),0)</f>
        <v>5599.3333400000001</v>
      </c>
      <c r="Q103" s="793"/>
      <c r="R103" s="794">
        <v>5599.3333400000001</v>
      </c>
      <c r="S103" s="792">
        <f>IF(U103+T103&gt;0,AVERAGE(T103:U103),0)</f>
        <v>1803.103086415</v>
      </c>
      <c r="T103" s="793">
        <v>1972.15061728</v>
      </c>
      <c r="U103" s="794">
        <v>1634.05555555</v>
      </c>
      <c r="V103" s="558" t="s">
        <v>34</v>
      </c>
      <c r="W103" s="559" t="s">
        <v>34</v>
      </c>
      <c r="X103" s="559" t="s">
        <v>34</v>
      </c>
      <c r="Y103" s="560" t="s">
        <v>34</v>
      </c>
      <c r="Z103" s="957" t="s">
        <v>34</v>
      </c>
      <c r="AA103" s="958" t="s">
        <v>34</v>
      </c>
      <c r="AB103" s="958" t="s">
        <v>34</v>
      </c>
      <c r="AC103" s="959" t="s">
        <v>34</v>
      </c>
      <c r="AD103" s="957" t="s">
        <v>34</v>
      </c>
      <c r="AE103" s="958" t="s">
        <v>34</v>
      </c>
      <c r="AF103" s="958" t="s">
        <v>34</v>
      </c>
      <c r="AG103" s="959" t="s">
        <v>34</v>
      </c>
    </row>
    <row r="104" spans="1:33" s="131" customFormat="1" ht="27" outlineLevel="1" thickTop="1" thickBot="1" x14ac:dyDescent="0.3">
      <c r="A104" s="127"/>
      <c r="B104" s="155" t="s">
        <v>106</v>
      </c>
      <c r="C104" s="199">
        <v>2210</v>
      </c>
      <c r="D104" s="200" t="s">
        <v>98</v>
      </c>
      <c r="E104" s="156" t="s">
        <v>426</v>
      </c>
      <c r="F104" s="145" t="s">
        <v>43</v>
      </c>
      <c r="G104" s="800">
        <f>G105+G108+G111+G114+G117+G120+G123+G126</f>
        <v>0</v>
      </c>
      <c r="H104" s="801">
        <f t="shared" ref="H104:I104" si="215">H105+H108+H111+H114+H117+H120+H123+H126</f>
        <v>0</v>
      </c>
      <c r="I104" s="802">
        <f t="shared" si="215"/>
        <v>0</v>
      </c>
      <c r="J104" s="800">
        <f>J105+J108+J111+J114+J117+J120+J123+J126</f>
        <v>0</v>
      </c>
      <c r="K104" s="801">
        <f t="shared" ref="K104:L104" si="216">K105+K108+K111+K114+K117+K120+K123+K126</f>
        <v>0</v>
      </c>
      <c r="L104" s="802">
        <f t="shared" si="216"/>
        <v>0</v>
      </c>
      <c r="M104" s="800">
        <f>M105+M108+M111+M114+M117+M120+M123+M126</f>
        <v>0</v>
      </c>
      <c r="N104" s="801">
        <f t="shared" ref="N104:O104" si="217">N105+N108+N111+N114+N117+N120+N123+N126</f>
        <v>0</v>
      </c>
      <c r="O104" s="802">
        <f t="shared" si="217"/>
        <v>0</v>
      </c>
      <c r="P104" s="800">
        <f>P105+P108+P111+P114+P117+P120+P123+P126</f>
        <v>0</v>
      </c>
      <c r="Q104" s="801">
        <f t="shared" ref="Q104:R104" si="218">Q105+Q108+Q111+Q114+Q117+Q120+Q123+Q126</f>
        <v>0</v>
      </c>
      <c r="R104" s="802">
        <f t="shared" si="218"/>
        <v>0</v>
      </c>
      <c r="S104" s="800">
        <f>S105+S108+S111+S114+S117+S120+S123+S126</f>
        <v>0</v>
      </c>
      <c r="T104" s="801">
        <f t="shared" ref="T104:U104" si="219">T105+T108+T111+T114+T117+T120+T123+T126</f>
        <v>0</v>
      </c>
      <c r="U104" s="802">
        <f t="shared" si="219"/>
        <v>0</v>
      </c>
      <c r="V104" s="567" t="s">
        <v>34</v>
      </c>
      <c r="W104" s="568" t="s">
        <v>34</v>
      </c>
      <c r="X104" s="568" t="s">
        <v>34</v>
      </c>
      <c r="Y104" s="569" t="s">
        <v>34</v>
      </c>
      <c r="Z104" s="966">
        <f t="shared" ref="Z104:Z105" si="220">G104-J104</f>
        <v>0</v>
      </c>
      <c r="AA104" s="819">
        <f t="shared" ref="AA104:AA105" si="221">G104-M104</f>
        <v>0</v>
      </c>
      <c r="AB104" s="819">
        <f t="shared" ref="AB104:AB105" si="222">G104-P104</f>
        <v>0</v>
      </c>
      <c r="AC104" s="967">
        <f t="shared" ref="AC104:AC105" si="223">G104-S104</f>
        <v>0</v>
      </c>
      <c r="AD104" s="968">
        <f t="shared" ref="AD104:AD105" si="224">IF(G104&gt;0,ROUND((J104/G104),3),0)</f>
        <v>0</v>
      </c>
      <c r="AE104" s="969">
        <f t="shared" ref="AE104:AE105" si="225">IF(G104&gt;0,ROUND((M104/G104),3),0)</f>
        <v>0</v>
      </c>
      <c r="AF104" s="969">
        <f t="shared" ref="AF104:AF105" si="226">IF(G104&gt;0,ROUND((P104/G104),3),0)</f>
        <v>0</v>
      </c>
      <c r="AG104" s="970">
        <f t="shared" ref="AG104:AG105" si="227">IF(G104&gt;0,ROUND((S104/G104),3),0)</f>
        <v>0</v>
      </c>
    </row>
    <row r="105" spans="1:33" s="143" customFormat="1" ht="15.75" outlineLevel="1" thickTop="1" x14ac:dyDescent="0.25">
      <c r="A105" s="448"/>
      <c r="B105" s="157" t="s">
        <v>108</v>
      </c>
      <c r="C105" s="197">
        <v>2210</v>
      </c>
      <c r="D105" s="198" t="s">
        <v>98</v>
      </c>
      <c r="E105" s="160" t="s">
        <v>100</v>
      </c>
      <c r="F105" s="158" t="s">
        <v>43</v>
      </c>
      <c r="G105" s="639">
        <f>H105+I105</f>
        <v>0</v>
      </c>
      <c r="H105" s="787">
        <f>ROUND(H106*H107/1000,1)</f>
        <v>0</v>
      </c>
      <c r="I105" s="788">
        <f>ROUND(I106*I107/1000,1)</f>
        <v>0</v>
      </c>
      <c r="J105" s="639">
        <f>K105+L105</f>
        <v>0</v>
      </c>
      <c r="K105" s="787">
        <f>ROUND(K106*K107/1000,1)</f>
        <v>0</v>
      </c>
      <c r="L105" s="788">
        <f>ROUND(L106*L107/1000,1)</f>
        <v>0</v>
      </c>
      <c r="M105" s="639">
        <f>N105+O105</f>
        <v>0</v>
      </c>
      <c r="N105" s="787">
        <f>ROUND(N106*N107/1000,1)</f>
        <v>0</v>
      </c>
      <c r="O105" s="788">
        <f>ROUND(O106*O107/1000,1)</f>
        <v>0</v>
      </c>
      <c r="P105" s="639">
        <f>Q105+R105</f>
        <v>0</v>
      </c>
      <c r="Q105" s="787">
        <f>ROUND(Q106*Q107/1000,1)</f>
        <v>0</v>
      </c>
      <c r="R105" s="788">
        <f>ROUND(R106*R107/1000,1)</f>
        <v>0</v>
      </c>
      <c r="S105" s="639">
        <f>T105+U105</f>
        <v>0</v>
      </c>
      <c r="T105" s="787">
        <f>ROUND(T106*T107/1000,1)</f>
        <v>0</v>
      </c>
      <c r="U105" s="788">
        <f>ROUND(U106*U107/1000,1)</f>
        <v>0</v>
      </c>
      <c r="V105" s="561" t="s">
        <v>34</v>
      </c>
      <c r="W105" s="562" t="s">
        <v>34</v>
      </c>
      <c r="X105" s="562" t="s">
        <v>34</v>
      </c>
      <c r="Y105" s="563" t="s">
        <v>34</v>
      </c>
      <c r="Z105" s="933">
        <f t="shared" si="220"/>
        <v>0</v>
      </c>
      <c r="AA105" s="787">
        <f t="shared" si="221"/>
        <v>0</v>
      </c>
      <c r="AB105" s="787">
        <f t="shared" si="222"/>
        <v>0</v>
      </c>
      <c r="AC105" s="934">
        <f t="shared" si="223"/>
        <v>0</v>
      </c>
      <c r="AD105" s="935">
        <f t="shared" si="224"/>
        <v>0</v>
      </c>
      <c r="AE105" s="936">
        <f t="shared" si="225"/>
        <v>0</v>
      </c>
      <c r="AF105" s="936">
        <f t="shared" si="226"/>
        <v>0</v>
      </c>
      <c r="AG105" s="937">
        <f t="shared" si="227"/>
        <v>0</v>
      </c>
    </row>
    <row r="106" spans="1:33" s="161" customFormat="1" ht="12" outlineLevel="1" x14ac:dyDescent="0.25">
      <c r="A106" s="1156"/>
      <c r="B106" s="170"/>
      <c r="C106" s="339"/>
      <c r="D106" s="219" t="s">
        <v>98</v>
      </c>
      <c r="E106" s="153" t="s">
        <v>85</v>
      </c>
      <c r="F106" s="120" t="s">
        <v>35</v>
      </c>
      <c r="G106" s="789">
        <f>H106+I106</f>
        <v>0</v>
      </c>
      <c r="H106" s="790"/>
      <c r="I106" s="791"/>
      <c r="J106" s="789">
        <f>K106+L106</f>
        <v>0</v>
      </c>
      <c r="K106" s="790"/>
      <c r="L106" s="791"/>
      <c r="M106" s="789">
        <f>N106+O106</f>
        <v>0</v>
      </c>
      <c r="N106" s="790"/>
      <c r="O106" s="791"/>
      <c r="P106" s="789">
        <f>Q106+R106</f>
        <v>0</v>
      </c>
      <c r="Q106" s="790"/>
      <c r="R106" s="791"/>
      <c r="S106" s="789">
        <f>T106+U106</f>
        <v>0</v>
      </c>
      <c r="T106" s="790"/>
      <c r="U106" s="791"/>
      <c r="V106" s="555" t="s">
        <v>34</v>
      </c>
      <c r="W106" s="556" t="s">
        <v>34</v>
      </c>
      <c r="X106" s="556" t="s">
        <v>34</v>
      </c>
      <c r="Y106" s="557" t="s">
        <v>34</v>
      </c>
      <c r="Z106" s="954" t="s">
        <v>34</v>
      </c>
      <c r="AA106" s="955" t="s">
        <v>34</v>
      </c>
      <c r="AB106" s="955" t="s">
        <v>34</v>
      </c>
      <c r="AC106" s="956" t="s">
        <v>34</v>
      </c>
      <c r="AD106" s="954" t="s">
        <v>34</v>
      </c>
      <c r="AE106" s="955" t="s">
        <v>34</v>
      </c>
      <c r="AF106" s="955" t="s">
        <v>34</v>
      </c>
      <c r="AG106" s="956" t="s">
        <v>34</v>
      </c>
    </row>
    <row r="107" spans="1:33" s="161" customFormat="1" ht="12" outlineLevel="1" x14ac:dyDescent="0.25">
      <c r="A107" s="1156"/>
      <c r="B107" s="170"/>
      <c r="C107" s="339"/>
      <c r="D107" s="219" t="s">
        <v>98</v>
      </c>
      <c r="E107" s="153" t="s">
        <v>86</v>
      </c>
      <c r="F107" s="120" t="s">
        <v>62</v>
      </c>
      <c r="G107" s="808">
        <f>IF(I107+H107&gt;0,AVERAGE(H107:I107),0)</f>
        <v>0</v>
      </c>
      <c r="H107" s="809"/>
      <c r="I107" s="810"/>
      <c r="J107" s="808">
        <f>IF(L107+K107&gt;0,AVERAGE(K107:L107),0)</f>
        <v>0</v>
      </c>
      <c r="K107" s="809"/>
      <c r="L107" s="810"/>
      <c r="M107" s="808">
        <f>IF(O107+N107&gt;0,AVERAGE(N107:O107),0)</f>
        <v>0</v>
      </c>
      <c r="N107" s="809"/>
      <c r="O107" s="810"/>
      <c r="P107" s="808">
        <f>IF(R107+Q107&gt;0,AVERAGE(Q107:R107),0)</f>
        <v>0</v>
      </c>
      <c r="Q107" s="809"/>
      <c r="R107" s="810"/>
      <c r="S107" s="808">
        <f>IF(U107+T107&gt;0,AVERAGE(T107:U107),0)</f>
        <v>0</v>
      </c>
      <c r="T107" s="809"/>
      <c r="U107" s="810"/>
      <c r="V107" s="570" t="s">
        <v>34</v>
      </c>
      <c r="W107" s="571" t="s">
        <v>34</v>
      </c>
      <c r="X107" s="571" t="s">
        <v>34</v>
      </c>
      <c r="Y107" s="572" t="s">
        <v>34</v>
      </c>
      <c r="Z107" s="971" t="s">
        <v>34</v>
      </c>
      <c r="AA107" s="972" t="s">
        <v>34</v>
      </c>
      <c r="AB107" s="972" t="s">
        <v>34</v>
      </c>
      <c r="AC107" s="973" t="s">
        <v>34</v>
      </c>
      <c r="AD107" s="971" t="s">
        <v>34</v>
      </c>
      <c r="AE107" s="972" t="s">
        <v>34</v>
      </c>
      <c r="AF107" s="972" t="s">
        <v>34</v>
      </c>
      <c r="AG107" s="973" t="s">
        <v>34</v>
      </c>
    </row>
    <row r="108" spans="1:33" s="143" customFormat="1" outlineLevel="1" x14ac:dyDescent="0.25">
      <c r="A108" s="448"/>
      <c r="B108" s="157" t="s">
        <v>110</v>
      </c>
      <c r="C108" s="197">
        <v>2210</v>
      </c>
      <c r="D108" s="198" t="s">
        <v>98</v>
      </c>
      <c r="E108" s="160" t="s">
        <v>102</v>
      </c>
      <c r="F108" s="158" t="s">
        <v>43</v>
      </c>
      <c r="G108" s="636">
        <f>H108+I108</f>
        <v>0</v>
      </c>
      <c r="H108" s="806">
        <f>ROUND(H109*H110/1000,1)</f>
        <v>0</v>
      </c>
      <c r="I108" s="807">
        <f>ROUND(I109*I110/1000,1)</f>
        <v>0</v>
      </c>
      <c r="J108" s="636">
        <f>K108+L108</f>
        <v>0</v>
      </c>
      <c r="K108" s="806">
        <f>ROUND(K109*K110/1000,1)</f>
        <v>0</v>
      </c>
      <c r="L108" s="807">
        <f>ROUND(L109*L110/1000,1)</f>
        <v>0</v>
      </c>
      <c r="M108" s="636">
        <f>N108+O108</f>
        <v>0</v>
      </c>
      <c r="N108" s="806">
        <f>ROUND(N109*N110/1000,1)</f>
        <v>0</v>
      </c>
      <c r="O108" s="807">
        <f>ROUND(O109*O110/1000,1)</f>
        <v>0</v>
      </c>
      <c r="P108" s="636">
        <f>Q108+R108</f>
        <v>0</v>
      </c>
      <c r="Q108" s="806">
        <f>ROUND(Q109*Q110/1000,1)</f>
        <v>0</v>
      </c>
      <c r="R108" s="807">
        <f>ROUND(R109*R110/1000,1)</f>
        <v>0</v>
      </c>
      <c r="S108" s="636">
        <f>T108+U108</f>
        <v>0</v>
      </c>
      <c r="T108" s="806">
        <f>ROUND(T109*T110/1000,1)</f>
        <v>0</v>
      </c>
      <c r="U108" s="807">
        <f>ROUND(U109*U110/1000,1)</f>
        <v>0</v>
      </c>
      <c r="V108" s="573" t="s">
        <v>34</v>
      </c>
      <c r="W108" s="574" t="s">
        <v>34</v>
      </c>
      <c r="X108" s="574" t="s">
        <v>34</v>
      </c>
      <c r="Y108" s="575" t="s">
        <v>34</v>
      </c>
      <c r="Z108" s="938">
        <f t="shared" ref="Z108" si="228">G108-J108</f>
        <v>0</v>
      </c>
      <c r="AA108" s="806">
        <f t="shared" ref="AA108" si="229">G108-M108</f>
        <v>0</v>
      </c>
      <c r="AB108" s="806">
        <f t="shared" ref="AB108" si="230">G108-P108</f>
        <v>0</v>
      </c>
      <c r="AC108" s="974">
        <f t="shared" ref="AC108" si="231">G108-S108</f>
        <v>0</v>
      </c>
      <c r="AD108" s="975">
        <f t="shared" ref="AD108" si="232">IF(G108&gt;0,ROUND((J108/G108),3),0)</f>
        <v>0</v>
      </c>
      <c r="AE108" s="976">
        <f t="shared" ref="AE108" si="233">IF(G108&gt;0,ROUND((M108/G108),3),0)</f>
        <v>0</v>
      </c>
      <c r="AF108" s="976">
        <f t="shared" ref="AF108" si="234">IF(G108&gt;0,ROUND((P108/G108),3),0)</f>
        <v>0</v>
      </c>
      <c r="AG108" s="977">
        <f t="shared" ref="AG108" si="235">IF(G108&gt;0,ROUND((S108/G108),3),0)</f>
        <v>0</v>
      </c>
    </row>
    <row r="109" spans="1:33" s="161" customFormat="1" ht="12" outlineLevel="1" x14ac:dyDescent="0.25">
      <c r="A109" s="1156"/>
      <c r="B109" s="170"/>
      <c r="C109" s="339"/>
      <c r="D109" s="219" t="s">
        <v>98</v>
      </c>
      <c r="E109" s="153" t="s">
        <v>85</v>
      </c>
      <c r="F109" s="120" t="s">
        <v>35</v>
      </c>
      <c r="G109" s="789">
        <f>H109+I109</f>
        <v>0</v>
      </c>
      <c r="H109" s="790"/>
      <c r="I109" s="791"/>
      <c r="J109" s="789">
        <f>K109+L109</f>
        <v>0</v>
      </c>
      <c r="K109" s="790"/>
      <c r="L109" s="791"/>
      <c r="M109" s="789">
        <f>N109+O109</f>
        <v>0</v>
      </c>
      <c r="N109" s="790"/>
      <c r="O109" s="791"/>
      <c r="P109" s="789">
        <f>Q109+R109</f>
        <v>0</v>
      </c>
      <c r="Q109" s="790"/>
      <c r="R109" s="791"/>
      <c r="S109" s="789">
        <f>T109+U109</f>
        <v>0</v>
      </c>
      <c r="T109" s="790"/>
      <c r="U109" s="791"/>
      <c r="V109" s="555" t="s">
        <v>34</v>
      </c>
      <c r="W109" s="556" t="s">
        <v>34</v>
      </c>
      <c r="X109" s="556" t="s">
        <v>34</v>
      </c>
      <c r="Y109" s="557" t="s">
        <v>34</v>
      </c>
      <c r="Z109" s="954" t="s">
        <v>34</v>
      </c>
      <c r="AA109" s="955" t="s">
        <v>34</v>
      </c>
      <c r="AB109" s="955" t="s">
        <v>34</v>
      </c>
      <c r="AC109" s="956" t="s">
        <v>34</v>
      </c>
      <c r="AD109" s="954" t="s">
        <v>34</v>
      </c>
      <c r="AE109" s="955" t="s">
        <v>34</v>
      </c>
      <c r="AF109" s="955" t="s">
        <v>34</v>
      </c>
      <c r="AG109" s="956" t="s">
        <v>34</v>
      </c>
    </row>
    <row r="110" spans="1:33" s="161" customFormat="1" ht="12" outlineLevel="1" x14ac:dyDescent="0.25">
      <c r="A110" s="1156"/>
      <c r="B110" s="170"/>
      <c r="C110" s="339"/>
      <c r="D110" s="219" t="s">
        <v>98</v>
      </c>
      <c r="E110" s="153" t="s">
        <v>86</v>
      </c>
      <c r="F110" s="136" t="s">
        <v>62</v>
      </c>
      <c r="G110" s="808">
        <f>IF(I110+H110&gt;0,AVERAGE(H110:I110),0)</f>
        <v>0</v>
      </c>
      <c r="H110" s="809"/>
      <c r="I110" s="810"/>
      <c r="J110" s="808">
        <f>IF(L110+K110&gt;0,AVERAGE(K110:L110),0)</f>
        <v>0</v>
      </c>
      <c r="K110" s="809"/>
      <c r="L110" s="810"/>
      <c r="M110" s="808">
        <f>IF(O110+N110&gt;0,AVERAGE(N110:O110),0)</f>
        <v>0</v>
      </c>
      <c r="N110" s="809"/>
      <c r="O110" s="810"/>
      <c r="P110" s="808">
        <f>IF(R110+Q110&gt;0,AVERAGE(Q110:R110),0)</f>
        <v>0</v>
      </c>
      <c r="Q110" s="809"/>
      <c r="R110" s="810"/>
      <c r="S110" s="808">
        <f>IF(U110+T110&gt;0,AVERAGE(T110:U110),0)</f>
        <v>0</v>
      </c>
      <c r="T110" s="809"/>
      <c r="U110" s="810"/>
      <c r="V110" s="555" t="s">
        <v>34</v>
      </c>
      <c r="W110" s="556" t="s">
        <v>34</v>
      </c>
      <c r="X110" s="556" t="s">
        <v>34</v>
      </c>
      <c r="Y110" s="557" t="s">
        <v>34</v>
      </c>
      <c r="Z110" s="954" t="s">
        <v>34</v>
      </c>
      <c r="AA110" s="955" t="s">
        <v>34</v>
      </c>
      <c r="AB110" s="955" t="s">
        <v>34</v>
      </c>
      <c r="AC110" s="956" t="s">
        <v>34</v>
      </c>
      <c r="AD110" s="954" t="s">
        <v>34</v>
      </c>
      <c r="AE110" s="955" t="s">
        <v>34</v>
      </c>
      <c r="AF110" s="955" t="s">
        <v>34</v>
      </c>
      <c r="AG110" s="956" t="s">
        <v>34</v>
      </c>
    </row>
    <row r="111" spans="1:33" s="143" customFormat="1" outlineLevel="1" x14ac:dyDescent="0.25">
      <c r="A111" s="448"/>
      <c r="B111" s="166" t="s">
        <v>112</v>
      </c>
      <c r="C111" s="197">
        <v>2210</v>
      </c>
      <c r="D111" s="198" t="s">
        <v>98</v>
      </c>
      <c r="E111" s="160" t="s">
        <v>104</v>
      </c>
      <c r="F111" s="75" t="s">
        <v>43</v>
      </c>
      <c r="G111" s="636">
        <f>H111+I111</f>
        <v>0</v>
      </c>
      <c r="H111" s="806">
        <f>ROUND(H112*H113/1000,1)</f>
        <v>0</v>
      </c>
      <c r="I111" s="807">
        <f>ROUND(I112*I113/1000,1)</f>
        <v>0</v>
      </c>
      <c r="J111" s="636">
        <f>K111+L111</f>
        <v>0</v>
      </c>
      <c r="K111" s="806">
        <f>ROUND(K112*K113/1000,1)</f>
        <v>0</v>
      </c>
      <c r="L111" s="807">
        <f>ROUND(L112*L113/1000,1)</f>
        <v>0</v>
      </c>
      <c r="M111" s="636">
        <f>N111+O111</f>
        <v>0</v>
      </c>
      <c r="N111" s="806">
        <f>ROUND(N112*N113/1000,1)</f>
        <v>0</v>
      </c>
      <c r="O111" s="807">
        <f>ROUND(O112*O113/1000,1)</f>
        <v>0</v>
      </c>
      <c r="P111" s="636">
        <f>Q111+R111</f>
        <v>0</v>
      </c>
      <c r="Q111" s="806">
        <f>ROUND(Q112*Q113/1000,1)</f>
        <v>0</v>
      </c>
      <c r="R111" s="807">
        <f>ROUND(R112*R113/1000,1)</f>
        <v>0</v>
      </c>
      <c r="S111" s="636">
        <f>T111+U111</f>
        <v>0</v>
      </c>
      <c r="T111" s="806">
        <f>ROUND(T112*T113/1000,1)</f>
        <v>0</v>
      </c>
      <c r="U111" s="807">
        <f>ROUND(U112*U113/1000,1)</f>
        <v>0</v>
      </c>
      <c r="V111" s="561" t="s">
        <v>34</v>
      </c>
      <c r="W111" s="562" t="s">
        <v>34</v>
      </c>
      <c r="X111" s="562" t="s">
        <v>34</v>
      </c>
      <c r="Y111" s="563" t="s">
        <v>34</v>
      </c>
      <c r="Z111" s="933">
        <f t="shared" ref="Z111" si="236">G111-J111</f>
        <v>0</v>
      </c>
      <c r="AA111" s="787">
        <f t="shared" ref="AA111" si="237">G111-M111</f>
        <v>0</v>
      </c>
      <c r="AB111" s="787">
        <f t="shared" ref="AB111" si="238">G111-P111</f>
        <v>0</v>
      </c>
      <c r="AC111" s="934">
        <f t="shared" ref="AC111" si="239">G111-S111</f>
        <v>0</v>
      </c>
      <c r="AD111" s="935">
        <f t="shared" ref="AD111" si="240">IF(G111&gt;0,ROUND((J111/G111),3),0)</f>
        <v>0</v>
      </c>
      <c r="AE111" s="936">
        <f t="shared" ref="AE111" si="241">IF(G111&gt;0,ROUND((M111/G111),3),0)</f>
        <v>0</v>
      </c>
      <c r="AF111" s="936">
        <f t="shared" ref="AF111" si="242">IF(G111&gt;0,ROUND((P111/G111),3),0)</f>
        <v>0</v>
      </c>
      <c r="AG111" s="937">
        <f t="shared" ref="AG111" si="243">IF(G111&gt;0,ROUND((S111/G111),3),0)</f>
        <v>0</v>
      </c>
    </row>
    <row r="112" spans="1:33" s="161" customFormat="1" ht="12" outlineLevel="1" x14ac:dyDescent="0.25">
      <c r="A112" s="1156"/>
      <c r="B112" s="162"/>
      <c r="C112" s="339"/>
      <c r="D112" s="219" t="s">
        <v>98</v>
      </c>
      <c r="E112" s="168" t="s">
        <v>85</v>
      </c>
      <c r="F112" s="136" t="s">
        <v>35</v>
      </c>
      <c r="G112" s="789">
        <f>H112+I112</f>
        <v>0</v>
      </c>
      <c r="H112" s="790"/>
      <c r="I112" s="791"/>
      <c r="J112" s="789">
        <f>K112+L112</f>
        <v>0</v>
      </c>
      <c r="K112" s="790"/>
      <c r="L112" s="791"/>
      <c r="M112" s="789">
        <f>N112+O112</f>
        <v>0</v>
      </c>
      <c r="N112" s="790"/>
      <c r="O112" s="791"/>
      <c r="P112" s="789">
        <f>Q112+R112</f>
        <v>0</v>
      </c>
      <c r="Q112" s="790"/>
      <c r="R112" s="791"/>
      <c r="S112" s="789">
        <f>T112+U112</f>
        <v>0</v>
      </c>
      <c r="T112" s="790"/>
      <c r="U112" s="791"/>
      <c r="V112" s="555" t="s">
        <v>34</v>
      </c>
      <c r="W112" s="556" t="s">
        <v>34</v>
      </c>
      <c r="X112" s="556" t="s">
        <v>34</v>
      </c>
      <c r="Y112" s="557" t="s">
        <v>34</v>
      </c>
      <c r="Z112" s="954" t="s">
        <v>34</v>
      </c>
      <c r="AA112" s="955" t="s">
        <v>34</v>
      </c>
      <c r="AB112" s="955" t="s">
        <v>34</v>
      </c>
      <c r="AC112" s="956" t="s">
        <v>34</v>
      </c>
      <c r="AD112" s="954" t="s">
        <v>34</v>
      </c>
      <c r="AE112" s="955" t="s">
        <v>34</v>
      </c>
      <c r="AF112" s="955" t="s">
        <v>34</v>
      </c>
      <c r="AG112" s="956" t="s">
        <v>34</v>
      </c>
    </row>
    <row r="113" spans="1:34" s="161" customFormat="1" ht="12" outlineLevel="1" x14ac:dyDescent="0.25">
      <c r="A113" s="1156"/>
      <c r="B113" s="162"/>
      <c r="C113" s="339"/>
      <c r="D113" s="219" t="s">
        <v>98</v>
      </c>
      <c r="E113" s="168" t="s">
        <v>86</v>
      </c>
      <c r="F113" s="136" t="s">
        <v>62</v>
      </c>
      <c r="G113" s="808">
        <f>IF(I113+H113&gt;0,AVERAGE(H113:I113),0)</f>
        <v>0</v>
      </c>
      <c r="H113" s="809"/>
      <c r="I113" s="810"/>
      <c r="J113" s="808">
        <f>IF(L113+K113&gt;0,AVERAGE(K113:L113),0)</f>
        <v>0</v>
      </c>
      <c r="K113" s="809"/>
      <c r="L113" s="810"/>
      <c r="M113" s="808">
        <f>IF(O113+N113&gt;0,AVERAGE(N113:O113),0)</f>
        <v>0</v>
      </c>
      <c r="N113" s="809"/>
      <c r="O113" s="810"/>
      <c r="P113" s="808">
        <f>IF(R113+Q113&gt;0,AVERAGE(Q113:R113),0)</f>
        <v>0</v>
      </c>
      <c r="Q113" s="809"/>
      <c r="R113" s="810"/>
      <c r="S113" s="808">
        <f>IF(U113+T113&gt;0,AVERAGE(T113:U113),0)</f>
        <v>0</v>
      </c>
      <c r="T113" s="809"/>
      <c r="U113" s="810"/>
      <c r="V113" s="570" t="s">
        <v>34</v>
      </c>
      <c r="W113" s="571" t="s">
        <v>34</v>
      </c>
      <c r="X113" s="571" t="s">
        <v>34</v>
      </c>
      <c r="Y113" s="572" t="s">
        <v>34</v>
      </c>
      <c r="Z113" s="971" t="s">
        <v>34</v>
      </c>
      <c r="AA113" s="972" t="s">
        <v>34</v>
      </c>
      <c r="AB113" s="972" t="s">
        <v>34</v>
      </c>
      <c r="AC113" s="973" t="s">
        <v>34</v>
      </c>
      <c r="AD113" s="971" t="s">
        <v>34</v>
      </c>
      <c r="AE113" s="972" t="s">
        <v>34</v>
      </c>
      <c r="AF113" s="972" t="s">
        <v>34</v>
      </c>
      <c r="AG113" s="973" t="s">
        <v>34</v>
      </c>
    </row>
    <row r="114" spans="1:34" s="143" customFormat="1" outlineLevel="1" x14ac:dyDescent="0.25">
      <c r="A114" s="448"/>
      <c r="B114" s="166" t="s">
        <v>114</v>
      </c>
      <c r="C114" s="197">
        <v>2210</v>
      </c>
      <c r="D114" s="198" t="s">
        <v>98</v>
      </c>
      <c r="E114" s="167" t="s">
        <v>105</v>
      </c>
      <c r="F114" s="75" t="s">
        <v>43</v>
      </c>
      <c r="G114" s="636">
        <f>H114+I114</f>
        <v>0</v>
      </c>
      <c r="H114" s="806">
        <f>ROUND(H115*H116/1000,1)</f>
        <v>0</v>
      </c>
      <c r="I114" s="807">
        <f>ROUND(I115*I116/1000,1)</f>
        <v>0</v>
      </c>
      <c r="J114" s="636">
        <f>K114+L114</f>
        <v>0</v>
      </c>
      <c r="K114" s="806">
        <f>ROUND(K115*K116/1000,1)</f>
        <v>0</v>
      </c>
      <c r="L114" s="807">
        <f>ROUND(L115*L116/1000,1)</f>
        <v>0</v>
      </c>
      <c r="M114" s="636">
        <f>N114+O114</f>
        <v>0</v>
      </c>
      <c r="N114" s="806">
        <f>ROUND(N115*N116/1000,1)</f>
        <v>0</v>
      </c>
      <c r="O114" s="807">
        <f>ROUND(O115*O116/1000,1)</f>
        <v>0</v>
      </c>
      <c r="P114" s="636">
        <f>Q114+R114</f>
        <v>0</v>
      </c>
      <c r="Q114" s="806">
        <f>ROUND(Q115*Q116/1000,1)</f>
        <v>0</v>
      </c>
      <c r="R114" s="807">
        <f>ROUND(R115*R116/1000,1)</f>
        <v>0</v>
      </c>
      <c r="S114" s="636">
        <f>T114+U114</f>
        <v>0</v>
      </c>
      <c r="T114" s="806">
        <f>ROUND(T115*T116/1000,1)</f>
        <v>0</v>
      </c>
      <c r="U114" s="807">
        <f>ROUND(U115*U116/1000,1)</f>
        <v>0</v>
      </c>
      <c r="V114" s="573" t="s">
        <v>34</v>
      </c>
      <c r="W114" s="574" t="s">
        <v>34</v>
      </c>
      <c r="X114" s="574" t="s">
        <v>34</v>
      </c>
      <c r="Y114" s="575" t="s">
        <v>34</v>
      </c>
      <c r="Z114" s="938">
        <f t="shared" ref="Z114" si="244">G114-J114</f>
        <v>0</v>
      </c>
      <c r="AA114" s="806">
        <f t="shared" ref="AA114" si="245">G114-M114</f>
        <v>0</v>
      </c>
      <c r="AB114" s="806">
        <f t="shared" ref="AB114" si="246">G114-P114</f>
        <v>0</v>
      </c>
      <c r="AC114" s="974">
        <f t="shared" ref="AC114" si="247">G114-S114</f>
        <v>0</v>
      </c>
      <c r="AD114" s="975">
        <f t="shared" ref="AD114" si="248">IF(G114&gt;0,ROUND((J114/G114),3),0)</f>
        <v>0</v>
      </c>
      <c r="AE114" s="976">
        <f t="shared" ref="AE114" si="249">IF(G114&gt;0,ROUND((M114/G114),3),0)</f>
        <v>0</v>
      </c>
      <c r="AF114" s="976">
        <f t="shared" ref="AF114" si="250">IF(G114&gt;0,ROUND((P114/G114),3),0)</f>
        <v>0</v>
      </c>
      <c r="AG114" s="977">
        <f t="shared" ref="AG114" si="251">IF(G114&gt;0,ROUND((S114/G114),3),0)</f>
        <v>0</v>
      </c>
    </row>
    <row r="115" spans="1:34" s="161" customFormat="1" ht="12" outlineLevel="1" x14ac:dyDescent="0.25">
      <c r="A115" s="1156"/>
      <c r="B115" s="162"/>
      <c r="C115" s="339"/>
      <c r="D115" s="219" t="s">
        <v>98</v>
      </c>
      <c r="E115" s="168" t="s">
        <v>85</v>
      </c>
      <c r="F115" s="136" t="s">
        <v>35</v>
      </c>
      <c r="G115" s="789">
        <f>H115+I115</f>
        <v>0</v>
      </c>
      <c r="H115" s="790"/>
      <c r="I115" s="791"/>
      <c r="J115" s="789">
        <f>K115+L115</f>
        <v>0</v>
      </c>
      <c r="K115" s="790"/>
      <c r="L115" s="791"/>
      <c r="M115" s="789">
        <f>N115+O115</f>
        <v>0</v>
      </c>
      <c r="N115" s="790"/>
      <c r="O115" s="791"/>
      <c r="P115" s="789">
        <f>Q115+R115</f>
        <v>0</v>
      </c>
      <c r="Q115" s="790"/>
      <c r="R115" s="791"/>
      <c r="S115" s="789">
        <f>T115+U115</f>
        <v>0</v>
      </c>
      <c r="T115" s="790"/>
      <c r="U115" s="791"/>
      <c r="V115" s="555" t="s">
        <v>34</v>
      </c>
      <c r="W115" s="556" t="s">
        <v>34</v>
      </c>
      <c r="X115" s="556" t="s">
        <v>34</v>
      </c>
      <c r="Y115" s="557" t="s">
        <v>34</v>
      </c>
      <c r="Z115" s="954" t="s">
        <v>34</v>
      </c>
      <c r="AA115" s="955" t="s">
        <v>34</v>
      </c>
      <c r="AB115" s="955" t="s">
        <v>34</v>
      </c>
      <c r="AC115" s="956" t="s">
        <v>34</v>
      </c>
      <c r="AD115" s="954" t="s">
        <v>34</v>
      </c>
      <c r="AE115" s="955" t="s">
        <v>34</v>
      </c>
      <c r="AF115" s="955" t="s">
        <v>34</v>
      </c>
      <c r="AG115" s="956" t="s">
        <v>34</v>
      </c>
    </row>
    <row r="116" spans="1:34" s="161" customFormat="1" ht="12" outlineLevel="1" x14ac:dyDescent="0.25">
      <c r="A116" s="1156"/>
      <c r="B116" s="170"/>
      <c r="C116" s="339"/>
      <c r="D116" s="219" t="s">
        <v>98</v>
      </c>
      <c r="E116" s="168" t="s">
        <v>86</v>
      </c>
      <c r="F116" s="136" t="s">
        <v>62</v>
      </c>
      <c r="G116" s="808">
        <f>IF(I116+H116&gt;0,AVERAGE(H116:I116),0)</f>
        <v>0</v>
      </c>
      <c r="H116" s="809"/>
      <c r="I116" s="810"/>
      <c r="J116" s="808">
        <f>IF(L116+K116&gt;0,AVERAGE(K116:L116),0)</f>
        <v>0</v>
      </c>
      <c r="K116" s="809"/>
      <c r="L116" s="810"/>
      <c r="M116" s="808">
        <f>IF(O116+N116&gt;0,AVERAGE(N116:O116),0)</f>
        <v>0</v>
      </c>
      <c r="N116" s="809"/>
      <c r="O116" s="810"/>
      <c r="P116" s="808">
        <f>IF(R116+Q116&gt;0,AVERAGE(Q116:R116),0)</f>
        <v>0</v>
      </c>
      <c r="Q116" s="809"/>
      <c r="R116" s="810"/>
      <c r="S116" s="808">
        <f>IF(U116+T116&gt;0,AVERAGE(T116:U116),0)</f>
        <v>0</v>
      </c>
      <c r="T116" s="809"/>
      <c r="U116" s="810"/>
      <c r="V116" s="555" t="s">
        <v>34</v>
      </c>
      <c r="W116" s="556" t="s">
        <v>34</v>
      </c>
      <c r="X116" s="556" t="s">
        <v>34</v>
      </c>
      <c r="Y116" s="557" t="s">
        <v>34</v>
      </c>
      <c r="Z116" s="954" t="s">
        <v>34</v>
      </c>
      <c r="AA116" s="955" t="s">
        <v>34</v>
      </c>
      <c r="AB116" s="955" t="s">
        <v>34</v>
      </c>
      <c r="AC116" s="956" t="s">
        <v>34</v>
      </c>
      <c r="AD116" s="954" t="s">
        <v>34</v>
      </c>
      <c r="AE116" s="955" t="s">
        <v>34</v>
      </c>
      <c r="AF116" s="955" t="s">
        <v>34</v>
      </c>
      <c r="AG116" s="956" t="s">
        <v>34</v>
      </c>
    </row>
    <row r="117" spans="1:34" s="143" customFormat="1" outlineLevel="1" x14ac:dyDescent="0.25">
      <c r="A117" s="448"/>
      <c r="B117" s="157" t="s">
        <v>116</v>
      </c>
      <c r="C117" s="197">
        <v>2210</v>
      </c>
      <c r="D117" s="198" t="s">
        <v>98</v>
      </c>
      <c r="E117" s="167" t="s">
        <v>427</v>
      </c>
      <c r="F117" s="142" t="s">
        <v>43</v>
      </c>
      <c r="G117" s="639">
        <f>H117+I117</f>
        <v>0</v>
      </c>
      <c r="H117" s="787">
        <f>ROUND(H118*H119/1000,1)</f>
        <v>0</v>
      </c>
      <c r="I117" s="788">
        <f>ROUND(I118*I119/1000,1)</f>
        <v>0</v>
      </c>
      <c r="J117" s="639">
        <f>K117+L117</f>
        <v>0</v>
      </c>
      <c r="K117" s="787">
        <f>ROUND(K118*K119/1000,1)</f>
        <v>0</v>
      </c>
      <c r="L117" s="788">
        <f>ROUND(L118*L119/1000,1)</f>
        <v>0</v>
      </c>
      <c r="M117" s="639">
        <f>N117+O117</f>
        <v>0</v>
      </c>
      <c r="N117" s="787">
        <f>ROUND(N118*N119/1000,1)</f>
        <v>0</v>
      </c>
      <c r="O117" s="788">
        <f>ROUND(O118*O119/1000,1)</f>
        <v>0</v>
      </c>
      <c r="P117" s="639">
        <f>Q117+R117</f>
        <v>0</v>
      </c>
      <c r="Q117" s="787">
        <f>ROUND(Q118*Q119/1000,1)</f>
        <v>0</v>
      </c>
      <c r="R117" s="788">
        <f>ROUND(R118*R119/1000,1)</f>
        <v>0</v>
      </c>
      <c r="S117" s="639">
        <f>T117+U117</f>
        <v>0</v>
      </c>
      <c r="T117" s="787">
        <f>ROUND(T118*T119/1000,1)</f>
        <v>0</v>
      </c>
      <c r="U117" s="788">
        <f>ROUND(U118*U119/1000,1)</f>
        <v>0</v>
      </c>
      <c r="V117" s="561" t="s">
        <v>34</v>
      </c>
      <c r="W117" s="562" t="s">
        <v>34</v>
      </c>
      <c r="X117" s="562" t="s">
        <v>34</v>
      </c>
      <c r="Y117" s="563" t="s">
        <v>34</v>
      </c>
      <c r="Z117" s="933">
        <f t="shared" ref="Z117" si="252">G117-J117</f>
        <v>0</v>
      </c>
      <c r="AA117" s="787">
        <f t="shared" ref="AA117" si="253">G117-M117</f>
        <v>0</v>
      </c>
      <c r="AB117" s="787">
        <f t="shared" ref="AB117" si="254">G117-P117</f>
        <v>0</v>
      </c>
      <c r="AC117" s="934">
        <f t="shared" ref="AC117" si="255">G117-S117</f>
        <v>0</v>
      </c>
      <c r="AD117" s="935">
        <f t="shared" ref="AD117" si="256">IF(G117&gt;0,ROUND((J117/G117),3),0)</f>
        <v>0</v>
      </c>
      <c r="AE117" s="936">
        <f t="shared" ref="AE117" si="257">IF(G117&gt;0,ROUND((M117/G117),3),0)</f>
        <v>0</v>
      </c>
      <c r="AF117" s="936">
        <f t="shared" ref="AF117" si="258">IF(G117&gt;0,ROUND((P117/G117),3),0)</f>
        <v>0</v>
      </c>
      <c r="AG117" s="937">
        <f t="shared" ref="AG117" si="259">IF(G117&gt;0,ROUND((S117/G117),3),0)</f>
        <v>0</v>
      </c>
    </row>
    <row r="118" spans="1:34" s="161" customFormat="1" ht="12" outlineLevel="1" x14ac:dyDescent="0.25">
      <c r="A118" s="1156"/>
      <c r="B118" s="170"/>
      <c r="C118" s="339"/>
      <c r="D118" s="219" t="s">
        <v>98</v>
      </c>
      <c r="E118" s="168" t="s">
        <v>85</v>
      </c>
      <c r="F118" s="136" t="s">
        <v>35</v>
      </c>
      <c r="G118" s="789">
        <f>H118+I118</f>
        <v>0</v>
      </c>
      <c r="H118" s="790"/>
      <c r="I118" s="791"/>
      <c r="J118" s="789">
        <f>K118+L118</f>
        <v>0</v>
      </c>
      <c r="K118" s="790"/>
      <c r="L118" s="791"/>
      <c r="M118" s="789">
        <f>N118+O118</f>
        <v>0</v>
      </c>
      <c r="N118" s="790"/>
      <c r="O118" s="791"/>
      <c r="P118" s="789">
        <f>Q118+R118</f>
        <v>0</v>
      </c>
      <c r="Q118" s="790"/>
      <c r="R118" s="791"/>
      <c r="S118" s="789">
        <f>T118+U118</f>
        <v>0</v>
      </c>
      <c r="T118" s="790"/>
      <c r="U118" s="791"/>
      <c r="V118" s="555" t="s">
        <v>34</v>
      </c>
      <c r="W118" s="556" t="s">
        <v>34</v>
      </c>
      <c r="X118" s="556" t="s">
        <v>34</v>
      </c>
      <c r="Y118" s="557" t="s">
        <v>34</v>
      </c>
      <c r="Z118" s="954" t="s">
        <v>34</v>
      </c>
      <c r="AA118" s="955" t="s">
        <v>34</v>
      </c>
      <c r="AB118" s="955" t="s">
        <v>34</v>
      </c>
      <c r="AC118" s="956" t="s">
        <v>34</v>
      </c>
      <c r="AD118" s="954" t="s">
        <v>34</v>
      </c>
      <c r="AE118" s="955" t="s">
        <v>34</v>
      </c>
      <c r="AF118" s="955" t="s">
        <v>34</v>
      </c>
      <c r="AG118" s="956" t="s">
        <v>34</v>
      </c>
    </row>
    <row r="119" spans="1:34" s="161" customFormat="1" ht="12" outlineLevel="1" x14ac:dyDescent="0.25">
      <c r="A119" s="1156"/>
      <c r="B119" s="170"/>
      <c r="C119" s="339"/>
      <c r="D119" s="219" t="s">
        <v>98</v>
      </c>
      <c r="E119" s="168" t="s">
        <v>86</v>
      </c>
      <c r="F119" s="136" t="s">
        <v>62</v>
      </c>
      <c r="G119" s="808">
        <f>IF(I119+H119&gt;0,AVERAGE(H119:I119),0)</f>
        <v>0</v>
      </c>
      <c r="H119" s="809"/>
      <c r="I119" s="810"/>
      <c r="J119" s="808">
        <f>IF(L119+K119&gt;0,AVERAGE(K119:L119),0)</f>
        <v>0</v>
      </c>
      <c r="K119" s="809"/>
      <c r="L119" s="810"/>
      <c r="M119" s="808">
        <f>IF(O119+N119&gt;0,AVERAGE(N119:O119),0)</f>
        <v>0</v>
      </c>
      <c r="N119" s="809"/>
      <c r="O119" s="810"/>
      <c r="P119" s="808">
        <f>IF(R119+Q119&gt;0,AVERAGE(Q119:R119),0)</f>
        <v>0</v>
      </c>
      <c r="Q119" s="809"/>
      <c r="R119" s="810"/>
      <c r="S119" s="808">
        <f>IF(U119+T119&gt;0,AVERAGE(T119:U119),0)</f>
        <v>0</v>
      </c>
      <c r="T119" s="809"/>
      <c r="U119" s="810"/>
      <c r="V119" s="555" t="s">
        <v>34</v>
      </c>
      <c r="W119" s="556" t="s">
        <v>34</v>
      </c>
      <c r="X119" s="556" t="s">
        <v>34</v>
      </c>
      <c r="Y119" s="557" t="s">
        <v>34</v>
      </c>
      <c r="Z119" s="954" t="s">
        <v>34</v>
      </c>
      <c r="AA119" s="955" t="s">
        <v>34</v>
      </c>
      <c r="AB119" s="955" t="s">
        <v>34</v>
      </c>
      <c r="AC119" s="956" t="s">
        <v>34</v>
      </c>
      <c r="AD119" s="954" t="s">
        <v>34</v>
      </c>
      <c r="AE119" s="955" t="s">
        <v>34</v>
      </c>
      <c r="AF119" s="955" t="s">
        <v>34</v>
      </c>
      <c r="AG119" s="956" t="s">
        <v>34</v>
      </c>
    </row>
    <row r="120" spans="1:34" s="161" customFormat="1" outlineLevel="1" x14ac:dyDescent="0.25">
      <c r="A120" s="448"/>
      <c r="B120" s="157" t="s">
        <v>118</v>
      </c>
      <c r="C120" s="197">
        <v>2210</v>
      </c>
      <c r="D120" s="198" t="s">
        <v>98</v>
      </c>
      <c r="E120" s="169" t="s">
        <v>428</v>
      </c>
      <c r="F120" s="142" t="s">
        <v>43</v>
      </c>
      <c r="G120" s="639">
        <f>H120+I120</f>
        <v>0</v>
      </c>
      <c r="H120" s="787">
        <f>ROUND(H121*H122/1000,1)</f>
        <v>0</v>
      </c>
      <c r="I120" s="788">
        <f>ROUND(I121*I122/1000,1)</f>
        <v>0</v>
      </c>
      <c r="J120" s="639">
        <f>K120+L120</f>
        <v>0</v>
      </c>
      <c r="K120" s="787">
        <f>ROUND(K121*K122/1000,1)</f>
        <v>0</v>
      </c>
      <c r="L120" s="788">
        <f>ROUND(L121*L122/1000,1)</f>
        <v>0</v>
      </c>
      <c r="M120" s="639">
        <f>N120+O120</f>
        <v>0</v>
      </c>
      <c r="N120" s="787">
        <f>ROUND(N121*N122/1000,1)</f>
        <v>0</v>
      </c>
      <c r="O120" s="788">
        <f>ROUND(O121*O122/1000,1)</f>
        <v>0</v>
      </c>
      <c r="P120" s="639">
        <f>Q120+R120</f>
        <v>0</v>
      </c>
      <c r="Q120" s="787">
        <f>ROUND(Q121*Q122/1000,1)</f>
        <v>0</v>
      </c>
      <c r="R120" s="788">
        <f>ROUND(R121*R122/1000,1)</f>
        <v>0</v>
      </c>
      <c r="S120" s="639">
        <f>T120+U120</f>
        <v>0</v>
      </c>
      <c r="T120" s="787">
        <f>ROUND(T121*T122/1000,1)</f>
        <v>0</v>
      </c>
      <c r="U120" s="788">
        <f>ROUND(U121*U122/1000,1)</f>
        <v>0</v>
      </c>
      <c r="V120" s="561" t="s">
        <v>34</v>
      </c>
      <c r="W120" s="562" t="s">
        <v>34</v>
      </c>
      <c r="X120" s="562" t="s">
        <v>34</v>
      </c>
      <c r="Y120" s="563" t="s">
        <v>34</v>
      </c>
      <c r="Z120" s="933">
        <f t="shared" ref="Z120" si="260">G120-J120</f>
        <v>0</v>
      </c>
      <c r="AA120" s="787">
        <f t="shared" ref="AA120" si="261">G120-M120</f>
        <v>0</v>
      </c>
      <c r="AB120" s="787">
        <f t="shared" ref="AB120" si="262">G120-P120</f>
        <v>0</v>
      </c>
      <c r="AC120" s="934">
        <f t="shared" ref="AC120" si="263">G120-S120</f>
        <v>0</v>
      </c>
      <c r="AD120" s="935">
        <f t="shared" ref="AD120" si="264">IF(G120&gt;0,ROUND((J120/G120),3),0)</f>
        <v>0</v>
      </c>
      <c r="AE120" s="936">
        <f t="shared" ref="AE120" si="265">IF(G120&gt;0,ROUND((M120/G120),3),0)</f>
        <v>0</v>
      </c>
      <c r="AF120" s="936">
        <f t="shared" ref="AF120" si="266">IF(G120&gt;0,ROUND((P120/G120),3),0)</f>
        <v>0</v>
      </c>
      <c r="AG120" s="937">
        <f t="shared" ref="AG120" si="267">IF(G120&gt;0,ROUND((S120/G120),3),0)</f>
        <v>0</v>
      </c>
      <c r="AH120" s="143"/>
    </row>
    <row r="121" spans="1:34" s="161" customFormat="1" ht="12" outlineLevel="1" x14ac:dyDescent="0.25">
      <c r="A121" s="1156"/>
      <c r="B121" s="170"/>
      <c r="C121" s="339"/>
      <c r="D121" s="219" t="s">
        <v>98</v>
      </c>
      <c r="E121" s="168" t="s">
        <v>85</v>
      </c>
      <c r="F121" s="136" t="s">
        <v>35</v>
      </c>
      <c r="G121" s="789">
        <f>H121+I121</f>
        <v>0</v>
      </c>
      <c r="H121" s="790"/>
      <c r="I121" s="791"/>
      <c r="J121" s="789">
        <f>K121+L121</f>
        <v>0</v>
      </c>
      <c r="K121" s="790"/>
      <c r="L121" s="791"/>
      <c r="M121" s="789">
        <f>N121+O121</f>
        <v>0</v>
      </c>
      <c r="N121" s="790"/>
      <c r="O121" s="791"/>
      <c r="P121" s="789">
        <f>Q121+R121</f>
        <v>0</v>
      </c>
      <c r="Q121" s="790"/>
      <c r="R121" s="791"/>
      <c r="S121" s="789">
        <f>T121+U121</f>
        <v>0</v>
      </c>
      <c r="T121" s="790"/>
      <c r="U121" s="791"/>
      <c r="V121" s="555" t="s">
        <v>34</v>
      </c>
      <c r="W121" s="556" t="s">
        <v>34</v>
      </c>
      <c r="X121" s="556" t="s">
        <v>34</v>
      </c>
      <c r="Y121" s="557" t="s">
        <v>34</v>
      </c>
      <c r="Z121" s="954" t="s">
        <v>34</v>
      </c>
      <c r="AA121" s="955" t="s">
        <v>34</v>
      </c>
      <c r="AB121" s="955" t="s">
        <v>34</v>
      </c>
      <c r="AC121" s="956" t="s">
        <v>34</v>
      </c>
      <c r="AD121" s="954" t="s">
        <v>34</v>
      </c>
      <c r="AE121" s="955" t="s">
        <v>34</v>
      </c>
      <c r="AF121" s="955" t="s">
        <v>34</v>
      </c>
      <c r="AG121" s="956" t="s">
        <v>34</v>
      </c>
    </row>
    <row r="122" spans="1:34" s="161" customFormat="1" ht="12" outlineLevel="1" x14ac:dyDescent="0.25">
      <c r="A122" s="1156"/>
      <c r="B122" s="170"/>
      <c r="C122" s="339"/>
      <c r="D122" s="219" t="s">
        <v>98</v>
      </c>
      <c r="E122" s="168" t="s">
        <v>86</v>
      </c>
      <c r="F122" s="136" t="s">
        <v>62</v>
      </c>
      <c r="G122" s="808">
        <f>IF(I122+H122&gt;0,AVERAGE(H122:I122),0)</f>
        <v>0</v>
      </c>
      <c r="H122" s="809"/>
      <c r="I122" s="810"/>
      <c r="J122" s="808">
        <f>IF(L122+K122&gt;0,AVERAGE(K122:L122),0)</f>
        <v>0</v>
      </c>
      <c r="K122" s="809"/>
      <c r="L122" s="810"/>
      <c r="M122" s="808">
        <f>IF(O122+N122&gt;0,AVERAGE(N122:O122),0)</f>
        <v>0</v>
      </c>
      <c r="N122" s="809"/>
      <c r="O122" s="810"/>
      <c r="P122" s="808">
        <f>IF(R122+Q122&gt;0,AVERAGE(Q122:R122),0)</f>
        <v>0</v>
      </c>
      <c r="Q122" s="809"/>
      <c r="R122" s="810"/>
      <c r="S122" s="808">
        <f>IF(U122+T122&gt;0,AVERAGE(T122:U122),0)</f>
        <v>0</v>
      </c>
      <c r="T122" s="809"/>
      <c r="U122" s="810"/>
      <c r="V122" s="555" t="s">
        <v>34</v>
      </c>
      <c r="W122" s="556" t="s">
        <v>34</v>
      </c>
      <c r="X122" s="556" t="s">
        <v>34</v>
      </c>
      <c r="Y122" s="557" t="s">
        <v>34</v>
      </c>
      <c r="Z122" s="954" t="s">
        <v>34</v>
      </c>
      <c r="AA122" s="955" t="s">
        <v>34</v>
      </c>
      <c r="AB122" s="955" t="s">
        <v>34</v>
      </c>
      <c r="AC122" s="956" t="s">
        <v>34</v>
      </c>
      <c r="AD122" s="954" t="s">
        <v>34</v>
      </c>
      <c r="AE122" s="955" t="s">
        <v>34</v>
      </c>
      <c r="AF122" s="955" t="s">
        <v>34</v>
      </c>
      <c r="AG122" s="956" t="s">
        <v>34</v>
      </c>
    </row>
    <row r="123" spans="1:34" s="161" customFormat="1" outlineLevel="1" x14ac:dyDescent="0.25">
      <c r="A123" s="448"/>
      <c r="B123" s="157" t="s">
        <v>120</v>
      </c>
      <c r="C123" s="197">
        <v>2210</v>
      </c>
      <c r="D123" s="198" t="s">
        <v>98</v>
      </c>
      <c r="E123" s="169" t="s">
        <v>429</v>
      </c>
      <c r="F123" s="142" t="s">
        <v>43</v>
      </c>
      <c r="G123" s="639">
        <f>H123+I123</f>
        <v>0</v>
      </c>
      <c r="H123" s="787">
        <f>ROUND(H124*H125/1000,1)</f>
        <v>0</v>
      </c>
      <c r="I123" s="788">
        <f>ROUND(I124*I125/1000,1)</f>
        <v>0</v>
      </c>
      <c r="J123" s="639">
        <f>K123+L123</f>
        <v>0</v>
      </c>
      <c r="K123" s="787">
        <f>ROUND(K124*K125/1000,1)</f>
        <v>0</v>
      </c>
      <c r="L123" s="788">
        <f>ROUND(L124*L125/1000,1)</f>
        <v>0</v>
      </c>
      <c r="M123" s="639">
        <f>N123+O123</f>
        <v>0</v>
      </c>
      <c r="N123" s="787">
        <f>ROUND(N124*N125/1000,1)</f>
        <v>0</v>
      </c>
      <c r="O123" s="788">
        <f>ROUND(O124*O125/1000,1)</f>
        <v>0</v>
      </c>
      <c r="P123" s="639">
        <f>Q123+R123</f>
        <v>0</v>
      </c>
      <c r="Q123" s="787">
        <f>ROUND(Q124*Q125/1000,1)</f>
        <v>0</v>
      </c>
      <c r="R123" s="788">
        <f>ROUND(R124*R125/1000,1)</f>
        <v>0</v>
      </c>
      <c r="S123" s="639">
        <f>T123+U123</f>
        <v>0</v>
      </c>
      <c r="T123" s="787">
        <f>ROUND(T124*T125/1000,1)</f>
        <v>0</v>
      </c>
      <c r="U123" s="788">
        <f>ROUND(U124*U125/1000,1)</f>
        <v>0</v>
      </c>
      <c r="V123" s="561" t="s">
        <v>34</v>
      </c>
      <c r="W123" s="562" t="s">
        <v>34</v>
      </c>
      <c r="X123" s="562" t="s">
        <v>34</v>
      </c>
      <c r="Y123" s="563" t="s">
        <v>34</v>
      </c>
      <c r="Z123" s="933">
        <f t="shared" ref="Z123" si="268">G123-J123</f>
        <v>0</v>
      </c>
      <c r="AA123" s="787">
        <f t="shared" ref="AA123" si="269">G123-M123</f>
        <v>0</v>
      </c>
      <c r="AB123" s="787">
        <f t="shared" ref="AB123" si="270">G123-P123</f>
        <v>0</v>
      </c>
      <c r="AC123" s="934">
        <f t="shared" ref="AC123" si="271">G123-S123</f>
        <v>0</v>
      </c>
      <c r="AD123" s="935">
        <f t="shared" ref="AD123" si="272">IF(G123&gt;0,ROUND((J123/G123),3),0)</f>
        <v>0</v>
      </c>
      <c r="AE123" s="936">
        <f t="shared" ref="AE123" si="273">IF(G123&gt;0,ROUND((M123/G123),3),0)</f>
        <v>0</v>
      </c>
      <c r="AF123" s="936">
        <f t="shared" ref="AF123" si="274">IF(G123&gt;0,ROUND((P123/G123),3),0)</f>
        <v>0</v>
      </c>
      <c r="AG123" s="937">
        <f t="shared" ref="AG123" si="275">IF(G123&gt;0,ROUND((S123/G123),3),0)</f>
        <v>0</v>
      </c>
      <c r="AH123" s="143"/>
    </row>
    <row r="124" spans="1:34" s="161" customFormat="1" ht="12" outlineLevel="1" x14ac:dyDescent="0.25">
      <c r="A124" s="1156"/>
      <c r="B124" s="170"/>
      <c r="C124" s="339"/>
      <c r="D124" s="219" t="s">
        <v>98</v>
      </c>
      <c r="E124" s="168" t="s">
        <v>85</v>
      </c>
      <c r="F124" s="136" t="s">
        <v>35</v>
      </c>
      <c r="G124" s="789">
        <f>H124+I124</f>
        <v>0</v>
      </c>
      <c r="H124" s="790"/>
      <c r="I124" s="791"/>
      <c r="J124" s="789">
        <f>K124+L124</f>
        <v>0</v>
      </c>
      <c r="K124" s="790"/>
      <c r="L124" s="791"/>
      <c r="M124" s="789">
        <f>N124+O124</f>
        <v>0</v>
      </c>
      <c r="N124" s="790"/>
      <c r="O124" s="791"/>
      <c r="P124" s="789">
        <f>Q124+R124</f>
        <v>0</v>
      </c>
      <c r="Q124" s="790"/>
      <c r="R124" s="791"/>
      <c r="S124" s="789">
        <f>T124+U124</f>
        <v>0</v>
      </c>
      <c r="T124" s="790"/>
      <c r="U124" s="791"/>
      <c r="V124" s="555" t="s">
        <v>34</v>
      </c>
      <c r="W124" s="556" t="s">
        <v>34</v>
      </c>
      <c r="X124" s="556" t="s">
        <v>34</v>
      </c>
      <c r="Y124" s="557" t="s">
        <v>34</v>
      </c>
      <c r="Z124" s="954" t="s">
        <v>34</v>
      </c>
      <c r="AA124" s="955" t="s">
        <v>34</v>
      </c>
      <c r="AB124" s="955" t="s">
        <v>34</v>
      </c>
      <c r="AC124" s="956" t="s">
        <v>34</v>
      </c>
      <c r="AD124" s="954" t="s">
        <v>34</v>
      </c>
      <c r="AE124" s="955" t="s">
        <v>34</v>
      </c>
      <c r="AF124" s="955" t="s">
        <v>34</v>
      </c>
      <c r="AG124" s="956" t="s">
        <v>34</v>
      </c>
    </row>
    <row r="125" spans="1:34" s="161" customFormat="1" ht="12" outlineLevel="1" x14ac:dyDescent="0.25">
      <c r="A125" s="1156"/>
      <c r="B125" s="170"/>
      <c r="C125" s="339"/>
      <c r="D125" s="219" t="s">
        <v>98</v>
      </c>
      <c r="E125" s="168" t="s">
        <v>86</v>
      </c>
      <c r="F125" s="136" t="s">
        <v>62</v>
      </c>
      <c r="G125" s="808">
        <f>IF(I125+H125&gt;0,AVERAGE(H125:I125),0)</f>
        <v>0</v>
      </c>
      <c r="H125" s="809"/>
      <c r="I125" s="810"/>
      <c r="J125" s="808">
        <f>IF(L125+K125&gt;0,AVERAGE(K125:L125),0)</f>
        <v>0</v>
      </c>
      <c r="K125" s="809"/>
      <c r="L125" s="810"/>
      <c r="M125" s="808">
        <f>IF(O125+N125&gt;0,AVERAGE(N125:O125),0)</f>
        <v>0</v>
      </c>
      <c r="N125" s="809"/>
      <c r="O125" s="810"/>
      <c r="P125" s="808">
        <f>IF(R125+Q125&gt;0,AVERAGE(Q125:R125),0)</f>
        <v>0</v>
      </c>
      <c r="Q125" s="809"/>
      <c r="R125" s="810"/>
      <c r="S125" s="808">
        <f>IF(U125+T125&gt;0,AVERAGE(T125:U125),0)</f>
        <v>0</v>
      </c>
      <c r="T125" s="809"/>
      <c r="U125" s="810"/>
      <c r="V125" s="555" t="s">
        <v>34</v>
      </c>
      <c r="W125" s="556" t="s">
        <v>34</v>
      </c>
      <c r="X125" s="556" t="s">
        <v>34</v>
      </c>
      <c r="Y125" s="557" t="s">
        <v>34</v>
      </c>
      <c r="Z125" s="954" t="s">
        <v>34</v>
      </c>
      <c r="AA125" s="955" t="s">
        <v>34</v>
      </c>
      <c r="AB125" s="955" t="s">
        <v>34</v>
      </c>
      <c r="AC125" s="956" t="s">
        <v>34</v>
      </c>
      <c r="AD125" s="954" t="s">
        <v>34</v>
      </c>
      <c r="AE125" s="955" t="s">
        <v>34</v>
      </c>
      <c r="AF125" s="955" t="s">
        <v>34</v>
      </c>
      <c r="AG125" s="956" t="s">
        <v>34</v>
      </c>
    </row>
    <row r="126" spans="1:34" s="161" customFormat="1" outlineLevel="1" x14ac:dyDescent="0.25">
      <c r="A126" s="448"/>
      <c r="B126" s="157" t="s">
        <v>122</v>
      </c>
      <c r="C126" s="197">
        <v>2210</v>
      </c>
      <c r="D126" s="198" t="s">
        <v>98</v>
      </c>
      <c r="E126" s="183" t="s">
        <v>430</v>
      </c>
      <c r="F126" s="142" t="s">
        <v>43</v>
      </c>
      <c r="G126" s="639">
        <f>H126+I126</f>
        <v>0</v>
      </c>
      <c r="H126" s="787">
        <f>ROUND(H127*H128/1000,1)</f>
        <v>0</v>
      </c>
      <c r="I126" s="788">
        <f>ROUND(I127*I128/1000,1)</f>
        <v>0</v>
      </c>
      <c r="J126" s="639">
        <f>K126+L126</f>
        <v>0</v>
      </c>
      <c r="K126" s="787">
        <f>ROUND(K127*K128/1000,1)</f>
        <v>0</v>
      </c>
      <c r="L126" s="788">
        <f>ROUND(L127*L128/1000,1)</f>
        <v>0</v>
      </c>
      <c r="M126" s="639">
        <f>N126+O126</f>
        <v>0</v>
      </c>
      <c r="N126" s="787">
        <f>ROUND(N127*N128/1000,1)</f>
        <v>0</v>
      </c>
      <c r="O126" s="788">
        <f>ROUND(O127*O128/1000,1)</f>
        <v>0</v>
      </c>
      <c r="P126" s="639">
        <f>Q126+R126</f>
        <v>0</v>
      </c>
      <c r="Q126" s="787">
        <f>ROUND(Q127*Q128/1000,1)</f>
        <v>0</v>
      </c>
      <c r="R126" s="788">
        <f>ROUND(R127*R128/1000,1)</f>
        <v>0</v>
      </c>
      <c r="S126" s="639">
        <f>T126+U126</f>
        <v>0</v>
      </c>
      <c r="T126" s="787">
        <f>ROUND(T127*T128/1000,1)</f>
        <v>0</v>
      </c>
      <c r="U126" s="788">
        <f>ROUND(U127*U128/1000,1)</f>
        <v>0</v>
      </c>
      <c r="V126" s="561" t="s">
        <v>34</v>
      </c>
      <c r="W126" s="562" t="s">
        <v>34</v>
      </c>
      <c r="X126" s="562" t="s">
        <v>34</v>
      </c>
      <c r="Y126" s="563" t="s">
        <v>34</v>
      </c>
      <c r="Z126" s="933">
        <f t="shared" ref="Z126" si="276">G126-J126</f>
        <v>0</v>
      </c>
      <c r="AA126" s="787">
        <f t="shared" ref="AA126" si="277">G126-M126</f>
        <v>0</v>
      </c>
      <c r="AB126" s="787">
        <f t="shared" ref="AB126" si="278">G126-P126</f>
        <v>0</v>
      </c>
      <c r="AC126" s="934">
        <f t="shared" ref="AC126" si="279">G126-S126</f>
        <v>0</v>
      </c>
      <c r="AD126" s="935">
        <f t="shared" ref="AD126" si="280">IF(G126&gt;0,ROUND((J126/G126),3),0)</f>
        <v>0</v>
      </c>
      <c r="AE126" s="936">
        <f t="shared" ref="AE126" si="281">IF(G126&gt;0,ROUND((M126/G126),3),0)</f>
        <v>0</v>
      </c>
      <c r="AF126" s="936">
        <f t="shared" ref="AF126" si="282">IF(G126&gt;0,ROUND((P126/G126),3),0)</f>
        <v>0</v>
      </c>
      <c r="AG126" s="937">
        <f t="shared" ref="AG126" si="283">IF(G126&gt;0,ROUND((S126/G126),3),0)</f>
        <v>0</v>
      </c>
      <c r="AH126" s="143"/>
    </row>
    <row r="127" spans="1:34" s="161" customFormat="1" ht="12" outlineLevel="1" x14ac:dyDescent="0.25">
      <c r="A127" s="1156"/>
      <c r="B127" s="170"/>
      <c r="C127" s="339"/>
      <c r="D127" s="219" t="s">
        <v>98</v>
      </c>
      <c r="E127" s="153" t="s">
        <v>85</v>
      </c>
      <c r="F127" s="136" t="s">
        <v>35</v>
      </c>
      <c r="G127" s="789">
        <f>H127+I127</f>
        <v>0</v>
      </c>
      <c r="H127" s="790"/>
      <c r="I127" s="791"/>
      <c r="J127" s="789">
        <f>K127+L127</f>
        <v>0</v>
      </c>
      <c r="K127" s="790"/>
      <c r="L127" s="791"/>
      <c r="M127" s="789">
        <f>N127+O127</f>
        <v>0</v>
      </c>
      <c r="N127" s="790"/>
      <c r="O127" s="791"/>
      <c r="P127" s="789">
        <f>Q127+R127</f>
        <v>0</v>
      </c>
      <c r="Q127" s="790"/>
      <c r="R127" s="791"/>
      <c r="S127" s="789">
        <f>T127+U127</f>
        <v>0</v>
      </c>
      <c r="T127" s="790"/>
      <c r="U127" s="791"/>
      <c r="V127" s="555" t="s">
        <v>34</v>
      </c>
      <c r="W127" s="556" t="s">
        <v>34</v>
      </c>
      <c r="X127" s="556" t="s">
        <v>34</v>
      </c>
      <c r="Y127" s="557" t="s">
        <v>34</v>
      </c>
      <c r="Z127" s="954" t="s">
        <v>34</v>
      </c>
      <c r="AA127" s="955" t="s">
        <v>34</v>
      </c>
      <c r="AB127" s="955" t="s">
        <v>34</v>
      </c>
      <c r="AC127" s="956" t="s">
        <v>34</v>
      </c>
      <c r="AD127" s="954" t="s">
        <v>34</v>
      </c>
      <c r="AE127" s="955" t="s">
        <v>34</v>
      </c>
      <c r="AF127" s="955" t="s">
        <v>34</v>
      </c>
      <c r="AG127" s="956" t="s">
        <v>34</v>
      </c>
    </row>
    <row r="128" spans="1:34" s="161" customFormat="1" ht="12.75" outlineLevel="1" thickBot="1" x14ac:dyDescent="0.3">
      <c r="A128" s="1156"/>
      <c r="B128" s="171"/>
      <c r="C128" s="649"/>
      <c r="D128" s="243" t="s">
        <v>98</v>
      </c>
      <c r="E128" s="154" t="s">
        <v>86</v>
      </c>
      <c r="F128" s="139" t="s">
        <v>62</v>
      </c>
      <c r="G128" s="792">
        <f>IF(I128+H128&gt;0,AVERAGE(H128:I128),0)</f>
        <v>0</v>
      </c>
      <c r="H128" s="793"/>
      <c r="I128" s="794"/>
      <c r="J128" s="792">
        <f>IF(L128+K128&gt;0,AVERAGE(K128:L128),0)</f>
        <v>0</v>
      </c>
      <c r="K128" s="793"/>
      <c r="L128" s="794"/>
      <c r="M128" s="792">
        <f>IF(O128+N128&gt;0,AVERAGE(N128:O128),0)</f>
        <v>0</v>
      </c>
      <c r="N128" s="793"/>
      <c r="O128" s="794"/>
      <c r="P128" s="792">
        <f>IF(R128+Q128&gt;0,AVERAGE(Q128:R128),0)</f>
        <v>0</v>
      </c>
      <c r="Q128" s="793"/>
      <c r="R128" s="794"/>
      <c r="S128" s="792">
        <f>IF(U128+T128&gt;0,AVERAGE(T128:U128),0)</f>
        <v>0</v>
      </c>
      <c r="T128" s="793"/>
      <c r="U128" s="794"/>
      <c r="V128" s="558" t="s">
        <v>34</v>
      </c>
      <c r="W128" s="559" t="s">
        <v>34</v>
      </c>
      <c r="X128" s="559" t="s">
        <v>34</v>
      </c>
      <c r="Y128" s="560" t="s">
        <v>34</v>
      </c>
      <c r="Z128" s="957" t="s">
        <v>34</v>
      </c>
      <c r="AA128" s="958" t="s">
        <v>34</v>
      </c>
      <c r="AB128" s="958" t="s">
        <v>34</v>
      </c>
      <c r="AC128" s="959" t="s">
        <v>34</v>
      </c>
      <c r="AD128" s="957" t="s">
        <v>34</v>
      </c>
      <c r="AE128" s="958" t="s">
        <v>34</v>
      </c>
      <c r="AF128" s="958" t="s">
        <v>34</v>
      </c>
      <c r="AG128" s="959" t="s">
        <v>34</v>
      </c>
    </row>
    <row r="129" spans="1:33" s="131" customFormat="1" ht="27" outlineLevel="1" thickTop="1" thickBot="1" x14ac:dyDescent="0.3">
      <c r="A129" s="127"/>
      <c r="B129" s="155" t="s">
        <v>125</v>
      </c>
      <c r="C129" s="145">
        <v>2210</v>
      </c>
      <c r="D129" s="146" t="s">
        <v>98</v>
      </c>
      <c r="E129" s="156" t="s">
        <v>107</v>
      </c>
      <c r="F129" s="145" t="s">
        <v>43</v>
      </c>
      <c r="G129" s="800">
        <f>G130+G133+G136+G139+G142+G145+G148+G151+G154</f>
        <v>0</v>
      </c>
      <c r="H129" s="801">
        <f t="shared" ref="H129:I129" si="284">H130+H133+H136+H139+H142+H145+H148+H151+H154</f>
        <v>0</v>
      </c>
      <c r="I129" s="802">
        <f t="shared" si="284"/>
        <v>0</v>
      </c>
      <c r="J129" s="800">
        <f>J130+J133+J136+J139+J142+J145+J148+J151+J154</f>
        <v>0</v>
      </c>
      <c r="K129" s="801">
        <f t="shared" ref="K129:L129" si="285">K130+K133+K136+K139+K142+K145+K148+K151+K154</f>
        <v>0</v>
      </c>
      <c r="L129" s="802">
        <f t="shared" si="285"/>
        <v>0</v>
      </c>
      <c r="M129" s="800">
        <f>M130+M133+M136+M139+M142+M145+M148+M151+M154</f>
        <v>0</v>
      </c>
      <c r="N129" s="801">
        <f t="shared" ref="N129:O129" si="286">N130+N133+N136+N139+N142+N145+N148+N151+N154</f>
        <v>0</v>
      </c>
      <c r="O129" s="802">
        <f t="shared" si="286"/>
        <v>0</v>
      </c>
      <c r="P129" s="800">
        <f>P130+P133+P136+P139+P142+P145+P148+P151+P154</f>
        <v>0</v>
      </c>
      <c r="Q129" s="801">
        <f t="shared" ref="Q129:R129" si="287">Q130+Q133+Q136+Q139+Q142+Q145+Q148+Q151+Q154</f>
        <v>0</v>
      </c>
      <c r="R129" s="802">
        <f t="shared" si="287"/>
        <v>0</v>
      </c>
      <c r="S129" s="800">
        <f>S130+S133+S136+S139+S142+S145+S148+S151+S154</f>
        <v>0</v>
      </c>
      <c r="T129" s="801">
        <f t="shared" ref="T129:U129" si="288">T130+T133+T136+T139+T142+T145+T148+T151+T154</f>
        <v>0</v>
      </c>
      <c r="U129" s="802">
        <f t="shared" si="288"/>
        <v>0</v>
      </c>
      <c r="V129" s="567" t="s">
        <v>34</v>
      </c>
      <c r="W129" s="568" t="s">
        <v>34</v>
      </c>
      <c r="X129" s="568" t="s">
        <v>34</v>
      </c>
      <c r="Y129" s="569" t="s">
        <v>34</v>
      </c>
      <c r="Z129" s="966">
        <f t="shared" ref="Z129:Z130" si="289">G129-J129</f>
        <v>0</v>
      </c>
      <c r="AA129" s="819">
        <f t="shared" ref="AA129:AA130" si="290">G129-M129</f>
        <v>0</v>
      </c>
      <c r="AB129" s="819">
        <f t="shared" ref="AB129:AB130" si="291">G129-P129</f>
        <v>0</v>
      </c>
      <c r="AC129" s="967">
        <f t="shared" ref="AC129:AC130" si="292">G129-S129</f>
        <v>0</v>
      </c>
      <c r="AD129" s="968">
        <f t="shared" ref="AD129:AD130" si="293">IF(G129&gt;0,ROUND((J129/G129),3),0)</f>
        <v>0</v>
      </c>
      <c r="AE129" s="969">
        <f t="shared" ref="AE129:AE130" si="294">IF(G129&gt;0,ROUND((M129/G129),3),0)</f>
        <v>0</v>
      </c>
      <c r="AF129" s="969">
        <f t="shared" ref="AF129:AF130" si="295">IF(G129&gt;0,ROUND((P129/G129),3),0)</f>
        <v>0</v>
      </c>
      <c r="AG129" s="970">
        <f t="shared" ref="AG129:AG130" si="296">IF(G129&gt;0,ROUND((S129/G129),3),0)</f>
        <v>0</v>
      </c>
    </row>
    <row r="130" spans="1:33" s="143" customFormat="1" ht="26.25" outlineLevel="1" thickTop="1" x14ac:dyDescent="0.25">
      <c r="A130" s="448"/>
      <c r="B130" s="157" t="s">
        <v>431</v>
      </c>
      <c r="C130" s="158">
        <v>2210</v>
      </c>
      <c r="D130" s="159" t="s">
        <v>98</v>
      </c>
      <c r="E130" s="160" t="s">
        <v>109</v>
      </c>
      <c r="F130" s="158" t="s">
        <v>43</v>
      </c>
      <c r="G130" s="639">
        <f>H130+I130</f>
        <v>0</v>
      </c>
      <c r="H130" s="787">
        <f>ROUND(H131*H132/1000,1)</f>
        <v>0</v>
      </c>
      <c r="I130" s="788">
        <f>ROUND(I131*I132/1000,1)</f>
        <v>0</v>
      </c>
      <c r="J130" s="639">
        <f>K130+L130</f>
        <v>0</v>
      </c>
      <c r="K130" s="787">
        <f>ROUND(K131*K132/1000,1)</f>
        <v>0</v>
      </c>
      <c r="L130" s="788">
        <f>ROUND(L131*L132/1000,1)</f>
        <v>0</v>
      </c>
      <c r="M130" s="639">
        <f>N130+O130</f>
        <v>0</v>
      </c>
      <c r="N130" s="787">
        <f>ROUND(N131*N132/1000,1)</f>
        <v>0</v>
      </c>
      <c r="O130" s="788">
        <f>ROUND(O131*O132/1000,1)</f>
        <v>0</v>
      </c>
      <c r="P130" s="639">
        <f>Q130+R130</f>
        <v>0</v>
      </c>
      <c r="Q130" s="787">
        <f>ROUND(Q131*Q132/1000,1)</f>
        <v>0</v>
      </c>
      <c r="R130" s="788">
        <f>ROUND(R131*R132/1000,1)</f>
        <v>0</v>
      </c>
      <c r="S130" s="639">
        <f>T130+U130</f>
        <v>0</v>
      </c>
      <c r="T130" s="787">
        <f>ROUND(T131*T132/1000,1)</f>
        <v>0</v>
      </c>
      <c r="U130" s="788">
        <f>ROUND(U131*U132/1000,1)</f>
        <v>0</v>
      </c>
      <c r="V130" s="561" t="s">
        <v>34</v>
      </c>
      <c r="W130" s="562" t="s">
        <v>34</v>
      </c>
      <c r="X130" s="562" t="s">
        <v>34</v>
      </c>
      <c r="Y130" s="563" t="s">
        <v>34</v>
      </c>
      <c r="Z130" s="933">
        <f t="shared" si="289"/>
        <v>0</v>
      </c>
      <c r="AA130" s="787">
        <f t="shared" si="290"/>
        <v>0</v>
      </c>
      <c r="AB130" s="787">
        <f t="shared" si="291"/>
        <v>0</v>
      </c>
      <c r="AC130" s="934">
        <f t="shared" si="292"/>
        <v>0</v>
      </c>
      <c r="AD130" s="935">
        <f t="shared" si="293"/>
        <v>0</v>
      </c>
      <c r="AE130" s="936">
        <f t="shared" si="294"/>
        <v>0</v>
      </c>
      <c r="AF130" s="936">
        <f t="shared" si="295"/>
        <v>0</v>
      </c>
      <c r="AG130" s="937">
        <f t="shared" si="296"/>
        <v>0</v>
      </c>
    </row>
    <row r="131" spans="1:33" s="161" customFormat="1" ht="12" outlineLevel="1" x14ac:dyDescent="0.25">
      <c r="A131" s="1156"/>
      <c r="B131" s="170"/>
      <c r="C131" s="163"/>
      <c r="D131" s="134" t="s">
        <v>98</v>
      </c>
      <c r="E131" s="153" t="s">
        <v>85</v>
      </c>
      <c r="F131" s="120" t="s">
        <v>35</v>
      </c>
      <c r="G131" s="789">
        <f>H131+I131</f>
        <v>0</v>
      </c>
      <c r="H131" s="790"/>
      <c r="I131" s="791"/>
      <c r="J131" s="789">
        <f>K131+L131</f>
        <v>0</v>
      </c>
      <c r="K131" s="790"/>
      <c r="L131" s="791"/>
      <c r="M131" s="789">
        <f>N131+O131</f>
        <v>0</v>
      </c>
      <c r="N131" s="790"/>
      <c r="O131" s="791"/>
      <c r="P131" s="789">
        <f>Q131+R131</f>
        <v>0</v>
      </c>
      <c r="Q131" s="790"/>
      <c r="R131" s="791"/>
      <c r="S131" s="789">
        <f>T131+U131</f>
        <v>0</v>
      </c>
      <c r="T131" s="790"/>
      <c r="U131" s="791"/>
      <c r="V131" s="555" t="s">
        <v>34</v>
      </c>
      <c r="W131" s="556" t="s">
        <v>34</v>
      </c>
      <c r="X131" s="556" t="s">
        <v>34</v>
      </c>
      <c r="Y131" s="557" t="s">
        <v>34</v>
      </c>
      <c r="Z131" s="954" t="s">
        <v>34</v>
      </c>
      <c r="AA131" s="955" t="s">
        <v>34</v>
      </c>
      <c r="AB131" s="955" t="s">
        <v>34</v>
      </c>
      <c r="AC131" s="956" t="s">
        <v>34</v>
      </c>
      <c r="AD131" s="954" t="s">
        <v>34</v>
      </c>
      <c r="AE131" s="955" t="s">
        <v>34</v>
      </c>
      <c r="AF131" s="955" t="s">
        <v>34</v>
      </c>
      <c r="AG131" s="956" t="s">
        <v>34</v>
      </c>
    </row>
    <row r="132" spans="1:33" s="161" customFormat="1" ht="12" outlineLevel="1" x14ac:dyDescent="0.25">
      <c r="A132" s="1156"/>
      <c r="B132" s="170"/>
      <c r="C132" s="163"/>
      <c r="D132" s="134" t="s">
        <v>98</v>
      </c>
      <c r="E132" s="153" t="s">
        <v>86</v>
      </c>
      <c r="F132" s="120" t="s">
        <v>62</v>
      </c>
      <c r="G132" s="808">
        <f>IF(I132+H132&gt;0,AVERAGE(H132:I132),0)</f>
        <v>0</v>
      </c>
      <c r="H132" s="809"/>
      <c r="I132" s="810"/>
      <c r="J132" s="808">
        <f>IF(L132+K132&gt;0,AVERAGE(K132:L132),0)</f>
        <v>0</v>
      </c>
      <c r="K132" s="809"/>
      <c r="L132" s="810"/>
      <c r="M132" s="808">
        <f>IF(O132+N132&gt;0,AVERAGE(N132:O132),0)</f>
        <v>0</v>
      </c>
      <c r="N132" s="809"/>
      <c r="O132" s="810"/>
      <c r="P132" s="808">
        <f>IF(R132+Q132&gt;0,AVERAGE(Q132:R132),0)</f>
        <v>0</v>
      </c>
      <c r="Q132" s="809"/>
      <c r="R132" s="810"/>
      <c r="S132" s="808">
        <f>IF(U132+T132&gt;0,AVERAGE(T132:U132),0)</f>
        <v>0</v>
      </c>
      <c r="T132" s="809"/>
      <c r="U132" s="810"/>
      <c r="V132" s="570" t="s">
        <v>34</v>
      </c>
      <c r="W132" s="571" t="s">
        <v>34</v>
      </c>
      <c r="X132" s="571" t="s">
        <v>34</v>
      </c>
      <c r="Y132" s="572" t="s">
        <v>34</v>
      </c>
      <c r="Z132" s="971" t="s">
        <v>34</v>
      </c>
      <c r="AA132" s="972" t="s">
        <v>34</v>
      </c>
      <c r="AB132" s="972" t="s">
        <v>34</v>
      </c>
      <c r="AC132" s="973" t="s">
        <v>34</v>
      </c>
      <c r="AD132" s="971" t="s">
        <v>34</v>
      </c>
      <c r="AE132" s="972" t="s">
        <v>34</v>
      </c>
      <c r="AF132" s="972" t="s">
        <v>34</v>
      </c>
      <c r="AG132" s="973" t="s">
        <v>34</v>
      </c>
    </row>
    <row r="133" spans="1:33" s="143" customFormat="1" ht="25.5" outlineLevel="1" x14ac:dyDescent="0.25">
      <c r="A133" s="448"/>
      <c r="B133" s="157" t="s">
        <v>432</v>
      </c>
      <c r="C133" s="158">
        <v>2210</v>
      </c>
      <c r="D133" s="159" t="s">
        <v>98</v>
      </c>
      <c r="E133" s="160" t="s">
        <v>111</v>
      </c>
      <c r="F133" s="158" t="s">
        <v>43</v>
      </c>
      <c r="G133" s="639">
        <f>H133+I133</f>
        <v>0</v>
      </c>
      <c r="H133" s="787">
        <f>ROUND(H134*H135/1000,1)</f>
        <v>0</v>
      </c>
      <c r="I133" s="788">
        <f>ROUND(I134*I135/1000,1)</f>
        <v>0</v>
      </c>
      <c r="J133" s="639">
        <f>K133+L133</f>
        <v>0</v>
      </c>
      <c r="K133" s="787">
        <f>ROUND(K134*K135/1000,1)</f>
        <v>0</v>
      </c>
      <c r="L133" s="788">
        <f>ROUND(L134*L135/1000,1)</f>
        <v>0</v>
      </c>
      <c r="M133" s="639">
        <f>N133+O133</f>
        <v>0</v>
      </c>
      <c r="N133" s="787">
        <f>ROUND(N134*N135/1000,1)</f>
        <v>0</v>
      </c>
      <c r="O133" s="788">
        <f>ROUND(O134*O135/1000,1)</f>
        <v>0</v>
      </c>
      <c r="P133" s="639">
        <f>Q133+R133</f>
        <v>0</v>
      </c>
      <c r="Q133" s="787">
        <f>ROUND(Q134*Q135/1000,1)</f>
        <v>0</v>
      </c>
      <c r="R133" s="788">
        <f>ROUND(R134*R135/1000,1)</f>
        <v>0</v>
      </c>
      <c r="S133" s="639">
        <f>T133+U133</f>
        <v>0</v>
      </c>
      <c r="T133" s="787">
        <f>ROUND(T134*T135/1000,1)</f>
        <v>0</v>
      </c>
      <c r="U133" s="788">
        <f>ROUND(U134*U135/1000,1)</f>
        <v>0</v>
      </c>
      <c r="V133" s="573" t="s">
        <v>34</v>
      </c>
      <c r="W133" s="574" t="s">
        <v>34</v>
      </c>
      <c r="X133" s="574" t="s">
        <v>34</v>
      </c>
      <c r="Y133" s="575" t="s">
        <v>34</v>
      </c>
      <c r="Z133" s="938">
        <f t="shared" ref="Z133" si="297">G133-J133</f>
        <v>0</v>
      </c>
      <c r="AA133" s="806">
        <f t="shared" ref="AA133" si="298">G133-M133</f>
        <v>0</v>
      </c>
      <c r="AB133" s="806">
        <f t="shared" ref="AB133" si="299">G133-P133</f>
        <v>0</v>
      </c>
      <c r="AC133" s="974">
        <f t="shared" ref="AC133" si="300">G133-S133</f>
        <v>0</v>
      </c>
      <c r="AD133" s="975">
        <f t="shared" ref="AD133" si="301">IF(G133&gt;0,ROUND((J133/G133),3),0)</f>
        <v>0</v>
      </c>
      <c r="AE133" s="976">
        <f t="shared" ref="AE133" si="302">IF(G133&gt;0,ROUND((M133/G133),3),0)</f>
        <v>0</v>
      </c>
      <c r="AF133" s="976">
        <f t="shared" ref="AF133" si="303">IF(G133&gt;0,ROUND((P133/G133),3),0)</f>
        <v>0</v>
      </c>
      <c r="AG133" s="977">
        <f t="shared" ref="AG133" si="304">IF(G133&gt;0,ROUND((S133/G133),3),0)</f>
        <v>0</v>
      </c>
    </row>
    <row r="134" spans="1:33" s="161" customFormat="1" ht="12" outlineLevel="1" x14ac:dyDescent="0.25">
      <c r="A134" s="1156"/>
      <c r="B134" s="170"/>
      <c r="C134" s="163"/>
      <c r="D134" s="134" t="s">
        <v>98</v>
      </c>
      <c r="E134" s="153" t="s">
        <v>85</v>
      </c>
      <c r="F134" s="120" t="s">
        <v>35</v>
      </c>
      <c r="G134" s="789">
        <f>H134+I134</f>
        <v>0</v>
      </c>
      <c r="H134" s="790"/>
      <c r="I134" s="791"/>
      <c r="J134" s="789">
        <f>K134+L134</f>
        <v>0</v>
      </c>
      <c r="K134" s="790"/>
      <c r="L134" s="791"/>
      <c r="M134" s="789">
        <f>N134+O134</f>
        <v>0</v>
      </c>
      <c r="N134" s="790"/>
      <c r="O134" s="791"/>
      <c r="P134" s="789">
        <f>Q134+R134</f>
        <v>0</v>
      </c>
      <c r="Q134" s="790"/>
      <c r="R134" s="791"/>
      <c r="S134" s="789">
        <f>T134+U134</f>
        <v>0</v>
      </c>
      <c r="T134" s="790"/>
      <c r="U134" s="791"/>
      <c r="V134" s="555" t="s">
        <v>34</v>
      </c>
      <c r="W134" s="556" t="s">
        <v>34</v>
      </c>
      <c r="X134" s="556" t="s">
        <v>34</v>
      </c>
      <c r="Y134" s="557" t="s">
        <v>34</v>
      </c>
      <c r="Z134" s="954" t="s">
        <v>34</v>
      </c>
      <c r="AA134" s="955" t="s">
        <v>34</v>
      </c>
      <c r="AB134" s="955" t="s">
        <v>34</v>
      </c>
      <c r="AC134" s="956" t="s">
        <v>34</v>
      </c>
      <c r="AD134" s="954" t="s">
        <v>34</v>
      </c>
      <c r="AE134" s="955" t="s">
        <v>34</v>
      </c>
      <c r="AF134" s="955" t="s">
        <v>34</v>
      </c>
      <c r="AG134" s="956" t="s">
        <v>34</v>
      </c>
    </row>
    <row r="135" spans="1:33" s="161" customFormat="1" ht="12" outlineLevel="1" x14ac:dyDescent="0.25">
      <c r="A135" s="1156"/>
      <c r="B135" s="170"/>
      <c r="C135" s="163"/>
      <c r="D135" s="134" t="s">
        <v>98</v>
      </c>
      <c r="E135" s="153" t="s">
        <v>86</v>
      </c>
      <c r="F135" s="120" t="s">
        <v>62</v>
      </c>
      <c r="G135" s="808">
        <f>IF(I135+H135&gt;0,AVERAGE(H135:I135),0)</f>
        <v>0</v>
      </c>
      <c r="H135" s="809"/>
      <c r="I135" s="810"/>
      <c r="J135" s="808">
        <f>IF(L135+K135&gt;0,AVERAGE(K135:L135),0)</f>
        <v>0</v>
      </c>
      <c r="K135" s="809"/>
      <c r="L135" s="810"/>
      <c r="M135" s="808">
        <f>IF(O135+N135&gt;0,AVERAGE(N135:O135),0)</f>
        <v>0</v>
      </c>
      <c r="N135" s="809"/>
      <c r="O135" s="810"/>
      <c r="P135" s="808">
        <f>IF(R135+Q135&gt;0,AVERAGE(Q135:R135),0)</f>
        <v>0</v>
      </c>
      <c r="Q135" s="809"/>
      <c r="R135" s="810"/>
      <c r="S135" s="808">
        <f>IF(U135+T135&gt;0,AVERAGE(T135:U135),0)</f>
        <v>0</v>
      </c>
      <c r="T135" s="809"/>
      <c r="U135" s="810"/>
      <c r="V135" s="555" t="s">
        <v>34</v>
      </c>
      <c r="W135" s="556" t="s">
        <v>34</v>
      </c>
      <c r="X135" s="556" t="s">
        <v>34</v>
      </c>
      <c r="Y135" s="557" t="s">
        <v>34</v>
      </c>
      <c r="Z135" s="954" t="s">
        <v>34</v>
      </c>
      <c r="AA135" s="955" t="s">
        <v>34</v>
      </c>
      <c r="AB135" s="955" t="s">
        <v>34</v>
      </c>
      <c r="AC135" s="956" t="s">
        <v>34</v>
      </c>
      <c r="AD135" s="954" t="s">
        <v>34</v>
      </c>
      <c r="AE135" s="955" t="s">
        <v>34</v>
      </c>
      <c r="AF135" s="955" t="s">
        <v>34</v>
      </c>
      <c r="AG135" s="956" t="s">
        <v>34</v>
      </c>
    </row>
    <row r="136" spans="1:33" s="143" customFormat="1" outlineLevel="1" x14ac:dyDescent="0.25">
      <c r="A136" s="448"/>
      <c r="B136" s="157" t="s">
        <v>433</v>
      </c>
      <c r="C136" s="158">
        <v>2210</v>
      </c>
      <c r="D136" s="159" t="s">
        <v>98</v>
      </c>
      <c r="E136" s="160" t="s">
        <v>113</v>
      </c>
      <c r="F136" s="158" t="s">
        <v>43</v>
      </c>
      <c r="G136" s="639">
        <f>H136+I136</f>
        <v>0</v>
      </c>
      <c r="H136" s="787">
        <f>ROUND(H137*H138/1000,1)</f>
        <v>0</v>
      </c>
      <c r="I136" s="788">
        <f>ROUND(I137*I138/1000,1)</f>
        <v>0</v>
      </c>
      <c r="J136" s="639">
        <f>K136+L136</f>
        <v>0</v>
      </c>
      <c r="K136" s="787">
        <f>ROUND(K137*K138/1000,1)</f>
        <v>0</v>
      </c>
      <c r="L136" s="788">
        <f>ROUND(L137*L138/1000,1)</f>
        <v>0</v>
      </c>
      <c r="M136" s="639">
        <f>N136+O136</f>
        <v>0</v>
      </c>
      <c r="N136" s="787">
        <f>ROUND(N137*N138/1000,1)</f>
        <v>0</v>
      </c>
      <c r="O136" s="788">
        <f>ROUND(O137*O138/1000,1)</f>
        <v>0</v>
      </c>
      <c r="P136" s="639">
        <f>Q136+R136</f>
        <v>0</v>
      </c>
      <c r="Q136" s="787">
        <f>ROUND(Q137*Q138/1000,1)</f>
        <v>0</v>
      </c>
      <c r="R136" s="788">
        <f>ROUND(R137*R138/1000,1)</f>
        <v>0</v>
      </c>
      <c r="S136" s="639">
        <f>T136+U136</f>
        <v>0</v>
      </c>
      <c r="T136" s="787">
        <f>ROUND(T137*T138/1000,1)</f>
        <v>0</v>
      </c>
      <c r="U136" s="788">
        <f>ROUND(U137*U138/1000,1)</f>
        <v>0</v>
      </c>
      <c r="V136" s="561" t="s">
        <v>34</v>
      </c>
      <c r="W136" s="562" t="s">
        <v>34</v>
      </c>
      <c r="X136" s="562" t="s">
        <v>34</v>
      </c>
      <c r="Y136" s="563" t="s">
        <v>34</v>
      </c>
      <c r="Z136" s="933">
        <f t="shared" ref="Z136" si="305">G136-J136</f>
        <v>0</v>
      </c>
      <c r="AA136" s="787">
        <f t="shared" ref="AA136" si="306">G136-M136</f>
        <v>0</v>
      </c>
      <c r="AB136" s="787">
        <f t="shared" ref="AB136" si="307">G136-P136</f>
        <v>0</v>
      </c>
      <c r="AC136" s="934">
        <f t="shared" ref="AC136" si="308">G136-S136</f>
        <v>0</v>
      </c>
      <c r="AD136" s="935">
        <f t="shared" ref="AD136" si="309">IF(G136&gt;0,ROUND((J136/G136),3),0)</f>
        <v>0</v>
      </c>
      <c r="AE136" s="936">
        <f t="shared" ref="AE136" si="310">IF(G136&gt;0,ROUND((M136/G136),3),0)</f>
        <v>0</v>
      </c>
      <c r="AF136" s="936">
        <f t="shared" ref="AF136" si="311">IF(G136&gt;0,ROUND((P136/G136),3),0)</f>
        <v>0</v>
      </c>
      <c r="AG136" s="937">
        <f t="shared" ref="AG136" si="312">IF(G136&gt;0,ROUND((S136/G136),3),0)</f>
        <v>0</v>
      </c>
    </row>
    <row r="137" spans="1:33" s="161" customFormat="1" ht="12" outlineLevel="1" x14ac:dyDescent="0.25">
      <c r="A137" s="1156"/>
      <c r="B137" s="170"/>
      <c r="C137" s="163"/>
      <c r="D137" s="134" t="s">
        <v>98</v>
      </c>
      <c r="E137" s="153" t="s">
        <v>85</v>
      </c>
      <c r="F137" s="120" t="s">
        <v>35</v>
      </c>
      <c r="G137" s="789">
        <f>H137+I137</f>
        <v>0</v>
      </c>
      <c r="H137" s="790"/>
      <c r="I137" s="791"/>
      <c r="J137" s="789">
        <f>K137+L137</f>
        <v>0</v>
      </c>
      <c r="K137" s="790"/>
      <c r="L137" s="791"/>
      <c r="M137" s="789">
        <f>N137+O137</f>
        <v>0</v>
      </c>
      <c r="N137" s="790"/>
      <c r="O137" s="791"/>
      <c r="P137" s="789">
        <f>Q137+R137</f>
        <v>0</v>
      </c>
      <c r="Q137" s="790"/>
      <c r="R137" s="791"/>
      <c r="S137" s="789">
        <f>T137+U137</f>
        <v>0</v>
      </c>
      <c r="T137" s="790"/>
      <c r="U137" s="791"/>
      <c r="V137" s="555" t="s">
        <v>34</v>
      </c>
      <c r="W137" s="556" t="s">
        <v>34</v>
      </c>
      <c r="X137" s="556" t="s">
        <v>34</v>
      </c>
      <c r="Y137" s="557" t="s">
        <v>34</v>
      </c>
      <c r="Z137" s="954" t="s">
        <v>34</v>
      </c>
      <c r="AA137" s="955" t="s">
        <v>34</v>
      </c>
      <c r="AB137" s="955" t="s">
        <v>34</v>
      </c>
      <c r="AC137" s="956" t="s">
        <v>34</v>
      </c>
      <c r="AD137" s="954" t="s">
        <v>34</v>
      </c>
      <c r="AE137" s="955" t="s">
        <v>34</v>
      </c>
      <c r="AF137" s="955" t="s">
        <v>34</v>
      </c>
      <c r="AG137" s="956" t="s">
        <v>34</v>
      </c>
    </row>
    <row r="138" spans="1:33" s="161" customFormat="1" ht="12" outlineLevel="1" x14ac:dyDescent="0.25">
      <c r="A138" s="1156"/>
      <c r="B138" s="170"/>
      <c r="C138" s="163"/>
      <c r="D138" s="134" t="s">
        <v>98</v>
      </c>
      <c r="E138" s="153" t="s">
        <v>86</v>
      </c>
      <c r="F138" s="120" t="s">
        <v>62</v>
      </c>
      <c r="G138" s="808">
        <f>IF(I138+H138&gt;0,AVERAGE(H138:I138),0)</f>
        <v>0</v>
      </c>
      <c r="H138" s="809"/>
      <c r="I138" s="810"/>
      <c r="J138" s="808">
        <f>IF(L138+K138&gt;0,AVERAGE(K138:L138),0)</f>
        <v>0</v>
      </c>
      <c r="K138" s="809"/>
      <c r="L138" s="810"/>
      <c r="M138" s="808">
        <f>IF(O138+N138&gt;0,AVERAGE(N138:O138),0)</f>
        <v>0</v>
      </c>
      <c r="N138" s="809"/>
      <c r="O138" s="810"/>
      <c r="P138" s="808">
        <f>IF(R138+Q138&gt;0,AVERAGE(Q138:R138),0)</f>
        <v>0</v>
      </c>
      <c r="Q138" s="809"/>
      <c r="R138" s="810"/>
      <c r="S138" s="808">
        <f>IF(U138+T138&gt;0,AVERAGE(T138:U138),0)</f>
        <v>0</v>
      </c>
      <c r="T138" s="809"/>
      <c r="U138" s="810"/>
      <c r="V138" s="570" t="s">
        <v>34</v>
      </c>
      <c r="W138" s="571" t="s">
        <v>34</v>
      </c>
      <c r="X138" s="571" t="s">
        <v>34</v>
      </c>
      <c r="Y138" s="572" t="s">
        <v>34</v>
      </c>
      <c r="Z138" s="971" t="s">
        <v>34</v>
      </c>
      <c r="AA138" s="972" t="s">
        <v>34</v>
      </c>
      <c r="AB138" s="972" t="s">
        <v>34</v>
      </c>
      <c r="AC138" s="973" t="s">
        <v>34</v>
      </c>
      <c r="AD138" s="971" t="s">
        <v>34</v>
      </c>
      <c r="AE138" s="972" t="s">
        <v>34</v>
      </c>
      <c r="AF138" s="972" t="s">
        <v>34</v>
      </c>
      <c r="AG138" s="973" t="s">
        <v>34</v>
      </c>
    </row>
    <row r="139" spans="1:33" s="143" customFormat="1" outlineLevel="1" x14ac:dyDescent="0.25">
      <c r="A139" s="448"/>
      <c r="B139" s="157" t="s">
        <v>434</v>
      </c>
      <c r="C139" s="158">
        <v>2210</v>
      </c>
      <c r="D139" s="159" t="s">
        <v>98</v>
      </c>
      <c r="E139" s="160" t="s">
        <v>115</v>
      </c>
      <c r="F139" s="158" t="s">
        <v>43</v>
      </c>
      <c r="G139" s="639">
        <f>H139+I139</f>
        <v>0</v>
      </c>
      <c r="H139" s="787">
        <f>ROUND(H140*H141/1000,1)</f>
        <v>0</v>
      </c>
      <c r="I139" s="788">
        <f>ROUND(I140*I141/1000,1)</f>
        <v>0</v>
      </c>
      <c r="J139" s="639">
        <f>K139+L139</f>
        <v>0</v>
      </c>
      <c r="K139" s="787">
        <f>ROUND(K140*K141/1000,1)</f>
        <v>0</v>
      </c>
      <c r="L139" s="788">
        <f>ROUND(L140*L141/1000,1)</f>
        <v>0</v>
      </c>
      <c r="M139" s="639">
        <f>N139+O139</f>
        <v>0</v>
      </c>
      <c r="N139" s="787">
        <f>ROUND(N140*N141/1000,1)</f>
        <v>0</v>
      </c>
      <c r="O139" s="788">
        <f>ROUND(O140*O141/1000,1)</f>
        <v>0</v>
      </c>
      <c r="P139" s="639">
        <f>Q139+R139</f>
        <v>0</v>
      </c>
      <c r="Q139" s="787">
        <f>ROUND(Q140*Q141/1000,1)</f>
        <v>0</v>
      </c>
      <c r="R139" s="788">
        <f>ROUND(R140*R141/1000,1)</f>
        <v>0</v>
      </c>
      <c r="S139" s="639">
        <f>T139+U139</f>
        <v>0</v>
      </c>
      <c r="T139" s="787">
        <f>ROUND(T140*T141/1000,1)</f>
        <v>0</v>
      </c>
      <c r="U139" s="788">
        <f>ROUND(U140*U141/1000,1)</f>
        <v>0</v>
      </c>
      <c r="V139" s="573" t="s">
        <v>34</v>
      </c>
      <c r="W139" s="574" t="s">
        <v>34</v>
      </c>
      <c r="X139" s="574" t="s">
        <v>34</v>
      </c>
      <c r="Y139" s="575" t="s">
        <v>34</v>
      </c>
      <c r="Z139" s="938">
        <f t="shared" ref="Z139" si="313">G139-J139</f>
        <v>0</v>
      </c>
      <c r="AA139" s="806">
        <f t="shared" ref="AA139" si="314">G139-M139</f>
        <v>0</v>
      </c>
      <c r="AB139" s="806">
        <f t="shared" ref="AB139" si="315">G139-P139</f>
        <v>0</v>
      </c>
      <c r="AC139" s="974">
        <f t="shared" ref="AC139" si="316">G139-S139</f>
        <v>0</v>
      </c>
      <c r="AD139" s="975">
        <f t="shared" ref="AD139" si="317">IF(G139&gt;0,ROUND((J139/G139),3),0)</f>
        <v>0</v>
      </c>
      <c r="AE139" s="976">
        <f t="shared" ref="AE139" si="318">IF(G139&gt;0,ROUND((M139/G139),3),0)</f>
        <v>0</v>
      </c>
      <c r="AF139" s="976">
        <f t="shared" ref="AF139" si="319">IF(G139&gt;0,ROUND((P139/G139),3),0)</f>
        <v>0</v>
      </c>
      <c r="AG139" s="977">
        <f t="shared" ref="AG139" si="320">IF(G139&gt;0,ROUND((S139/G139),3),0)</f>
        <v>0</v>
      </c>
    </row>
    <row r="140" spans="1:33" s="161" customFormat="1" ht="12" outlineLevel="1" x14ac:dyDescent="0.25">
      <c r="A140" s="1156"/>
      <c r="B140" s="170"/>
      <c r="C140" s="163"/>
      <c r="D140" s="134" t="s">
        <v>98</v>
      </c>
      <c r="E140" s="153" t="s">
        <v>85</v>
      </c>
      <c r="F140" s="120" t="s">
        <v>35</v>
      </c>
      <c r="G140" s="789">
        <f>H140+I140</f>
        <v>0</v>
      </c>
      <c r="H140" s="790"/>
      <c r="I140" s="791"/>
      <c r="J140" s="789">
        <f>K140+L140</f>
        <v>0</v>
      </c>
      <c r="K140" s="790"/>
      <c r="L140" s="791"/>
      <c r="M140" s="789">
        <f>N140+O140</f>
        <v>0</v>
      </c>
      <c r="N140" s="790"/>
      <c r="O140" s="791"/>
      <c r="P140" s="789">
        <f>Q140+R140</f>
        <v>0</v>
      </c>
      <c r="Q140" s="790"/>
      <c r="R140" s="791"/>
      <c r="S140" s="789">
        <f>T140+U140</f>
        <v>0</v>
      </c>
      <c r="T140" s="790"/>
      <c r="U140" s="791"/>
      <c r="V140" s="555" t="s">
        <v>34</v>
      </c>
      <c r="W140" s="556" t="s">
        <v>34</v>
      </c>
      <c r="X140" s="556" t="s">
        <v>34</v>
      </c>
      <c r="Y140" s="557" t="s">
        <v>34</v>
      </c>
      <c r="Z140" s="954" t="s">
        <v>34</v>
      </c>
      <c r="AA140" s="955" t="s">
        <v>34</v>
      </c>
      <c r="AB140" s="955" t="s">
        <v>34</v>
      </c>
      <c r="AC140" s="956" t="s">
        <v>34</v>
      </c>
      <c r="AD140" s="954" t="s">
        <v>34</v>
      </c>
      <c r="AE140" s="955" t="s">
        <v>34</v>
      </c>
      <c r="AF140" s="955" t="s">
        <v>34</v>
      </c>
      <c r="AG140" s="956" t="s">
        <v>34</v>
      </c>
    </row>
    <row r="141" spans="1:33" s="161" customFormat="1" ht="12" outlineLevel="1" x14ac:dyDescent="0.25">
      <c r="A141" s="1156"/>
      <c r="B141" s="170"/>
      <c r="C141" s="163"/>
      <c r="D141" s="134" t="s">
        <v>98</v>
      </c>
      <c r="E141" s="153" t="s">
        <v>86</v>
      </c>
      <c r="F141" s="120" t="s">
        <v>62</v>
      </c>
      <c r="G141" s="808">
        <f>IF(I141+H141&gt;0,AVERAGE(H141:I141),0)</f>
        <v>0</v>
      </c>
      <c r="H141" s="809"/>
      <c r="I141" s="810"/>
      <c r="J141" s="808">
        <f>IF(L141+K141&gt;0,AVERAGE(K141:L141),0)</f>
        <v>0</v>
      </c>
      <c r="K141" s="809"/>
      <c r="L141" s="810"/>
      <c r="M141" s="808">
        <f>IF(O141+N141&gt;0,AVERAGE(N141:O141),0)</f>
        <v>0</v>
      </c>
      <c r="N141" s="809"/>
      <c r="O141" s="810"/>
      <c r="P141" s="808">
        <f>IF(R141+Q141&gt;0,AVERAGE(Q141:R141),0)</f>
        <v>0</v>
      </c>
      <c r="Q141" s="809"/>
      <c r="R141" s="810"/>
      <c r="S141" s="808">
        <f>IF(U141+T141&gt;0,AVERAGE(T141:U141),0)</f>
        <v>0</v>
      </c>
      <c r="T141" s="809"/>
      <c r="U141" s="810"/>
      <c r="V141" s="555" t="s">
        <v>34</v>
      </c>
      <c r="W141" s="556" t="s">
        <v>34</v>
      </c>
      <c r="X141" s="556" t="s">
        <v>34</v>
      </c>
      <c r="Y141" s="557" t="s">
        <v>34</v>
      </c>
      <c r="Z141" s="954" t="s">
        <v>34</v>
      </c>
      <c r="AA141" s="955" t="s">
        <v>34</v>
      </c>
      <c r="AB141" s="955" t="s">
        <v>34</v>
      </c>
      <c r="AC141" s="956" t="s">
        <v>34</v>
      </c>
      <c r="AD141" s="954" t="s">
        <v>34</v>
      </c>
      <c r="AE141" s="955" t="s">
        <v>34</v>
      </c>
      <c r="AF141" s="955" t="s">
        <v>34</v>
      </c>
      <c r="AG141" s="956" t="s">
        <v>34</v>
      </c>
    </row>
    <row r="142" spans="1:33" s="143" customFormat="1" outlineLevel="1" x14ac:dyDescent="0.25">
      <c r="A142" s="448"/>
      <c r="B142" s="157" t="s">
        <v>435</v>
      </c>
      <c r="C142" s="158">
        <v>2210</v>
      </c>
      <c r="D142" s="159" t="s">
        <v>98</v>
      </c>
      <c r="E142" s="160" t="s">
        <v>117</v>
      </c>
      <c r="F142" s="158" t="s">
        <v>43</v>
      </c>
      <c r="G142" s="636">
        <f>H142+I142</f>
        <v>0</v>
      </c>
      <c r="H142" s="806">
        <f>ROUND(H143*H144/1000,1)</f>
        <v>0</v>
      </c>
      <c r="I142" s="807">
        <f>ROUND(I143*I144/1000,1)</f>
        <v>0</v>
      </c>
      <c r="J142" s="636">
        <f>K142+L142</f>
        <v>0</v>
      </c>
      <c r="K142" s="806">
        <f>ROUND(K143*K144/1000,1)</f>
        <v>0</v>
      </c>
      <c r="L142" s="807">
        <f>ROUND(L143*L144/1000,1)</f>
        <v>0</v>
      </c>
      <c r="M142" s="636">
        <f>N142+O142</f>
        <v>0</v>
      </c>
      <c r="N142" s="806">
        <f>ROUND(N143*N144/1000,1)</f>
        <v>0</v>
      </c>
      <c r="O142" s="807">
        <f>ROUND(O143*O144/1000,1)</f>
        <v>0</v>
      </c>
      <c r="P142" s="636">
        <f>Q142+R142</f>
        <v>0</v>
      </c>
      <c r="Q142" s="806">
        <f>ROUND(Q143*Q144/1000,1)</f>
        <v>0</v>
      </c>
      <c r="R142" s="807">
        <f>ROUND(R143*R144/1000,1)</f>
        <v>0</v>
      </c>
      <c r="S142" s="636">
        <f>T142+U142</f>
        <v>0</v>
      </c>
      <c r="T142" s="806">
        <f>ROUND(T143*T144/1000,1)</f>
        <v>0</v>
      </c>
      <c r="U142" s="807">
        <f>ROUND(U143*U144/1000,1)</f>
        <v>0</v>
      </c>
      <c r="V142" s="561" t="s">
        <v>34</v>
      </c>
      <c r="W142" s="562" t="s">
        <v>34</v>
      </c>
      <c r="X142" s="562" t="s">
        <v>34</v>
      </c>
      <c r="Y142" s="563" t="s">
        <v>34</v>
      </c>
      <c r="Z142" s="933">
        <f t="shared" ref="Z142" si="321">G142-J142</f>
        <v>0</v>
      </c>
      <c r="AA142" s="787">
        <f t="shared" ref="AA142" si="322">G142-M142</f>
        <v>0</v>
      </c>
      <c r="AB142" s="787">
        <f t="shared" ref="AB142" si="323">G142-P142</f>
        <v>0</v>
      </c>
      <c r="AC142" s="934">
        <f t="shared" ref="AC142" si="324">G142-S142</f>
        <v>0</v>
      </c>
      <c r="AD142" s="935">
        <f t="shared" ref="AD142" si="325">IF(G142&gt;0,ROUND((J142/G142),3),0)</f>
        <v>0</v>
      </c>
      <c r="AE142" s="936">
        <f t="shared" ref="AE142" si="326">IF(G142&gt;0,ROUND((M142/G142),3),0)</f>
        <v>0</v>
      </c>
      <c r="AF142" s="936">
        <f t="shared" ref="AF142" si="327">IF(G142&gt;0,ROUND((P142/G142),3),0)</f>
        <v>0</v>
      </c>
      <c r="AG142" s="937">
        <f t="shared" ref="AG142" si="328">IF(G142&gt;0,ROUND((S142/G142),3),0)</f>
        <v>0</v>
      </c>
    </row>
    <row r="143" spans="1:33" s="161" customFormat="1" ht="12" outlineLevel="1" x14ac:dyDescent="0.25">
      <c r="A143" s="1156"/>
      <c r="B143" s="170"/>
      <c r="C143" s="163"/>
      <c r="D143" s="134" t="s">
        <v>98</v>
      </c>
      <c r="E143" s="153" t="s">
        <v>85</v>
      </c>
      <c r="F143" s="120" t="s">
        <v>35</v>
      </c>
      <c r="G143" s="789">
        <f>H143+I143</f>
        <v>0</v>
      </c>
      <c r="H143" s="790"/>
      <c r="I143" s="791"/>
      <c r="J143" s="789">
        <f>K143+L143</f>
        <v>0</v>
      </c>
      <c r="K143" s="790"/>
      <c r="L143" s="791"/>
      <c r="M143" s="789">
        <f>N143+O143</f>
        <v>0</v>
      </c>
      <c r="N143" s="790"/>
      <c r="O143" s="791"/>
      <c r="P143" s="789">
        <f>Q143+R143</f>
        <v>0</v>
      </c>
      <c r="Q143" s="790"/>
      <c r="R143" s="791"/>
      <c r="S143" s="789">
        <f>T143+U143</f>
        <v>0</v>
      </c>
      <c r="T143" s="790"/>
      <c r="U143" s="791"/>
      <c r="V143" s="555" t="s">
        <v>34</v>
      </c>
      <c r="W143" s="556" t="s">
        <v>34</v>
      </c>
      <c r="X143" s="556" t="s">
        <v>34</v>
      </c>
      <c r="Y143" s="557" t="s">
        <v>34</v>
      </c>
      <c r="Z143" s="954" t="s">
        <v>34</v>
      </c>
      <c r="AA143" s="955" t="s">
        <v>34</v>
      </c>
      <c r="AB143" s="955" t="s">
        <v>34</v>
      </c>
      <c r="AC143" s="956" t="s">
        <v>34</v>
      </c>
      <c r="AD143" s="954" t="s">
        <v>34</v>
      </c>
      <c r="AE143" s="955" t="s">
        <v>34</v>
      </c>
      <c r="AF143" s="955" t="s">
        <v>34</v>
      </c>
      <c r="AG143" s="956" t="s">
        <v>34</v>
      </c>
    </row>
    <row r="144" spans="1:33" s="161" customFormat="1" ht="12" outlineLevel="1" x14ac:dyDescent="0.25">
      <c r="A144" s="1156"/>
      <c r="B144" s="170"/>
      <c r="C144" s="163"/>
      <c r="D144" s="134" t="s">
        <v>98</v>
      </c>
      <c r="E144" s="153" t="s">
        <v>86</v>
      </c>
      <c r="F144" s="120" t="s">
        <v>62</v>
      </c>
      <c r="G144" s="808">
        <f>IF(I144+H144&gt;0,AVERAGE(H144:I144),0)</f>
        <v>0</v>
      </c>
      <c r="H144" s="809"/>
      <c r="I144" s="810"/>
      <c r="J144" s="808">
        <f>IF(L144+K144&gt;0,AVERAGE(K144:L144),0)</f>
        <v>0</v>
      </c>
      <c r="K144" s="809"/>
      <c r="L144" s="810"/>
      <c r="M144" s="808">
        <f>IF(O144+N144&gt;0,AVERAGE(N144:O144),0)</f>
        <v>0</v>
      </c>
      <c r="N144" s="809"/>
      <c r="O144" s="810"/>
      <c r="P144" s="808">
        <f>IF(R144+Q144&gt;0,AVERAGE(Q144:R144),0)</f>
        <v>0</v>
      </c>
      <c r="Q144" s="809"/>
      <c r="R144" s="810"/>
      <c r="S144" s="808">
        <f>IF(U144+T144&gt;0,AVERAGE(T144:U144),0)</f>
        <v>0</v>
      </c>
      <c r="T144" s="809"/>
      <c r="U144" s="810"/>
      <c r="V144" s="570" t="s">
        <v>34</v>
      </c>
      <c r="W144" s="571" t="s">
        <v>34</v>
      </c>
      <c r="X144" s="571" t="s">
        <v>34</v>
      </c>
      <c r="Y144" s="572" t="s">
        <v>34</v>
      </c>
      <c r="Z144" s="971" t="s">
        <v>34</v>
      </c>
      <c r="AA144" s="972" t="s">
        <v>34</v>
      </c>
      <c r="AB144" s="972" t="s">
        <v>34</v>
      </c>
      <c r="AC144" s="973" t="s">
        <v>34</v>
      </c>
      <c r="AD144" s="971" t="s">
        <v>34</v>
      </c>
      <c r="AE144" s="972" t="s">
        <v>34</v>
      </c>
      <c r="AF144" s="972" t="s">
        <v>34</v>
      </c>
      <c r="AG144" s="973" t="s">
        <v>34</v>
      </c>
    </row>
    <row r="145" spans="1:33" s="143" customFormat="1" outlineLevel="1" x14ac:dyDescent="0.25">
      <c r="A145" s="448"/>
      <c r="B145" s="157" t="s">
        <v>436</v>
      </c>
      <c r="C145" s="158">
        <v>2210</v>
      </c>
      <c r="D145" s="159" t="s">
        <v>98</v>
      </c>
      <c r="E145" s="160" t="s">
        <v>119</v>
      </c>
      <c r="F145" s="158" t="s">
        <v>43</v>
      </c>
      <c r="G145" s="636">
        <f>H145+I145</f>
        <v>0</v>
      </c>
      <c r="H145" s="806">
        <f>ROUND(H146*H147/1000,1)</f>
        <v>0</v>
      </c>
      <c r="I145" s="807">
        <f>ROUND(I146*I147/1000,1)</f>
        <v>0</v>
      </c>
      <c r="J145" s="636">
        <f>K145+L145</f>
        <v>0</v>
      </c>
      <c r="K145" s="806">
        <f>ROUND(K146*K147/1000,1)</f>
        <v>0</v>
      </c>
      <c r="L145" s="807">
        <f>ROUND(L146*L147/1000,1)</f>
        <v>0</v>
      </c>
      <c r="M145" s="636">
        <f>N145+O145</f>
        <v>0</v>
      </c>
      <c r="N145" s="806">
        <f>ROUND(N146*N147/1000,1)</f>
        <v>0</v>
      </c>
      <c r="O145" s="807">
        <f>ROUND(O146*O147/1000,1)</f>
        <v>0</v>
      </c>
      <c r="P145" s="636">
        <f>Q145+R145</f>
        <v>0</v>
      </c>
      <c r="Q145" s="806">
        <f>ROUND(Q146*Q147/1000,1)</f>
        <v>0</v>
      </c>
      <c r="R145" s="807">
        <f>ROUND(R146*R147/1000,1)</f>
        <v>0</v>
      </c>
      <c r="S145" s="636">
        <f>T145+U145</f>
        <v>0</v>
      </c>
      <c r="T145" s="806">
        <f>ROUND(T146*T147/1000,1)</f>
        <v>0</v>
      </c>
      <c r="U145" s="807">
        <f>ROUND(U146*U147/1000,1)</f>
        <v>0</v>
      </c>
      <c r="V145" s="573" t="s">
        <v>34</v>
      </c>
      <c r="W145" s="574" t="s">
        <v>34</v>
      </c>
      <c r="X145" s="574" t="s">
        <v>34</v>
      </c>
      <c r="Y145" s="575" t="s">
        <v>34</v>
      </c>
      <c r="Z145" s="938">
        <f t="shared" ref="Z145" si="329">G145-J145</f>
        <v>0</v>
      </c>
      <c r="AA145" s="806">
        <f t="shared" ref="AA145" si="330">G145-M145</f>
        <v>0</v>
      </c>
      <c r="AB145" s="806">
        <f t="shared" ref="AB145" si="331">G145-P145</f>
        <v>0</v>
      </c>
      <c r="AC145" s="974">
        <f t="shared" ref="AC145" si="332">G145-S145</f>
        <v>0</v>
      </c>
      <c r="AD145" s="975">
        <f t="shared" ref="AD145" si="333">IF(G145&gt;0,ROUND((J145/G145),3),0)</f>
        <v>0</v>
      </c>
      <c r="AE145" s="976">
        <f t="shared" ref="AE145" si="334">IF(G145&gt;0,ROUND((M145/G145),3),0)</f>
        <v>0</v>
      </c>
      <c r="AF145" s="976">
        <f t="shared" ref="AF145" si="335">IF(G145&gt;0,ROUND((P145/G145),3),0)</f>
        <v>0</v>
      </c>
      <c r="AG145" s="977">
        <f t="shared" ref="AG145" si="336">IF(G145&gt;0,ROUND((S145/G145),3),0)</f>
        <v>0</v>
      </c>
    </row>
    <row r="146" spans="1:33" s="161" customFormat="1" ht="12" outlineLevel="1" x14ac:dyDescent="0.25">
      <c r="A146" s="1156"/>
      <c r="B146" s="170"/>
      <c r="C146" s="163"/>
      <c r="D146" s="134" t="s">
        <v>98</v>
      </c>
      <c r="E146" s="153" t="s">
        <v>85</v>
      </c>
      <c r="F146" s="120" t="s">
        <v>35</v>
      </c>
      <c r="G146" s="789">
        <f>H146+I146</f>
        <v>0</v>
      </c>
      <c r="H146" s="790"/>
      <c r="I146" s="791"/>
      <c r="J146" s="789">
        <f>K146+L146</f>
        <v>0</v>
      </c>
      <c r="K146" s="790"/>
      <c r="L146" s="791"/>
      <c r="M146" s="789">
        <f>N146+O146</f>
        <v>0</v>
      </c>
      <c r="N146" s="790"/>
      <c r="O146" s="791"/>
      <c r="P146" s="789">
        <f>Q146+R146</f>
        <v>0</v>
      </c>
      <c r="Q146" s="790"/>
      <c r="R146" s="791"/>
      <c r="S146" s="789">
        <f>T146+U146</f>
        <v>0</v>
      </c>
      <c r="T146" s="790"/>
      <c r="U146" s="791"/>
      <c r="V146" s="555" t="s">
        <v>34</v>
      </c>
      <c r="W146" s="556" t="s">
        <v>34</v>
      </c>
      <c r="X146" s="556" t="s">
        <v>34</v>
      </c>
      <c r="Y146" s="557" t="s">
        <v>34</v>
      </c>
      <c r="Z146" s="954" t="s">
        <v>34</v>
      </c>
      <c r="AA146" s="955" t="s">
        <v>34</v>
      </c>
      <c r="AB146" s="955" t="s">
        <v>34</v>
      </c>
      <c r="AC146" s="956" t="s">
        <v>34</v>
      </c>
      <c r="AD146" s="954" t="s">
        <v>34</v>
      </c>
      <c r="AE146" s="955" t="s">
        <v>34</v>
      </c>
      <c r="AF146" s="955" t="s">
        <v>34</v>
      </c>
      <c r="AG146" s="956" t="s">
        <v>34</v>
      </c>
    </row>
    <row r="147" spans="1:33" s="161" customFormat="1" ht="12" outlineLevel="1" x14ac:dyDescent="0.25">
      <c r="A147" s="1156"/>
      <c r="B147" s="170"/>
      <c r="C147" s="163"/>
      <c r="D147" s="134" t="s">
        <v>98</v>
      </c>
      <c r="E147" s="153" t="s">
        <v>86</v>
      </c>
      <c r="F147" s="120" t="s">
        <v>62</v>
      </c>
      <c r="G147" s="808">
        <f>IF(I147+H147&gt;0,AVERAGE(H147:I147),0)</f>
        <v>0</v>
      </c>
      <c r="H147" s="809"/>
      <c r="I147" s="810"/>
      <c r="J147" s="808">
        <f>IF(L147+K147&gt;0,AVERAGE(K147:L147),0)</f>
        <v>0</v>
      </c>
      <c r="K147" s="809"/>
      <c r="L147" s="810"/>
      <c r="M147" s="808">
        <f>IF(O147+N147&gt;0,AVERAGE(N147:O147),0)</f>
        <v>0</v>
      </c>
      <c r="N147" s="809"/>
      <c r="O147" s="810"/>
      <c r="P147" s="808">
        <f>IF(R147+Q147&gt;0,AVERAGE(Q147:R147),0)</f>
        <v>0</v>
      </c>
      <c r="Q147" s="809"/>
      <c r="R147" s="810"/>
      <c r="S147" s="808">
        <f>IF(U147+T147&gt;0,AVERAGE(T147:U147),0)</f>
        <v>0</v>
      </c>
      <c r="T147" s="809"/>
      <c r="U147" s="810"/>
      <c r="V147" s="555" t="s">
        <v>34</v>
      </c>
      <c r="W147" s="556" t="s">
        <v>34</v>
      </c>
      <c r="X147" s="556" t="s">
        <v>34</v>
      </c>
      <c r="Y147" s="557" t="s">
        <v>34</v>
      </c>
      <c r="Z147" s="954" t="s">
        <v>34</v>
      </c>
      <c r="AA147" s="955" t="s">
        <v>34</v>
      </c>
      <c r="AB147" s="955" t="s">
        <v>34</v>
      </c>
      <c r="AC147" s="956" t="s">
        <v>34</v>
      </c>
      <c r="AD147" s="954" t="s">
        <v>34</v>
      </c>
      <c r="AE147" s="955" t="s">
        <v>34</v>
      </c>
      <c r="AF147" s="955" t="s">
        <v>34</v>
      </c>
      <c r="AG147" s="956" t="s">
        <v>34</v>
      </c>
    </row>
    <row r="148" spans="1:33" s="143" customFormat="1" outlineLevel="1" x14ac:dyDescent="0.25">
      <c r="A148" s="448"/>
      <c r="B148" s="157" t="s">
        <v>437</v>
      </c>
      <c r="C148" s="158">
        <v>2210</v>
      </c>
      <c r="D148" s="159" t="s">
        <v>98</v>
      </c>
      <c r="E148" s="160" t="s">
        <v>121</v>
      </c>
      <c r="F148" s="158" t="s">
        <v>43</v>
      </c>
      <c r="G148" s="636">
        <f>H148+I148</f>
        <v>0</v>
      </c>
      <c r="H148" s="806">
        <f>ROUND(H149*H150/1000,1)</f>
        <v>0</v>
      </c>
      <c r="I148" s="807">
        <f>ROUND(I149*I150/1000,1)</f>
        <v>0</v>
      </c>
      <c r="J148" s="636">
        <f>K148+L148</f>
        <v>0</v>
      </c>
      <c r="K148" s="806">
        <f>ROUND(K149*K150/1000,1)</f>
        <v>0</v>
      </c>
      <c r="L148" s="807">
        <f>ROUND(L149*L150/1000,1)</f>
        <v>0</v>
      </c>
      <c r="M148" s="636">
        <f>N148+O148</f>
        <v>0</v>
      </c>
      <c r="N148" s="806">
        <f>ROUND(N149*N150/1000,1)</f>
        <v>0</v>
      </c>
      <c r="O148" s="807">
        <f>ROUND(O149*O150/1000,1)</f>
        <v>0</v>
      </c>
      <c r="P148" s="636">
        <f>Q148+R148</f>
        <v>0</v>
      </c>
      <c r="Q148" s="806">
        <f>ROUND(Q149*Q150/1000,1)</f>
        <v>0</v>
      </c>
      <c r="R148" s="807">
        <f>ROUND(R149*R150/1000,1)</f>
        <v>0</v>
      </c>
      <c r="S148" s="636">
        <f>T148+U148</f>
        <v>0</v>
      </c>
      <c r="T148" s="806">
        <f>ROUND(T149*T150/1000,1)</f>
        <v>0</v>
      </c>
      <c r="U148" s="807">
        <f>ROUND(U149*U150/1000,1)</f>
        <v>0</v>
      </c>
      <c r="V148" s="561" t="s">
        <v>34</v>
      </c>
      <c r="W148" s="562" t="s">
        <v>34</v>
      </c>
      <c r="X148" s="562" t="s">
        <v>34</v>
      </c>
      <c r="Y148" s="563" t="s">
        <v>34</v>
      </c>
      <c r="Z148" s="933">
        <f t="shared" ref="Z148" si="337">G148-J148</f>
        <v>0</v>
      </c>
      <c r="AA148" s="787">
        <f t="shared" ref="AA148" si="338">G148-M148</f>
        <v>0</v>
      </c>
      <c r="AB148" s="787">
        <f t="shared" ref="AB148" si="339">G148-P148</f>
        <v>0</v>
      </c>
      <c r="AC148" s="934">
        <f t="shared" ref="AC148" si="340">G148-S148</f>
        <v>0</v>
      </c>
      <c r="AD148" s="935">
        <f t="shared" ref="AD148" si="341">IF(G148&gt;0,ROUND((J148/G148),3),0)</f>
        <v>0</v>
      </c>
      <c r="AE148" s="936">
        <f t="shared" ref="AE148" si="342">IF(G148&gt;0,ROUND((M148/G148),3),0)</f>
        <v>0</v>
      </c>
      <c r="AF148" s="936">
        <f t="shared" ref="AF148" si="343">IF(G148&gt;0,ROUND((P148/G148),3),0)</f>
        <v>0</v>
      </c>
      <c r="AG148" s="937">
        <f t="shared" ref="AG148" si="344">IF(G148&gt;0,ROUND((S148/G148),3),0)</f>
        <v>0</v>
      </c>
    </row>
    <row r="149" spans="1:33" s="161" customFormat="1" ht="12" outlineLevel="1" x14ac:dyDescent="0.25">
      <c r="A149" s="1156"/>
      <c r="B149" s="170"/>
      <c r="C149" s="163"/>
      <c r="D149" s="134" t="s">
        <v>98</v>
      </c>
      <c r="E149" s="153" t="s">
        <v>85</v>
      </c>
      <c r="F149" s="120" t="s">
        <v>35</v>
      </c>
      <c r="G149" s="789">
        <f>H149+I149</f>
        <v>0</v>
      </c>
      <c r="H149" s="790"/>
      <c r="I149" s="791"/>
      <c r="J149" s="789">
        <f>K149+L149</f>
        <v>0</v>
      </c>
      <c r="K149" s="790"/>
      <c r="L149" s="791"/>
      <c r="M149" s="789">
        <f>N149+O149</f>
        <v>0</v>
      </c>
      <c r="N149" s="790"/>
      <c r="O149" s="791"/>
      <c r="P149" s="789">
        <f>Q149+R149</f>
        <v>0</v>
      </c>
      <c r="Q149" s="790"/>
      <c r="R149" s="791"/>
      <c r="S149" s="789">
        <f>T149+U149</f>
        <v>0</v>
      </c>
      <c r="T149" s="790"/>
      <c r="U149" s="791"/>
      <c r="V149" s="555" t="s">
        <v>34</v>
      </c>
      <c r="W149" s="556" t="s">
        <v>34</v>
      </c>
      <c r="X149" s="556" t="s">
        <v>34</v>
      </c>
      <c r="Y149" s="557" t="s">
        <v>34</v>
      </c>
      <c r="Z149" s="954" t="s">
        <v>34</v>
      </c>
      <c r="AA149" s="955" t="s">
        <v>34</v>
      </c>
      <c r="AB149" s="955" t="s">
        <v>34</v>
      </c>
      <c r="AC149" s="956" t="s">
        <v>34</v>
      </c>
      <c r="AD149" s="954" t="s">
        <v>34</v>
      </c>
      <c r="AE149" s="955" t="s">
        <v>34</v>
      </c>
      <c r="AF149" s="955" t="s">
        <v>34</v>
      </c>
      <c r="AG149" s="956" t="s">
        <v>34</v>
      </c>
    </row>
    <row r="150" spans="1:33" s="161" customFormat="1" ht="12" outlineLevel="1" x14ac:dyDescent="0.25">
      <c r="A150" s="1156"/>
      <c r="B150" s="170"/>
      <c r="C150" s="163"/>
      <c r="D150" s="134" t="s">
        <v>98</v>
      </c>
      <c r="E150" s="153" t="s">
        <v>86</v>
      </c>
      <c r="F150" s="120" t="s">
        <v>62</v>
      </c>
      <c r="G150" s="808">
        <f>IF(I150+H150&gt;0,AVERAGE(H150:I150),0)</f>
        <v>0</v>
      </c>
      <c r="H150" s="809"/>
      <c r="I150" s="810"/>
      <c r="J150" s="808">
        <f>IF(L150+K150&gt;0,AVERAGE(K150:L150),0)</f>
        <v>0</v>
      </c>
      <c r="K150" s="809"/>
      <c r="L150" s="810"/>
      <c r="M150" s="808">
        <f>IF(O150+N150&gt;0,AVERAGE(N150:O150),0)</f>
        <v>0</v>
      </c>
      <c r="N150" s="809"/>
      <c r="O150" s="810"/>
      <c r="P150" s="808">
        <f>IF(R150+Q150&gt;0,AVERAGE(Q150:R150),0)</f>
        <v>0</v>
      </c>
      <c r="Q150" s="809"/>
      <c r="R150" s="810"/>
      <c r="S150" s="808">
        <f>IF(U150+T150&gt;0,AVERAGE(T150:U150),0)</f>
        <v>0</v>
      </c>
      <c r="T150" s="809"/>
      <c r="U150" s="810"/>
      <c r="V150" s="570" t="s">
        <v>34</v>
      </c>
      <c r="W150" s="571" t="s">
        <v>34</v>
      </c>
      <c r="X150" s="571" t="s">
        <v>34</v>
      </c>
      <c r="Y150" s="572" t="s">
        <v>34</v>
      </c>
      <c r="Z150" s="971" t="s">
        <v>34</v>
      </c>
      <c r="AA150" s="972" t="s">
        <v>34</v>
      </c>
      <c r="AB150" s="972" t="s">
        <v>34</v>
      </c>
      <c r="AC150" s="973" t="s">
        <v>34</v>
      </c>
      <c r="AD150" s="971" t="s">
        <v>34</v>
      </c>
      <c r="AE150" s="972" t="s">
        <v>34</v>
      </c>
      <c r="AF150" s="972" t="s">
        <v>34</v>
      </c>
      <c r="AG150" s="973" t="s">
        <v>34</v>
      </c>
    </row>
    <row r="151" spans="1:33" s="143" customFormat="1" outlineLevel="1" x14ac:dyDescent="0.25">
      <c r="A151" s="448"/>
      <c r="B151" s="157" t="s">
        <v>438</v>
      </c>
      <c r="C151" s="158">
        <v>2210</v>
      </c>
      <c r="D151" s="159" t="s">
        <v>98</v>
      </c>
      <c r="E151" s="160" t="s">
        <v>123</v>
      </c>
      <c r="F151" s="158" t="s">
        <v>43</v>
      </c>
      <c r="G151" s="636">
        <f>H151+I151</f>
        <v>0</v>
      </c>
      <c r="H151" s="806">
        <f>ROUND(H152*H153/1000,1)</f>
        <v>0</v>
      </c>
      <c r="I151" s="807">
        <f>ROUND(I152*I153/1000,1)</f>
        <v>0</v>
      </c>
      <c r="J151" s="636">
        <f>K151+L151</f>
        <v>0</v>
      </c>
      <c r="K151" s="806">
        <f>ROUND(K152*K153/1000,1)</f>
        <v>0</v>
      </c>
      <c r="L151" s="807">
        <f>ROUND(L152*L153/1000,1)</f>
        <v>0</v>
      </c>
      <c r="M151" s="636">
        <f>N151+O151</f>
        <v>0</v>
      </c>
      <c r="N151" s="806">
        <f>ROUND(N152*N153/1000,1)</f>
        <v>0</v>
      </c>
      <c r="O151" s="807">
        <f>ROUND(O152*O153/1000,1)</f>
        <v>0</v>
      </c>
      <c r="P151" s="636">
        <f>Q151+R151</f>
        <v>0</v>
      </c>
      <c r="Q151" s="806">
        <f>ROUND(Q152*Q153/1000,1)</f>
        <v>0</v>
      </c>
      <c r="R151" s="807">
        <f>ROUND(R152*R153/1000,1)</f>
        <v>0</v>
      </c>
      <c r="S151" s="636">
        <f>T151+U151</f>
        <v>0</v>
      </c>
      <c r="T151" s="806">
        <f>ROUND(T152*T153/1000,1)</f>
        <v>0</v>
      </c>
      <c r="U151" s="807">
        <f>ROUND(U152*U153/1000,1)</f>
        <v>0</v>
      </c>
      <c r="V151" s="573" t="s">
        <v>34</v>
      </c>
      <c r="W151" s="574" t="s">
        <v>34</v>
      </c>
      <c r="X151" s="574" t="s">
        <v>34</v>
      </c>
      <c r="Y151" s="575" t="s">
        <v>34</v>
      </c>
      <c r="Z151" s="938">
        <f t="shared" ref="Z151" si="345">G151-J151</f>
        <v>0</v>
      </c>
      <c r="AA151" s="806">
        <f t="shared" ref="AA151" si="346">G151-M151</f>
        <v>0</v>
      </c>
      <c r="AB151" s="806">
        <f t="shared" ref="AB151" si="347">G151-P151</f>
        <v>0</v>
      </c>
      <c r="AC151" s="974">
        <f t="shared" ref="AC151" si="348">G151-S151</f>
        <v>0</v>
      </c>
      <c r="AD151" s="975">
        <f t="shared" ref="AD151" si="349">IF(G151&gt;0,ROUND((J151/G151),3),0)</f>
        <v>0</v>
      </c>
      <c r="AE151" s="976">
        <f t="shared" ref="AE151" si="350">IF(G151&gt;0,ROUND((M151/G151),3),0)</f>
        <v>0</v>
      </c>
      <c r="AF151" s="976">
        <f t="shared" ref="AF151" si="351">IF(G151&gt;0,ROUND((P151/G151),3),0)</f>
        <v>0</v>
      </c>
      <c r="AG151" s="977">
        <f t="shared" ref="AG151" si="352">IF(G151&gt;0,ROUND((S151/G151),3),0)</f>
        <v>0</v>
      </c>
    </row>
    <row r="152" spans="1:33" s="161" customFormat="1" ht="12" outlineLevel="1" x14ac:dyDescent="0.25">
      <c r="A152" s="1156"/>
      <c r="B152" s="170"/>
      <c r="C152" s="163"/>
      <c r="D152" s="134" t="s">
        <v>98</v>
      </c>
      <c r="E152" s="153" t="s">
        <v>85</v>
      </c>
      <c r="F152" s="120" t="s">
        <v>35</v>
      </c>
      <c r="G152" s="789">
        <f>H152+I152</f>
        <v>0</v>
      </c>
      <c r="H152" s="790"/>
      <c r="I152" s="791"/>
      <c r="J152" s="789">
        <f>K152+L152</f>
        <v>0</v>
      </c>
      <c r="K152" s="790"/>
      <c r="L152" s="791"/>
      <c r="M152" s="789">
        <f>N152+O152</f>
        <v>0</v>
      </c>
      <c r="N152" s="790"/>
      <c r="O152" s="791"/>
      <c r="P152" s="789">
        <f>Q152+R152</f>
        <v>0</v>
      </c>
      <c r="Q152" s="790"/>
      <c r="R152" s="791"/>
      <c r="S152" s="789">
        <f>T152+U152</f>
        <v>0</v>
      </c>
      <c r="T152" s="790"/>
      <c r="U152" s="791"/>
      <c r="V152" s="555" t="s">
        <v>34</v>
      </c>
      <c r="W152" s="556" t="s">
        <v>34</v>
      </c>
      <c r="X152" s="556" t="s">
        <v>34</v>
      </c>
      <c r="Y152" s="557" t="s">
        <v>34</v>
      </c>
      <c r="Z152" s="954" t="s">
        <v>34</v>
      </c>
      <c r="AA152" s="955" t="s">
        <v>34</v>
      </c>
      <c r="AB152" s="955" t="s">
        <v>34</v>
      </c>
      <c r="AC152" s="956" t="s">
        <v>34</v>
      </c>
      <c r="AD152" s="954" t="s">
        <v>34</v>
      </c>
      <c r="AE152" s="955" t="s">
        <v>34</v>
      </c>
      <c r="AF152" s="955" t="s">
        <v>34</v>
      </c>
      <c r="AG152" s="956" t="s">
        <v>34</v>
      </c>
    </row>
    <row r="153" spans="1:33" s="161" customFormat="1" ht="12" outlineLevel="1" x14ac:dyDescent="0.25">
      <c r="A153" s="1156"/>
      <c r="B153" s="170"/>
      <c r="C153" s="163"/>
      <c r="D153" s="134" t="s">
        <v>98</v>
      </c>
      <c r="E153" s="153" t="s">
        <v>86</v>
      </c>
      <c r="F153" s="120" t="s">
        <v>62</v>
      </c>
      <c r="G153" s="808">
        <f>IF(I153+H153&gt;0,AVERAGE(H153:I153),0)</f>
        <v>0</v>
      </c>
      <c r="H153" s="809"/>
      <c r="I153" s="810"/>
      <c r="J153" s="808">
        <f>IF(L153+K153&gt;0,AVERAGE(K153:L153),0)</f>
        <v>0</v>
      </c>
      <c r="K153" s="809"/>
      <c r="L153" s="810"/>
      <c r="M153" s="808">
        <f>IF(O153+N153&gt;0,AVERAGE(N153:O153),0)</f>
        <v>0</v>
      </c>
      <c r="N153" s="809"/>
      <c r="O153" s="810"/>
      <c r="P153" s="808">
        <f>IF(R153+Q153&gt;0,AVERAGE(Q153:R153),0)</f>
        <v>0</v>
      </c>
      <c r="Q153" s="809"/>
      <c r="R153" s="810"/>
      <c r="S153" s="808">
        <f>IF(U153+T153&gt;0,AVERAGE(T153:U153),0)</f>
        <v>0</v>
      </c>
      <c r="T153" s="809"/>
      <c r="U153" s="810"/>
      <c r="V153" s="555" t="s">
        <v>34</v>
      </c>
      <c r="W153" s="556" t="s">
        <v>34</v>
      </c>
      <c r="X153" s="556" t="s">
        <v>34</v>
      </c>
      <c r="Y153" s="557" t="s">
        <v>34</v>
      </c>
      <c r="Z153" s="954" t="s">
        <v>34</v>
      </c>
      <c r="AA153" s="955" t="s">
        <v>34</v>
      </c>
      <c r="AB153" s="955" t="s">
        <v>34</v>
      </c>
      <c r="AC153" s="956" t="s">
        <v>34</v>
      </c>
      <c r="AD153" s="954" t="s">
        <v>34</v>
      </c>
      <c r="AE153" s="955" t="s">
        <v>34</v>
      </c>
      <c r="AF153" s="955" t="s">
        <v>34</v>
      </c>
      <c r="AG153" s="956" t="s">
        <v>34</v>
      </c>
    </row>
    <row r="154" spans="1:33" s="143" customFormat="1" outlineLevel="1" x14ac:dyDescent="0.25">
      <c r="A154" s="448"/>
      <c r="B154" s="157" t="s">
        <v>439</v>
      </c>
      <c r="C154" s="158">
        <v>2210</v>
      </c>
      <c r="D154" s="159" t="s">
        <v>98</v>
      </c>
      <c r="E154" s="160" t="s">
        <v>124</v>
      </c>
      <c r="F154" s="129" t="s">
        <v>43</v>
      </c>
      <c r="G154" s="639">
        <f>H154+I154</f>
        <v>0</v>
      </c>
      <c r="H154" s="787">
        <f>ROUND(H155*H156/1000,1)</f>
        <v>0</v>
      </c>
      <c r="I154" s="788">
        <f>ROUND(I155*I156/1000,1)</f>
        <v>0</v>
      </c>
      <c r="J154" s="639">
        <f>K154+L154</f>
        <v>0</v>
      </c>
      <c r="K154" s="787">
        <f>ROUND(K155*K156/1000,1)</f>
        <v>0</v>
      </c>
      <c r="L154" s="788">
        <f>ROUND(L155*L156/1000,1)</f>
        <v>0</v>
      </c>
      <c r="M154" s="639">
        <f>N154+O154</f>
        <v>0</v>
      </c>
      <c r="N154" s="787">
        <f>ROUND(N155*N156/1000,1)</f>
        <v>0</v>
      </c>
      <c r="O154" s="788">
        <f>ROUND(O155*O156/1000,1)</f>
        <v>0</v>
      </c>
      <c r="P154" s="639">
        <f>Q154+R154</f>
        <v>0</v>
      </c>
      <c r="Q154" s="787">
        <f>ROUND(Q155*Q156/1000,1)</f>
        <v>0</v>
      </c>
      <c r="R154" s="788">
        <f>ROUND(R155*R156/1000,1)</f>
        <v>0</v>
      </c>
      <c r="S154" s="639">
        <f>T154+U154</f>
        <v>0</v>
      </c>
      <c r="T154" s="787">
        <f>ROUND(T155*T156/1000,1)</f>
        <v>0</v>
      </c>
      <c r="U154" s="788">
        <f>ROUND(U155*U156/1000,1)</f>
        <v>0</v>
      </c>
      <c r="V154" s="561" t="s">
        <v>34</v>
      </c>
      <c r="W154" s="562" t="s">
        <v>34</v>
      </c>
      <c r="X154" s="562" t="s">
        <v>34</v>
      </c>
      <c r="Y154" s="563" t="s">
        <v>34</v>
      </c>
      <c r="Z154" s="933">
        <f t="shared" ref="Z154" si="353">G154-J154</f>
        <v>0</v>
      </c>
      <c r="AA154" s="787">
        <f t="shared" ref="AA154" si="354">G154-M154</f>
        <v>0</v>
      </c>
      <c r="AB154" s="787">
        <f t="shared" ref="AB154" si="355">G154-P154</f>
        <v>0</v>
      </c>
      <c r="AC154" s="934">
        <f t="shared" ref="AC154" si="356">G154-S154</f>
        <v>0</v>
      </c>
      <c r="AD154" s="935">
        <f t="shared" ref="AD154" si="357">IF(G154&gt;0,ROUND((J154/G154),3),0)</f>
        <v>0</v>
      </c>
      <c r="AE154" s="936">
        <f t="shared" ref="AE154" si="358">IF(G154&gt;0,ROUND((M154/G154),3),0)</f>
        <v>0</v>
      </c>
      <c r="AF154" s="936">
        <f t="shared" ref="AF154" si="359">IF(G154&gt;0,ROUND((P154/G154),3),0)</f>
        <v>0</v>
      </c>
      <c r="AG154" s="937">
        <f t="shared" ref="AG154" si="360">IF(G154&gt;0,ROUND((S154/G154),3),0)</f>
        <v>0</v>
      </c>
    </row>
    <row r="155" spans="1:33" s="161" customFormat="1" ht="12" outlineLevel="1" x14ac:dyDescent="0.25">
      <c r="A155" s="1156"/>
      <c r="B155" s="170"/>
      <c r="C155" s="163"/>
      <c r="D155" s="134" t="s">
        <v>98</v>
      </c>
      <c r="E155" s="153" t="s">
        <v>85</v>
      </c>
      <c r="F155" s="120" t="s">
        <v>35</v>
      </c>
      <c r="G155" s="789">
        <f>H155+I155</f>
        <v>0</v>
      </c>
      <c r="H155" s="790"/>
      <c r="I155" s="791"/>
      <c r="J155" s="789">
        <f>K155+L155</f>
        <v>0</v>
      </c>
      <c r="K155" s="790"/>
      <c r="L155" s="791"/>
      <c r="M155" s="789">
        <f>N155+O155</f>
        <v>0</v>
      </c>
      <c r="N155" s="790"/>
      <c r="O155" s="791"/>
      <c r="P155" s="789">
        <f>Q155+R155</f>
        <v>0</v>
      </c>
      <c r="Q155" s="790"/>
      <c r="R155" s="791"/>
      <c r="S155" s="789">
        <f>T155+U155</f>
        <v>0</v>
      </c>
      <c r="T155" s="790"/>
      <c r="U155" s="791"/>
      <c r="V155" s="555" t="s">
        <v>34</v>
      </c>
      <c r="W155" s="556" t="s">
        <v>34</v>
      </c>
      <c r="X155" s="556" t="s">
        <v>34</v>
      </c>
      <c r="Y155" s="557" t="s">
        <v>34</v>
      </c>
      <c r="Z155" s="954" t="s">
        <v>34</v>
      </c>
      <c r="AA155" s="955" t="s">
        <v>34</v>
      </c>
      <c r="AB155" s="955" t="s">
        <v>34</v>
      </c>
      <c r="AC155" s="956" t="s">
        <v>34</v>
      </c>
      <c r="AD155" s="954" t="s">
        <v>34</v>
      </c>
      <c r="AE155" s="955" t="s">
        <v>34</v>
      </c>
      <c r="AF155" s="955" t="s">
        <v>34</v>
      </c>
      <c r="AG155" s="956" t="s">
        <v>34</v>
      </c>
    </row>
    <row r="156" spans="1:33" s="161" customFormat="1" ht="12.75" outlineLevel="1" thickBot="1" x14ac:dyDescent="0.3">
      <c r="A156" s="1156"/>
      <c r="B156" s="171"/>
      <c r="C156" s="172"/>
      <c r="D156" s="125" t="s">
        <v>98</v>
      </c>
      <c r="E156" s="154" t="s">
        <v>86</v>
      </c>
      <c r="F156" s="124" t="s">
        <v>62</v>
      </c>
      <c r="G156" s="792">
        <f>IF(I156+H156&gt;0,AVERAGE(H156:I156),0)</f>
        <v>0</v>
      </c>
      <c r="H156" s="793"/>
      <c r="I156" s="794"/>
      <c r="J156" s="792">
        <f>IF(L156+K156&gt;0,AVERAGE(K156:L156),0)</f>
        <v>0</v>
      </c>
      <c r="K156" s="793"/>
      <c r="L156" s="794"/>
      <c r="M156" s="792">
        <f>IF(O156+N156&gt;0,AVERAGE(N156:O156),0)</f>
        <v>0</v>
      </c>
      <c r="N156" s="793"/>
      <c r="O156" s="794"/>
      <c r="P156" s="792">
        <f>IF(R156+Q156&gt;0,AVERAGE(Q156:R156),0)</f>
        <v>0</v>
      </c>
      <c r="Q156" s="793"/>
      <c r="R156" s="794"/>
      <c r="S156" s="792">
        <f>IF(U156+T156&gt;0,AVERAGE(T156:U156),0)</f>
        <v>0</v>
      </c>
      <c r="T156" s="793"/>
      <c r="U156" s="794"/>
      <c r="V156" s="558" t="s">
        <v>34</v>
      </c>
      <c r="W156" s="559" t="s">
        <v>34</v>
      </c>
      <c r="X156" s="559" t="s">
        <v>34</v>
      </c>
      <c r="Y156" s="560" t="s">
        <v>34</v>
      </c>
      <c r="Z156" s="957" t="s">
        <v>34</v>
      </c>
      <c r="AA156" s="958" t="s">
        <v>34</v>
      </c>
      <c r="AB156" s="958" t="s">
        <v>34</v>
      </c>
      <c r="AC156" s="959" t="s">
        <v>34</v>
      </c>
      <c r="AD156" s="957" t="s">
        <v>34</v>
      </c>
      <c r="AE156" s="958" t="s">
        <v>34</v>
      </c>
      <c r="AF156" s="958" t="s">
        <v>34</v>
      </c>
      <c r="AG156" s="959" t="s">
        <v>34</v>
      </c>
    </row>
    <row r="157" spans="1:33" s="143" customFormat="1" ht="16.5" outlineLevel="1" thickTop="1" x14ac:dyDescent="0.25">
      <c r="A157" s="127"/>
      <c r="B157" s="140" t="s">
        <v>130</v>
      </c>
      <c r="C157" s="129">
        <v>2210</v>
      </c>
      <c r="D157" s="130" t="s">
        <v>126</v>
      </c>
      <c r="E157" s="141" t="s">
        <v>127</v>
      </c>
      <c r="F157" s="142" t="s">
        <v>43</v>
      </c>
      <c r="G157" s="639">
        <f>H157+I157</f>
        <v>22.5</v>
      </c>
      <c r="H157" s="787">
        <f>ROUND(H158*H159/1000,1)</f>
        <v>0</v>
      </c>
      <c r="I157" s="788">
        <f>ROUND(I158*I159/1000,1)</f>
        <v>22.5</v>
      </c>
      <c r="J157" s="639">
        <f>K157+L157</f>
        <v>0</v>
      </c>
      <c r="K157" s="787">
        <f>ROUND(K158*K159/1000,1)</f>
        <v>0</v>
      </c>
      <c r="L157" s="788">
        <f>ROUND(L158*L159/1000,1)</f>
        <v>0</v>
      </c>
      <c r="M157" s="639">
        <f>N157+O157</f>
        <v>22.5</v>
      </c>
      <c r="N157" s="787">
        <f>ROUND(N158*N159/1000,1)</f>
        <v>0</v>
      </c>
      <c r="O157" s="788">
        <f>ROUND(O158*O159/1000,1)</f>
        <v>22.5</v>
      </c>
      <c r="P157" s="639">
        <f>Q157+R157</f>
        <v>22.5</v>
      </c>
      <c r="Q157" s="787">
        <f>ROUND(Q158*Q159/1000,1)</f>
        <v>0</v>
      </c>
      <c r="R157" s="788">
        <f>ROUND(R158*R159/1000,1)</f>
        <v>22.5</v>
      </c>
      <c r="S157" s="639">
        <f>T157+U157</f>
        <v>22.5</v>
      </c>
      <c r="T157" s="787">
        <f>ROUND(T158*T159/1000,1)</f>
        <v>0</v>
      </c>
      <c r="U157" s="788">
        <f>ROUND(U158*U159/1000,1)</f>
        <v>22.5</v>
      </c>
      <c r="V157" s="561" t="s">
        <v>34</v>
      </c>
      <c r="W157" s="562" t="s">
        <v>34</v>
      </c>
      <c r="X157" s="562" t="s">
        <v>34</v>
      </c>
      <c r="Y157" s="563" t="s">
        <v>34</v>
      </c>
      <c r="Z157" s="933">
        <f t="shared" ref="Z157" si="361">G157-J157</f>
        <v>22.5</v>
      </c>
      <c r="AA157" s="787">
        <f t="shared" ref="AA157" si="362">G157-M157</f>
        <v>0</v>
      </c>
      <c r="AB157" s="787">
        <f t="shared" ref="AB157" si="363">G157-P157</f>
        <v>0</v>
      </c>
      <c r="AC157" s="934">
        <f t="shared" ref="AC157" si="364">G157-S157</f>
        <v>0</v>
      </c>
      <c r="AD157" s="935">
        <f t="shared" ref="AD157" si="365">IF(G157&gt;0,ROUND((J157/G157),3),0)</f>
        <v>0</v>
      </c>
      <c r="AE157" s="936">
        <f t="shared" ref="AE157" si="366">IF(G157&gt;0,ROUND((M157/G157),3),0)</f>
        <v>1</v>
      </c>
      <c r="AF157" s="936">
        <f t="shared" ref="AF157" si="367">IF(G157&gt;0,ROUND((P157/G157),3),0)</f>
        <v>1</v>
      </c>
      <c r="AG157" s="937">
        <f t="shared" ref="AG157" si="368">IF(G157&gt;0,ROUND((S157/G157),3),0)</f>
        <v>1</v>
      </c>
    </row>
    <row r="158" spans="1:33" s="132" customFormat="1" ht="12" outlineLevel="1" x14ac:dyDescent="0.25">
      <c r="A158" s="1156"/>
      <c r="B158" s="133"/>
      <c r="C158" s="120"/>
      <c r="D158" s="134" t="s">
        <v>126</v>
      </c>
      <c r="E158" s="135" t="s">
        <v>128</v>
      </c>
      <c r="F158" s="136" t="s">
        <v>35</v>
      </c>
      <c r="G158" s="789">
        <f>H158+I158</f>
        <v>2515</v>
      </c>
      <c r="H158" s="790"/>
      <c r="I158" s="791">
        <v>2515</v>
      </c>
      <c r="J158" s="789">
        <f>K158+L158</f>
        <v>0</v>
      </c>
      <c r="K158" s="790"/>
      <c r="L158" s="791"/>
      <c r="M158" s="789">
        <f>N158+O158</f>
        <v>2515</v>
      </c>
      <c r="N158" s="790"/>
      <c r="O158" s="791">
        <v>2515</v>
      </c>
      <c r="P158" s="789">
        <f>Q158+R158</f>
        <v>2515</v>
      </c>
      <c r="Q158" s="790"/>
      <c r="R158" s="791">
        <v>2515</v>
      </c>
      <c r="S158" s="789">
        <f>T158+U158</f>
        <v>2515</v>
      </c>
      <c r="T158" s="790"/>
      <c r="U158" s="791">
        <v>2515</v>
      </c>
      <c r="V158" s="555" t="s">
        <v>34</v>
      </c>
      <c r="W158" s="556" t="s">
        <v>34</v>
      </c>
      <c r="X158" s="556" t="s">
        <v>34</v>
      </c>
      <c r="Y158" s="557" t="s">
        <v>34</v>
      </c>
      <c r="Z158" s="954" t="s">
        <v>34</v>
      </c>
      <c r="AA158" s="955" t="s">
        <v>34</v>
      </c>
      <c r="AB158" s="955" t="s">
        <v>34</v>
      </c>
      <c r="AC158" s="956" t="s">
        <v>34</v>
      </c>
      <c r="AD158" s="954" t="s">
        <v>34</v>
      </c>
      <c r="AE158" s="955" t="s">
        <v>34</v>
      </c>
      <c r="AF158" s="955" t="s">
        <v>34</v>
      </c>
      <c r="AG158" s="956" t="s">
        <v>34</v>
      </c>
    </row>
    <row r="159" spans="1:33" s="132" customFormat="1" ht="12.75" outlineLevel="1" thickBot="1" x14ac:dyDescent="0.3">
      <c r="A159" s="1156"/>
      <c r="B159" s="137"/>
      <c r="C159" s="124"/>
      <c r="D159" s="125" t="s">
        <v>126</v>
      </c>
      <c r="E159" s="138" t="s">
        <v>129</v>
      </c>
      <c r="F159" s="139" t="s">
        <v>62</v>
      </c>
      <c r="G159" s="792">
        <f>IF(I159+H159&gt;0,AVERAGE(H159:I159),0)</f>
        <v>8.9280000000000008</v>
      </c>
      <c r="H159" s="793"/>
      <c r="I159" s="794">
        <v>8.9280000000000008</v>
      </c>
      <c r="J159" s="792">
        <f>IF(L159+K159&gt;0,AVERAGE(K159:L159),0)</f>
        <v>0</v>
      </c>
      <c r="K159" s="793"/>
      <c r="L159" s="794"/>
      <c r="M159" s="792">
        <f>IF(O159+N159&gt;0,AVERAGE(N159:O159),0)</f>
        <v>8.9280000000000008</v>
      </c>
      <c r="N159" s="793"/>
      <c r="O159" s="794">
        <v>8.9280000000000008</v>
      </c>
      <c r="P159" s="792">
        <f>IF(R159+Q159&gt;0,AVERAGE(Q159:R159),0)</f>
        <v>8.9280000000000008</v>
      </c>
      <c r="Q159" s="793"/>
      <c r="R159" s="794">
        <v>8.9280000000000008</v>
      </c>
      <c r="S159" s="792">
        <f>IF(U159+T159&gt;0,AVERAGE(T159:U159),0)</f>
        <v>8.9280000000000008</v>
      </c>
      <c r="T159" s="793"/>
      <c r="U159" s="794">
        <v>8.9280000000000008</v>
      </c>
      <c r="V159" s="558" t="s">
        <v>34</v>
      </c>
      <c r="W159" s="559" t="s">
        <v>34</v>
      </c>
      <c r="X159" s="559" t="s">
        <v>34</v>
      </c>
      <c r="Y159" s="560" t="s">
        <v>34</v>
      </c>
      <c r="Z159" s="957" t="s">
        <v>34</v>
      </c>
      <c r="AA159" s="958" t="s">
        <v>34</v>
      </c>
      <c r="AB159" s="958" t="s">
        <v>34</v>
      </c>
      <c r="AC159" s="959" t="s">
        <v>34</v>
      </c>
      <c r="AD159" s="957" t="s">
        <v>34</v>
      </c>
      <c r="AE159" s="958" t="s">
        <v>34</v>
      </c>
      <c r="AF159" s="958" t="s">
        <v>34</v>
      </c>
      <c r="AG159" s="959" t="s">
        <v>34</v>
      </c>
    </row>
    <row r="160" spans="1:33" s="143" customFormat="1" ht="16.5" outlineLevel="1" thickTop="1" x14ac:dyDescent="0.25">
      <c r="A160" s="127"/>
      <c r="B160" s="140" t="s">
        <v>134</v>
      </c>
      <c r="C160" s="129">
        <v>2210</v>
      </c>
      <c r="D160" s="130" t="s">
        <v>126</v>
      </c>
      <c r="E160" s="141" t="s">
        <v>131</v>
      </c>
      <c r="F160" s="142" t="s">
        <v>43</v>
      </c>
      <c r="G160" s="639">
        <f>H160+I160</f>
        <v>0</v>
      </c>
      <c r="H160" s="787">
        <f>ROUND(H161*H162/1000,1)</f>
        <v>0</v>
      </c>
      <c r="I160" s="788">
        <f>ROUND(I161*I162/1000,1)</f>
        <v>0</v>
      </c>
      <c r="J160" s="639">
        <f>K160+L160</f>
        <v>0</v>
      </c>
      <c r="K160" s="787">
        <f>ROUND(K161*K162/1000,1)</f>
        <v>0</v>
      </c>
      <c r="L160" s="788">
        <f>ROUND(L161*L162/1000,1)</f>
        <v>0</v>
      </c>
      <c r="M160" s="639">
        <f>N160+O160</f>
        <v>0</v>
      </c>
      <c r="N160" s="787">
        <f>ROUND(N161*N162/1000,1)</f>
        <v>0</v>
      </c>
      <c r="O160" s="788">
        <f>ROUND(O161*O162/1000,1)</f>
        <v>0</v>
      </c>
      <c r="P160" s="639">
        <f>Q160+R160</f>
        <v>0</v>
      </c>
      <c r="Q160" s="787">
        <f>ROUND(Q161*Q162/1000,1)</f>
        <v>0</v>
      </c>
      <c r="R160" s="788">
        <f>ROUND(R161*R162/1000,1)</f>
        <v>0</v>
      </c>
      <c r="S160" s="639">
        <f>T160+U160</f>
        <v>0</v>
      </c>
      <c r="T160" s="787">
        <f>ROUND(T161*T162/1000,1)</f>
        <v>0</v>
      </c>
      <c r="U160" s="788">
        <f>ROUND(U161*U162/1000,1)</f>
        <v>0</v>
      </c>
      <c r="V160" s="561" t="s">
        <v>34</v>
      </c>
      <c r="W160" s="562" t="s">
        <v>34</v>
      </c>
      <c r="X160" s="562" t="s">
        <v>34</v>
      </c>
      <c r="Y160" s="563" t="s">
        <v>34</v>
      </c>
      <c r="Z160" s="933">
        <f t="shared" ref="Z160" si="369">G160-J160</f>
        <v>0</v>
      </c>
      <c r="AA160" s="787">
        <f t="shared" ref="AA160" si="370">G160-M160</f>
        <v>0</v>
      </c>
      <c r="AB160" s="787">
        <f t="shared" ref="AB160" si="371">G160-P160</f>
        <v>0</v>
      </c>
      <c r="AC160" s="934">
        <f t="shared" ref="AC160" si="372">G160-S160</f>
        <v>0</v>
      </c>
      <c r="AD160" s="935">
        <f t="shared" ref="AD160" si="373">IF(G160&gt;0,ROUND((J160/G160),3),0)</f>
        <v>0</v>
      </c>
      <c r="AE160" s="936">
        <f t="shared" ref="AE160" si="374">IF(G160&gt;0,ROUND((M160/G160),3),0)</f>
        <v>0</v>
      </c>
      <c r="AF160" s="936">
        <f t="shared" ref="AF160" si="375">IF(G160&gt;0,ROUND((P160/G160),3),0)</f>
        <v>0</v>
      </c>
      <c r="AG160" s="937">
        <f t="shared" ref="AG160" si="376">IF(G160&gt;0,ROUND((S160/G160),3),0)</f>
        <v>0</v>
      </c>
    </row>
    <row r="161" spans="1:33" s="132" customFormat="1" ht="12" outlineLevel="1" x14ac:dyDescent="0.25">
      <c r="A161" s="1156"/>
      <c r="B161" s="133"/>
      <c r="C161" s="136"/>
      <c r="D161" s="151" t="s">
        <v>126</v>
      </c>
      <c r="E161" s="135" t="s">
        <v>132</v>
      </c>
      <c r="F161" s="136" t="s">
        <v>35</v>
      </c>
      <c r="G161" s="789">
        <f>H161+I161</f>
        <v>0</v>
      </c>
      <c r="H161" s="790"/>
      <c r="I161" s="791"/>
      <c r="J161" s="789">
        <f>K161+L161</f>
        <v>0</v>
      </c>
      <c r="K161" s="790"/>
      <c r="L161" s="791"/>
      <c r="M161" s="789">
        <f>N161+O161</f>
        <v>0</v>
      </c>
      <c r="N161" s="790"/>
      <c r="O161" s="791"/>
      <c r="P161" s="789">
        <f>Q161+R161</f>
        <v>0</v>
      </c>
      <c r="Q161" s="790"/>
      <c r="R161" s="791"/>
      <c r="S161" s="789">
        <f>T161+U161</f>
        <v>0</v>
      </c>
      <c r="T161" s="790"/>
      <c r="U161" s="791"/>
      <c r="V161" s="555" t="s">
        <v>34</v>
      </c>
      <c r="W161" s="556" t="s">
        <v>34</v>
      </c>
      <c r="X161" s="556" t="s">
        <v>34</v>
      </c>
      <c r="Y161" s="557" t="s">
        <v>34</v>
      </c>
      <c r="Z161" s="954" t="s">
        <v>34</v>
      </c>
      <c r="AA161" s="955" t="s">
        <v>34</v>
      </c>
      <c r="AB161" s="955" t="s">
        <v>34</v>
      </c>
      <c r="AC161" s="956" t="s">
        <v>34</v>
      </c>
      <c r="AD161" s="954" t="s">
        <v>34</v>
      </c>
      <c r="AE161" s="955" t="s">
        <v>34</v>
      </c>
      <c r="AF161" s="955" t="s">
        <v>34</v>
      </c>
      <c r="AG161" s="956" t="s">
        <v>34</v>
      </c>
    </row>
    <row r="162" spans="1:33" s="132" customFormat="1" ht="12.75" outlineLevel="1" thickBot="1" x14ac:dyDescent="0.3">
      <c r="A162" s="1156"/>
      <c r="B162" s="137"/>
      <c r="C162" s="139"/>
      <c r="D162" s="174" t="s">
        <v>126</v>
      </c>
      <c r="E162" s="138" t="s">
        <v>133</v>
      </c>
      <c r="F162" s="139" t="s">
        <v>62</v>
      </c>
      <c r="G162" s="792">
        <f>IF(I162+H162&gt;0,AVERAGE(H162:I162),0)</f>
        <v>0</v>
      </c>
      <c r="H162" s="793"/>
      <c r="I162" s="794"/>
      <c r="J162" s="792">
        <f>IF(L162+K162&gt;0,AVERAGE(K162:L162),0)</f>
        <v>0</v>
      </c>
      <c r="K162" s="793"/>
      <c r="L162" s="794"/>
      <c r="M162" s="792">
        <f>IF(O162+N162&gt;0,AVERAGE(N162:O162),0)</f>
        <v>0</v>
      </c>
      <c r="N162" s="793"/>
      <c r="O162" s="794"/>
      <c r="P162" s="792">
        <f>IF(R162+Q162&gt;0,AVERAGE(Q162:R162),0)</f>
        <v>0</v>
      </c>
      <c r="Q162" s="793"/>
      <c r="R162" s="794"/>
      <c r="S162" s="792">
        <f>IF(U162+T162&gt;0,AVERAGE(T162:U162),0)</f>
        <v>0</v>
      </c>
      <c r="T162" s="793"/>
      <c r="U162" s="794"/>
      <c r="V162" s="558" t="s">
        <v>34</v>
      </c>
      <c r="W162" s="559" t="s">
        <v>34</v>
      </c>
      <c r="X162" s="559" t="s">
        <v>34</v>
      </c>
      <c r="Y162" s="560" t="s">
        <v>34</v>
      </c>
      <c r="Z162" s="957" t="s">
        <v>34</v>
      </c>
      <c r="AA162" s="958" t="s">
        <v>34</v>
      </c>
      <c r="AB162" s="958" t="s">
        <v>34</v>
      </c>
      <c r="AC162" s="959" t="s">
        <v>34</v>
      </c>
      <c r="AD162" s="957" t="s">
        <v>34</v>
      </c>
      <c r="AE162" s="958" t="s">
        <v>34</v>
      </c>
      <c r="AF162" s="958" t="s">
        <v>34</v>
      </c>
      <c r="AG162" s="959" t="s">
        <v>34</v>
      </c>
    </row>
    <row r="163" spans="1:33" s="131" customFormat="1" ht="27" outlineLevel="1" thickTop="1" thickBot="1" x14ac:dyDescent="0.3">
      <c r="B163" s="155" t="s">
        <v>139</v>
      </c>
      <c r="C163" s="145">
        <v>2210</v>
      </c>
      <c r="D163" s="146" t="s">
        <v>126</v>
      </c>
      <c r="E163" s="175" t="s">
        <v>135</v>
      </c>
      <c r="F163" s="145" t="s">
        <v>43</v>
      </c>
      <c r="G163" s="800">
        <f>G164+G167</f>
        <v>11.9</v>
      </c>
      <c r="H163" s="801">
        <f t="shared" ref="H163:I163" si="377">H164+H167</f>
        <v>0</v>
      </c>
      <c r="I163" s="802">
        <f t="shared" si="377"/>
        <v>11.9</v>
      </c>
      <c r="J163" s="800">
        <f>J164+J167</f>
        <v>0</v>
      </c>
      <c r="K163" s="801">
        <f t="shared" ref="K163:L163" si="378">K164+K167</f>
        <v>0</v>
      </c>
      <c r="L163" s="802">
        <f t="shared" si="378"/>
        <v>0</v>
      </c>
      <c r="M163" s="800">
        <f>M164+M167</f>
        <v>0</v>
      </c>
      <c r="N163" s="801">
        <f t="shared" ref="N163:O163" si="379">N164+N167</f>
        <v>0</v>
      </c>
      <c r="O163" s="802">
        <f t="shared" si="379"/>
        <v>0</v>
      </c>
      <c r="P163" s="800">
        <f>P164+P167</f>
        <v>6.3</v>
      </c>
      <c r="Q163" s="801">
        <f t="shared" ref="Q163:R163" si="380">Q164+Q167</f>
        <v>0</v>
      </c>
      <c r="R163" s="802">
        <f t="shared" si="380"/>
        <v>6.3</v>
      </c>
      <c r="S163" s="800">
        <f>S164+S167</f>
        <v>11.9</v>
      </c>
      <c r="T163" s="801">
        <f t="shared" ref="T163:U163" si="381">T164+T167</f>
        <v>0</v>
      </c>
      <c r="U163" s="802">
        <f t="shared" si="381"/>
        <v>11.9</v>
      </c>
      <c r="V163" s="567" t="s">
        <v>34</v>
      </c>
      <c r="W163" s="568" t="s">
        <v>34</v>
      </c>
      <c r="X163" s="568" t="s">
        <v>34</v>
      </c>
      <c r="Y163" s="569" t="s">
        <v>34</v>
      </c>
      <c r="Z163" s="966">
        <f t="shared" ref="Z163:Z164" si="382">G163-J163</f>
        <v>11.9</v>
      </c>
      <c r="AA163" s="819">
        <f t="shared" ref="AA163:AA164" si="383">G163-M163</f>
        <v>11.9</v>
      </c>
      <c r="AB163" s="819">
        <f t="shared" ref="AB163:AB164" si="384">G163-P163</f>
        <v>5.6000000000000005</v>
      </c>
      <c r="AC163" s="967">
        <f t="shared" ref="AC163:AC164" si="385">G163-S163</f>
        <v>0</v>
      </c>
      <c r="AD163" s="968">
        <f t="shared" ref="AD163:AD164" si="386">IF(G163&gt;0,ROUND((J163/G163),3),0)</f>
        <v>0</v>
      </c>
      <c r="AE163" s="969">
        <f t="shared" ref="AE163:AE164" si="387">IF(G163&gt;0,ROUND((M163/G163),3),0)</f>
        <v>0</v>
      </c>
      <c r="AF163" s="969">
        <f t="shared" ref="AF163:AF164" si="388">IF(G163&gt;0,ROUND((P163/G163),3),0)</f>
        <v>0.52900000000000003</v>
      </c>
      <c r="AG163" s="970">
        <f t="shared" ref="AG163:AG164" si="389">IF(G163&gt;0,ROUND((S163/G163),3),0)</f>
        <v>1</v>
      </c>
    </row>
    <row r="164" spans="1:33" s="143" customFormat="1" ht="37.5" outlineLevel="1" thickTop="1" x14ac:dyDescent="0.25">
      <c r="A164" s="448"/>
      <c r="B164" s="166" t="s">
        <v>136</v>
      </c>
      <c r="C164" s="75">
        <v>2210</v>
      </c>
      <c r="D164" s="176" t="s">
        <v>126</v>
      </c>
      <c r="E164" s="160" t="s">
        <v>832</v>
      </c>
      <c r="F164" s="75" t="s">
        <v>43</v>
      </c>
      <c r="G164" s="639">
        <f>H164+I164</f>
        <v>11.9</v>
      </c>
      <c r="H164" s="787">
        <f>ROUND(H165*H166/1000,1)</f>
        <v>0</v>
      </c>
      <c r="I164" s="788">
        <f>ROUND(I165*I166/1000,1)</f>
        <v>11.9</v>
      </c>
      <c r="J164" s="639">
        <f>K164+L164</f>
        <v>0</v>
      </c>
      <c r="K164" s="787">
        <f>ROUND(K165*K166/1000,1)</f>
        <v>0</v>
      </c>
      <c r="L164" s="788">
        <f>ROUND(L165*L166/1000,1)</f>
        <v>0</v>
      </c>
      <c r="M164" s="639">
        <f>N164+O164</f>
        <v>0</v>
      </c>
      <c r="N164" s="787">
        <f>ROUND(N165*N166/1000,1)</f>
        <v>0</v>
      </c>
      <c r="O164" s="788">
        <f>ROUND(O165*O166/1000,1)</f>
        <v>0</v>
      </c>
      <c r="P164" s="639">
        <f>Q164+R164</f>
        <v>6.3</v>
      </c>
      <c r="Q164" s="787">
        <f>ROUND(Q165*Q166/1000,1)</f>
        <v>0</v>
      </c>
      <c r="R164" s="788">
        <f>ROUND(R165*R166/1000,1)</f>
        <v>6.3</v>
      </c>
      <c r="S164" s="639">
        <f>T164+U164</f>
        <v>11.9</v>
      </c>
      <c r="T164" s="787">
        <f>ROUND(T165*T166/1000,1)</f>
        <v>0</v>
      </c>
      <c r="U164" s="788">
        <f>ROUND(U165*U166/1000,1)</f>
        <v>11.9</v>
      </c>
      <c r="V164" s="561" t="s">
        <v>34</v>
      </c>
      <c r="W164" s="562" t="s">
        <v>34</v>
      </c>
      <c r="X164" s="562" t="s">
        <v>34</v>
      </c>
      <c r="Y164" s="563" t="s">
        <v>34</v>
      </c>
      <c r="Z164" s="933">
        <f t="shared" si="382"/>
        <v>11.9</v>
      </c>
      <c r="AA164" s="787">
        <f t="shared" si="383"/>
        <v>11.9</v>
      </c>
      <c r="AB164" s="787">
        <f t="shared" si="384"/>
        <v>5.6000000000000005</v>
      </c>
      <c r="AC164" s="934">
        <f t="shared" si="385"/>
        <v>0</v>
      </c>
      <c r="AD164" s="935">
        <f t="shared" si="386"/>
        <v>0</v>
      </c>
      <c r="AE164" s="936">
        <f t="shared" si="387"/>
        <v>0</v>
      </c>
      <c r="AF164" s="936">
        <f t="shared" si="388"/>
        <v>0.52900000000000003</v>
      </c>
      <c r="AG164" s="937">
        <f t="shared" si="389"/>
        <v>1</v>
      </c>
    </row>
    <row r="165" spans="1:33" s="177" customFormat="1" ht="12" outlineLevel="1" x14ac:dyDescent="0.25">
      <c r="A165" s="1156"/>
      <c r="B165" s="178"/>
      <c r="C165" s="179"/>
      <c r="D165" s="151" t="s">
        <v>126</v>
      </c>
      <c r="E165" s="153" t="s">
        <v>85</v>
      </c>
      <c r="F165" s="136" t="s">
        <v>35</v>
      </c>
      <c r="G165" s="789">
        <f>H165+I165</f>
        <v>38</v>
      </c>
      <c r="H165" s="790"/>
      <c r="I165" s="791">
        <v>38</v>
      </c>
      <c r="J165" s="789">
        <f>K165+L165</f>
        <v>0</v>
      </c>
      <c r="K165" s="790"/>
      <c r="L165" s="791"/>
      <c r="M165" s="789">
        <f>N165+O165</f>
        <v>0</v>
      </c>
      <c r="N165" s="790"/>
      <c r="O165" s="791"/>
      <c r="P165" s="789">
        <f>Q165+R165</f>
        <v>35</v>
      </c>
      <c r="Q165" s="790"/>
      <c r="R165" s="791">
        <v>35</v>
      </c>
      <c r="S165" s="789">
        <f>T165+U165</f>
        <v>38</v>
      </c>
      <c r="T165" s="790"/>
      <c r="U165" s="791">
        <v>38</v>
      </c>
      <c r="V165" s="555" t="s">
        <v>34</v>
      </c>
      <c r="W165" s="556" t="s">
        <v>34</v>
      </c>
      <c r="X165" s="556" t="s">
        <v>34</v>
      </c>
      <c r="Y165" s="557" t="s">
        <v>34</v>
      </c>
      <c r="Z165" s="954" t="s">
        <v>34</v>
      </c>
      <c r="AA165" s="955" t="s">
        <v>34</v>
      </c>
      <c r="AB165" s="955" t="s">
        <v>34</v>
      </c>
      <c r="AC165" s="956" t="s">
        <v>34</v>
      </c>
      <c r="AD165" s="954" t="s">
        <v>34</v>
      </c>
      <c r="AE165" s="955" t="s">
        <v>34</v>
      </c>
      <c r="AF165" s="955" t="s">
        <v>34</v>
      </c>
      <c r="AG165" s="956" t="s">
        <v>34</v>
      </c>
    </row>
    <row r="166" spans="1:33" s="177" customFormat="1" ht="12" outlineLevel="1" x14ac:dyDescent="0.25">
      <c r="A166" s="1156"/>
      <c r="B166" s="178"/>
      <c r="C166" s="179"/>
      <c r="D166" s="151" t="s">
        <v>126</v>
      </c>
      <c r="E166" s="153" t="s">
        <v>86</v>
      </c>
      <c r="F166" s="136" t="s">
        <v>62</v>
      </c>
      <c r="G166" s="808">
        <f>IF(I166+H166&gt;0,AVERAGE(H166:I166),0)</f>
        <v>314.45684210500002</v>
      </c>
      <c r="H166" s="809"/>
      <c r="I166" s="809">
        <v>314.45684210500002</v>
      </c>
      <c r="J166" s="808">
        <f>IF(L166+K166&gt;0,AVERAGE(K166:L166),0)</f>
        <v>0</v>
      </c>
      <c r="K166" s="809"/>
      <c r="L166" s="810"/>
      <c r="M166" s="808">
        <f>IF(O166+N166&gt;0,AVERAGE(N166:O166),0)</f>
        <v>0</v>
      </c>
      <c r="N166" s="809"/>
      <c r="O166" s="810"/>
      <c r="P166" s="808">
        <f>IF(R166+Q166&gt;0,AVERAGE(Q166:R166),0)</f>
        <v>179.2886</v>
      </c>
      <c r="Q166" s="809"/>
      <c r="R166" s="810">
        <v>179.2886</v>
      </c>
      <c r="S166" s="808">
        <f>IF(U166+T166&gt;0,AVERAGE(T166:U166),0)</f>
        <v>314.45684210500002</v>
      </c>
      <c r="T166" s="809"/>
      <c r="U166" s="809">
        <v>314.45684210500002</v>
      </c>
      <c r="V166" s="555" t="s">
        <v>34</v>
      </c>
      <c r="W166" s="556" t="s">
        <v>34</v>
      </c>
      <c r="X166" s="556" t="s">
        <v>34</v>
      </c>
      <c r="Y166" s="557" t="s">
        <v>34</v>
      </c>
      <c r="Z166" s="954" t="s">
        <v>34</v>
      </c>
      <c r="AA166" s="955" t="s">
        <v>34</v>
      </c>
      <c r="AB166" s="955" t="s">
        <v>34</v>
      </c>
      <c r="AC166" s="956" t="s">
        <v>34</v>
      </c>
      <c r="AD166" s="954" t="s">
        <v>34</v>
      </c>
      <c r="AE166" s="955" t="s">
        <v>34</v>
      </c>
      <c r="AF166" s="955" t="s">
        <v>34</v>
      </c>
      <c r="AG166" s="956" t="s">
        <v>34</v>
      </c>
    </row>
    <row r="167" spans="1:33" s="143" customFormat="1" outlineLevel="1" x14ac:dyDescent="0.25">
      <c r="A167" s="448"/>
      <c r="B167" s="166" t="s">
        <v>137</v>
      </c>
      <c r="C167" s="75">
        <v>2210</v>
      </c>
      <c r="D167" s="176" t="s">
        <v>126</v>
      </c>
      <c r="E167" s="160" t="s">
        <v>138</v>
      </c>
      <c r="F167" s="75" t="s">
        <v>43</v>
      </c>
      <c r="G167" s="636">
        <f>H167+I167</f>
        <v>0</v>
      </c>
      <c r="H167" s="806">
        <f>ROUND(H168*H169/1000,1)</f>
        <v>0</v>
      </c>
      <c r="I167" s="807">
        <f>ROUND(I168*I169/1000,1)</f>
        <v>0</v>
      </c>
      <c r="J167" s="636">
        <f>K167+L167</f>
        <v>0</v>
      </c>
      <c r="K167" s="806">
        <f>ROUND(K168*K169/1000,1)</f>
        <v>0</v>
      </c>
      <c r="L167" s="807">
        <f>ROUND(L168*L169/1000,1)</f>
        <v>0</v>
      </c>
      <c r="M167" s="636">
        <f>N167+O167</f>
        <v>0</v>
      </c>
      <c r="N167" s="806">
        <f>ROUND(N168*N169/1000,1)</f>
        <v>0</v>
      </c>
      <c r="O167" s="807">
        <f>ROUND(O168*O169/1000,1)</f>
        <v>0</v>
      </c>
      <c r="P167" s="636">
        <f>Q167+R167</f>
        <v>0</v>
      </c>
      <c r="Q167" s="806">
        <f>ROUND(Q168*Q169/1000,1)</f>
        <v>0</v>
      </c>
      <c r="R167" s="807">
        <f>ROUND(R168*R169/1000,1)</f>
        <v>0</v>
      </c>
      <c r="S167" s="636">
        <f>T167+U167</f>
        <v>0</v>
      </c>
      <c r="T167" s="806">
        <f>ROUND(T168*T169/1000,1)</f>
        <v>0</v>
      </c>
      <c r="U167" s="807">
        <f>ROUND(U168*U169/1000,1)</f>
        <v>0</v>
      </c>
      <c r="V167" s="561" t="s">
        <v>34</v>
      </c>
      <c r="W167" s="562" t="s">
        <v>34</v>
      </c>
      <c r="X167" s="562" t="s">
        <v>34</v>
      </c>
      <c r="Y167" s="563" t="s">
        <v>34</v>
      </c>
      <c r="Z167" s="933">
        <f t="shared" ref="Z167" si="390">G167-J167</f>
        <v>0</v>
      </c>
      <c r="AA167" s="787">
        <f t="shared" ref="AA167" si="391">G167-M167</f>
        <v>0</v>
      </c>
      <c r="AB167" s="787">
        <f t="shared" ref="AB167" si="392">G167-P167</f>
        <v>0</v>
      </c>
      <c r="AC167" s="934">
        <f t="shared" ref="AC167" si="393">G167-S167</f>
        <v>0</v>
      </c>
      <c r="AD167" s="935">
        <f t="shared" ref="AD167" si="394">IF(G167&gt;0,ROUND((J167/G167),3),0)</f>
        <v>0</v>
      </c>
      <c r="AE167" s="936">
        <f t="shared" ref="AE167" si="395">IF(G167&gt;0,ROUND((M167/G167),3),0)</f>
        <v>0</v>
      </c>
      <c r="AF167" s="936">
        <f t="shared" ref="AF167" si="396">IF(G167&gt;0,ROUND((P167/G167),3),0)</f>
        <v>0</v>
      </c>
      <c r="AG167" s="937">
        <f t="shared" ref="AG167" si="397">IF(G167&gt;0,ROUND((S167/G167),3),0)</f>
        <v>0</v>
      </c>
    </row>
    <row r="168" spans="1:33" s="177" customFormat="1" ht="12" outlineLevel="1" x14ac:dyDescent="0.25">
      <c r="A168" s="1156"/>
      <c r="B168" s="178"/>
      <c r="C168" s="179"/>
      <c r="D168" s="151" t="s">
        <v>126</v>
      </c>
      <c r="E168" s="153" t="s">
        <v>85</v>
      </c>
      <c r="F168" s="136" t="s">
        <v>35</v>
      </c>
      <c r="G168" s="789">
        <f>H168+I168</f>
        <v>0</v>
      </c>
      <c r="H168" s="790"/>
      <c r="I168" s="791"/>
      <c r="J168" s="789">
        <f>K168+L168</f>
        <v>0</v>
      </c>
      <c r="K168" s="790"/>
      <c r="L168" s="791"/>
      <c r="M168" s="789">
        <f>N168+O168</f>
        <v>0</v>
      </c>
      <c r="N168" s="790"/>
      <c r="O168" s="791"/>
      <c r="P168" s="789">
        <f>Q168+R168</f>
        <v>0</v>
      </c>
      <c r="Q168" s="790"/>
      <c r="R168" s="791"/>
      <c r="S168" s="789">
        <f>T168+U168</f>
        <v>0</v>
      </c>
      <c r="T168" s="790"/>
      <c r="U168" s="791"/>
      <c r="V168" s="555" t="s">
        <v>34</v>
      </c>
      <c r="W168" s="556" t="s">
        <v>34</v>
      </c>
      <c r="X168" s="556" t="s">
        <v>34</v>
      </c>
      <c r="Y168" s="557" t="s">
        <v>34</v>
      </c>
      <c r="Z168" s="954" t="s">
        <v>34</v>
      </c>
      <c r="AA168" s="955" t="s">
        <v>34</v>
      </c>
      <c r="AB168" s="955" t="s">
        <v>34</v>
      </c>
      <c r="AC168" s="956" t="s">
        <v>34</v>
      </c>
      <c r="AD168" s="954" t="s">
        <v>34</v>
      </c>
      <c r="AE168" s="955" t="s">
        <v>34</v>
      </c>
      <c r="AF168" s="955" t="s">
        <v>34</v>
      </c>
      <c r="AG168" s="956" t="s">
        <v>34</v>
      </c>
    </row>
    <row r="169" spans="1:33" s="177" customFormat="1" ht="12.75" outlineLevel="1" thickBot="1" x14ac:dyDescent="0.3">
      <c r="A169" s="1156"/>
      <c r="B169" s="180"/>
      <c r="C169" s="181"/>
      <c r="D169" s="174" t="s">
        <v>126</v>
      </c>
      <c r="E169" s="154" t="s">
        <v>86</v>
      </c>
      <c r="F169" s="139" t="s">
        <v>62</v>
      </c>
      <c r="G169" s="792">
        <f>IF(I169+H169&gt;0,AVERAGE(H169:I169),0)</f>
        <v>0</v>
      </c>
      <c r="H169" s="793"/>
      <c r="I169" s="794"/>
      <c r="J169" s="792">
        <f>IF(L169+K169&gt;0,AVERAGE(K169:L169),0)</f>
        <v>0</v>
      </c>
      <c r="K169" s="793"/>
      <c r="L169" s="794"/>
      <c r="M169" s="792">
        <f>IF(O169+N169&gt;0,AVERAGE(N169:O169),0)</f>
        <v>0</v>
      </c>
      <c r="N169" s="793"/>
      <c r="O169" s="794"/>
      <c r="P169" s="792">
        <f>IF(R169+Q169&gt;0,AVERAGE(Q169:R169),0)</f>
        <v>0</v>
      </c>
      <c r="Q169" s="793"/>
      <c r="R169" s="794"/>
      <c r="S169" s="792">
        <f>IF(U169+T169&gt;0,AVERAGE(T169:U169),0)</f>
        <v>0</v>
      </c>
      <c r="T169" s="793"/>
      <c r="U169" s="794"/>
      <c r="V169" s="558" t="s">
        <v>34</v>
      </c>
      <c r="W169" s="559" t="s">
        <v>34</v>
      </c>
      <c r="X169" s="559" t="s">
        <v>34</v>
      </c>
      <c r="Y169" s="560" t="s">
        <v>34</v>
      </c>
      <c r="Z169" s="957" t="s">
        <v>34</v>
      </c>
      <c r="AA169" s="958" t="s">
        <v>34</v>
      </c>
      <c r="AB169" s="958" t="s">
        <v>34</v>
      </c>
      <c r="AC169" s="959" t="s">
        <v>34</v>
      </c>
      <c r="AD169" s="957" t="s">
        <v>34</v>
      </c>
      <c r="AE169" s="958" t="s">
        <v>34</v>
      </c>
      <c r="AF169" s="958" t="s">
        <v>34</v>
      </c>
      <c r="AG169" s="959" t="s">
        <v>34</v>
      </c>
    </row>
    <row r="170" spans="1:33" s="131" customFormat="1" ht="17.25" outlineLevel="1" thickTop="1" thickBot="1" x14ac:dyDescent="0.3">
      <c r="A170" s="127"/>
      <c r="B170" s="155" t="s">
        <v>440</v>
      </c>
      <c r="C170" s="145">
        <v>2210</v>
      </c>
      <c r="D170" s="146" t="s">
        <v>126</v>
      </c>
      <c r="E170" s="175" t="s">
        <v>140</v>
      </c>
      <c r="F170" s="145" t="s">
        <v>43</v>
      </c>
      <c r="G170" s="800">
        <f>G171+G174</f>
        <v>35.599999999999994</v>
      </c>
      <c r="H170" s="801">
        <f t="shared" ref="H170:I170" si="398">H171+H174</f>
        <v>11.7</v>
      </c>
      <c r="I170" s="802">
        <f t="shared" si="398"/>
        <v>23.9</v>
      </c>
      <c r="J170" s="800">
        <f>J171+J174</f>
        <v>0</v>
      </c>
      <c r="K170" s="801">
        <f t="shared" ref="K170:L170" si="399">K171+K174</f>
        <v>0</v>
      </c>
      <c r="L170" s="802">
        <f t="shared" si="399"/>
        <v>0</v>
      </c>
      <c r="M170" s="800">
        <f>M171+M174</f>
        <v>0</v>
      </c>
      <c r="N170" s="801">
        <f t="shared" ref="N170:O170" si="400">N171+N174</f>
        <v>0</v>
      </c>
      <c r="O170" s="802">
        <f t="shared" si="400"/>
        <v>0</v>
      </c>
      <c r="P170" s="800">
        <f>P171+P174</f>
        <v>0</v>
      </c>
      <c r="Q170" s="801">
        <f t="shared" ref="Q170:R170" si="401">Q171+Q174</f>
        <v>0</v>
      </c>
      <c r="R170" s="802">
        <f t="shared" si="401"/>
        <v>0</v>
      </c>
      <c r="S170" s="800">
        <f>S171+S174</f>
        <v>35.599999999999994</v>
      </c>
      <c r="T170" s="801">
        <f t="shared" ref="T170:U170" si="402">T171+T174</f>
        <v>11.7</v>
      </c>
      <c r="U170" s="802">
        <f t="shared" si="402"/>
        <v>23.9</v>
      </c>
      <c r="V170" s="567" t="s">
        <v>34</v>
      </c>
      <c r="W170" s="568" t="s">
        <v>34</v>
      </c>
      <c r="X170" s="568" t="s">
        <v>34</v>
      </c>
      <c r="Y170" s="569" t="s">
        <v>34</v>
      </c>
      <c r="Z170" s="966">
        <f t="shared" ref="Z170:Z171" si="403">G170-J170</f>
        <v>35.599999999999994</v>
      </c>
      <c r="AA170" s="819">
        <f t="shared" ref="AA170:AA171" si="404">G170-M170</f>
        <v>35.599999999999994</v>
      </c>
      <c r="AB170" s="819">
        <f t="shared" ref="AB170:AB171" si="405">G170-P170</f>
        <v>35.599999999999994</v>
      </c>
      <c r="AC170" s="967">
        <f t="shared" ref="AC170:AC171" si="406">G170-S170</f>
        <v>0</v>
      </c>
      <c r="AD170" s="968">
        <f t="shared" ref="AD170:AD171" si="407">IF(G170&gt;0,ROUND((J170/G170),3),0)</f>
        <v>0</v>
      </c>
      <c r="AE170" s="969">
        <f t="shared" ref="AE170:AE171" si="408">IF(G170&gt;0,ROUND((M170/G170),3),0)</f>
        <v>0</v>
      </c>
      <c r="AF170" s="969">
        <f t="shared" ref="AF170:AF171" si="409">IF(G170&gt;0,ROUND((P170/G170),3),0)</f>
        <v>0</v>
      </c>
      <c r="AG170" s="970">
        <f t="shared" ref="AG170:AG171" si="410">IF(G170&gt;0,ROUND((S170/G170),3),0)</f>
        <v>1</v>
      </c>
    </row>
    <row r="171" spans="1:33" s="143" customFormat="1" ht="27.75" outlineLevel="1" thickTop="1" x14ac:dyDescent="0.25">
      <c r="A171" s="448"/>
      <c r="B171" s="166" t="s">
        <v>441</v>
      </c>
      <c r="C171" s="75">
        <v>2210</v>
      </c>
      <c r="D171" s="176" t="s">
        <v>126</v>
      </c>
      <c r="E171" s="182" t="s">
        <v>833</v>
      </c>
      <c r="F171" s="75" t="s">
        <v>43</v>
      </c>
      <c r="G171" s="639">
        <f>H171+I171</f>
        <v>35.599999999999994</v>
      </c>
      <c r="H171" s="787">
        <f>ROUND(H172*H173/1000,1)</f>
        <v>11.7</v>
      </c>
      <c r="I171" s="788">
        <f>ROUND(I172*I173/1000,1)</f>
        <v>23.9</v>
      </c>
      <c r="J171" s="639">
        <f>K171+L171</f>
        <v>0</v>
      </c>
      <c r="K171" s="787">
        <f>ROUND(K172*K173/1000,1)</f>
        <v>0</v>
      </c>
      <c r="L171" s="788">
        <f>ROUND(L172*L173/1000,1)</f>
        <v>0</v>
      </c>
      <c r="M171" s="639">
        <f>N171+O171</f>
        <v>0</v>
      </c>
      <c r="N171" s="787">
        <f>ROUND(N172*N173/1000,1)</f>
        <v>0</v>
      </c>
      <c r="O171" s="788">
        <f>ROUND(O172*O173/1000,1)</f>
        <v>0</v>
      </c>
      <c r="P171" s="639">
        <f>Q171+R171</f>
        <v>0</v>
      </c>
      <c r="Q171" s="787">
        <f>ROUND(Q172*Q173/1000,1)</f>
        <v>0</v>
      </c>
      <c r="R171" s="788">
        <f>ROUND(R172*R173/1000,1)</f>
        <v>0</v>
      </c>
      <c r="S171" s="639">
        <f>T171+U171</f>
        <v>35.599999999999994</v>
      </c>
      <c r="T171" s="787">
        <f>ROUND(T172*T173/1000,1)</f>
        <v>11.7</v>
      </c>
      <c r="U171" s="788">
        <f>ROUND(U172*U173/1000,1)</f>
        <v>23.9</v>
      </c>
      <c r="V171" s="561" t="s">
        <v>34</v>
      </c>
      <c r="W171" s="562" t="s">
        <v>34</v>
      </c>
      <c r="X171" s="562" t="s">
        <v>34</v>
      </c>
      <c r="Y171" s="563" t="s">
        <v>34</v>
      </c>
      <c r="Z171" s="933">
        <f t="shared" si="403"/>
        <v>35.599999999999994</v>
      </c>
      <c r="AA171" s="787">
        <f t="shared" si="404"/>
        <v>35.599999999999994</v>
      </c>
      <c r="AB171" s="787">
        <f t="shared" si="405"/>
        <v>35.599999999999994</v>
      </c>
      <c r="AC171" s="934">
        <f t="shared" si="406"/>
        <v>0</v>
      </c>
      <c r="AD171" s="935">
        <f t="shared" si="407"/>
        <v>0</v>
      </c>
      <c r="AE171" s="936">
        <f t="shared" si="408"/>
        <v>0</v>
      </c>
      <c r="AF171" s="936">
        <f t="shared" si="409"/>
        <v>0</v>
      </c>
      <c r="AG171" s="937">
        <f t="shared" si="410"/>
        <v>1</v>
      </c>
    </row>
    <row r="172" spans="1:33" s="177" customFormat="1" ht="12" outlineLevel="1" x14ac:dyDescent="0.25">
      <c r="A172" s="1156"/>
      <c r="B172" s="178"/>
      <c r="C172" s="179"/>
      <c r="D172" s="151" t="s">
        <v>126</v>
      </c>
      <c r="E172" s="153" t="s">
        <v>85</v>
      </c>
      <c r="F172" s="136" t="s">
        <v>35</v>
      </c>
      <c r="G172" s="789">
        <f>H172+I172</f>
        <v>9</v>
      </c>
      <c r="H172" s="790">
        <v>3</v>
      </c>
      <c r="I172" s="791">
        <v>6</v>
      </c>
      <c r="J172" s="789">
        <f>K172+L172</f>
        <v>0</v>
      </c>
      <c r="K172" s="790"/>
      <c r="L172" s="791"/>
      <c r="M172" s="789">
        <f>N172+O172</f>
        <v>0</v>
      </c>
      <c r="N172" s="790"/>
      <c r="O172" s="791"/>
      <c r="P172" s="789">
        <f>Q172+R172</f>
        <v>0</v>
      </c>
      <c r="Q172" s="790"/>
      <c r="R172" s="791"/>
      <c r="S172" s="789">
        <f>T172+U172</f>
        <v>9</v>
      </c>
      <c r="T172" s="790">
        <v>3</v>
      </c>
      <c r="U172" s="791">
        <v>6</v>
      </c>
      <c r="V172" s="555" t="s">
        <v>34</v>
      </c>
      <c r="W172" s="556" t="s">
        <v>34</v>
      </c>
      <c r="X172" s="556" t="s">
        <v>34</v>
      </c>
      <c r="Y172" s="557" t="s">
        <v>34</v>
      </c>
      <c r="Z172" s="954" t="s">
        <v>34</v>
      </c>
      <c r="AA172" s="955" t="s">
        <v>34</v>
      </c>
      <c r="AB172" s="955" t="s">
        <v>34</v>
      </c>
      <c r="AC172" s="956" t="s">
        <v>34</v>
      </c>
      <c r="AD172" s="954" t="s">
        <v>34</v>
      </c>
      <c r="AE172" s="955" t="s">
        <v>34</v>
      </c>
      <c r="AF172" s="955" t="s">
        <v>34</v>
      </c>
      <c r="AG172" s="956" t="s">
        <v>34</v>
      </c>
    </row>
    <row r="173" spans="1:33" s="177" customFormat="1" ht="12" outlineLevel="1" x14ac:dyDescent="0.25">
      <c r="A173" s="1156"/>
      <c r="B173" s="178"/>
      <c r="C173" s="179"/>
      <c r="D173" s="151" t="s">
        <v>126</v>
      </c>
      <c r="E173" s="168" t="s">
        <v>86</v>
      </c>
      <c r="F173" s="136" t="s">
        <v>62</v>
      </c>
      <c r="G173" s="808">
        <f>IF(I173+H173&gt;0,AVERAGE(H173:I173),0)</f>
        <v>3933.46</v>
      </c>
      <c r="H173" s="791">
        <v>3888.84</v>
      </c>
      <c r="I173" s="791">
        <v>3978.08</v>
      </c>
      <c r="J173" s="808">
        <f>IF(L173+K173&gt;0,AVERAGE(K173:L173),0)</f>
        <v>0</v>
      </c>
      <c r="K173" s="809"/>
      <c r="L173" s="810"/>
      <c r="M173" s="808">
        <f>IF(O173+N173&gt;0,AVERAGE(N173:O173),0)</f>
        <v>0</v>
      </c>
      <c r="N173" s="809"/>
      <c r="O173" s="810"/>
      <c r="P173" s="808">
        <f>IF(R173+Q173&gt;0,AVERAGE(Q173:R173),0)</f>
        <v>0</v>
      </c>
      <c r="Q173" s="809"/>
      <c r="R173" s="810"/>
      <c r="S173" s="808">
        <f>IF(U173+T173&gt;0,AVERAGE(T173:U173),0)</f>
        <v>3933.46</v>
      </c>
      <c r="T173" s="791">
        <v>3888.84</v>
      </c>
      <c r="U173" s="791">
        <v>3978.08</v>
      </c>
      <c r="V173" s="555" t="s">
        <v>34</v>
      </c>
      <c r="W173" s="556" t="s">
        <v>34</v>
      </c>
      <c r="X173" s="556" t="s">
        <v>34</v>
      </c>
      <c r="Y173" s="557" t="s">
        <v>34</v>
      </c>
      <c r="Z173" s="954" t="s">
        <v>34</v>
      </c>
      <c r="AA173" s="955" t="s">
        <v>34</v>
      </c>
      <c r="AB173" s="955" t="s">
        <v>34</v>
      </c>
      <c r="AC173" s="956" t="s">
        <v>34</v>
      </c>
      <c r="AD173" s="954" t="s">
        <v>34</v>
      </c>
      <c r="AE173" s="955" t="s">
        <v>34</v>
      </c>
      <c r="AF173" s="955" t="s">
        <v>34</v>
      </c>
      <c r="AG173" s="956" t="s">
        <v>34</v>
      </c>
    </row>
    <row r="174" spans="1:33" s="143" customFormat="1" ht="24.75" outlineLevel="1" x14ac:dyDescent="0.25">
      <c r="A174" s="448"/>
      <c r="B174" s="166" t="s">
        <v>442</v>
      </c>
      <c r="C174" s="75">
        <v>2210</v>
      </c>
      <c r="D174" s="176" t="s">
        <v>126</v>
      </c>
      <c r="E174" s="183" t="s">
        <v>834</v>
      </c>
      <c r="F174" s="142" t="s">
        <v>43</v>
      </c>
      <c r="G174" s="639">
        <f>H174+I174</f>
        <v>0</v>
      </c>
      <c r="H174" s="787">
        <f>ROUND(H175*H176/1000,1)</f>
        <v>0</v>
      </c>
      <c r="I174" s="788">
        <f>ROUND(I175*I176/1000,1)</f>
        <v>0</v>
      </c>
      <c r="J174" s="639">
        <f>K174+L174</f>
        <v>0</v>
      </c>
      <c r="K174" s="787">
        <f>ROUND(K175*K176/1000,1)</f>
        <v>0</v>
      </c>
      <c r="L174" s="788">
        <f>ROUND(L175*L176/1000,1)</f>
        <v>0</v>
      </c>
      <c r="M174" s="639">
        <f>N174+O174</f>
        <v>0</v>
      </c>
      <c r="N174" s="787">
        <f>ROUND(N175*N176/1000,1)</f>
        <v>0</v>
      </c>
      <c r="O174" s="788">
        <f>ROUND(O175*O176/1000,1)</f>
        <v>0</v>
      </c>
      <c r="P174" s="639">
        <f>Q174+R174</f>
        <v>0</v>
      </c>
      <c r="Q174" s="787">
        <f>ROUND(Q175*Q176/1000,1)</f>
        <v>0</v>
      </c>
      <c r="R174" s="788">
        <f>ROUND(R175*R176/1000,1)</f>
        <v>0</v>
      </c>
      <c r="S174" s="639">
        <f>T174+U174</f>
        <v>0</v>
      </c>
      <c r="T174" s="787">
        <f>ROUND(T175*T176/1000,1)</f>
        <v>0</v>
      </c>
      <c r="U174" s="788">
        <f>ROUND(U175*U176/1000,1)</f>
        <v>0</v>
      </c>
      <c r="V174" s="561" t="s">
        <v>34</v>
      </c>
      <c r="W174" s="562" t="s">
        <v>34</v>
      </c>
      <c r="X174" s="562" t="s">
        <v>34</v>
      </c>
      <c r="Y174" s="563" t="s">
        <v>34</v>
      </c>
      <c r="Z174" s="933">
        <f t="shared" ref="Z174" si="411">G174-J174</f>
        <v>0</v>
      </c>
      <c r="AA174" s="787">
        <f t="shared" ref="AA174" si="412">G174-M174</f>
        <v>0</v>
      </c>
      <c r="AB174" s="787">
        <f t="shared" ref="AB174" si="413">G174-P174</f>
        <v>0</v>
      </c>
      <c r="AC174" s="934">
        <f t="shared" ref="AC174" si="414">G174-S174</f>
        <v>0</v>
      </c>
      <c r="AD174" s="935">
        <f t="shared" ref="AD174" si="415">IF(G174&gt;0,ROUND((J174/G174),3),0)</f>
        <v>0</v>
      </c>
      <c r="AE174" s="936">
        <f t="shared" ref="AE174" si="416">IF(G174&gt;0,ROUND((M174/G174),3),0)</f>
        <v>0</v>
      </c>
      <c r="AF174" s="936">
        <f t="shared" ref="AF174" si="417">IF(G174&gt;0,ROUND((P174/G174),3),0)</f>
        <v>0</v>
      </c>
      <c r="AG174" s="937">
        <f t="shared" ref="AG174" si="418">IF(G174&gt;0,ROUND((S174/G174),3),0)</f>
        <v>0</v>
      </c>
    </row>
    <row r="175" spans="1:33" s="177" customFormat="1" ht="12" outlineLevel="1" x14ac:dyDescent="0.25">
      <c r="A175" s="1156"/>
      <c r="B175" s="178"/>
      <c r="C175" s="179"/>
      <c r="D175" s="151" t="s">
        <v>126</v>
      </c>
      <c r="E175" s="153" t="s">
        <v>85</v>
      </c>
      <c r="F175" s="136" t="s">
        <v>35</v>
      </c>
      <c r="G175" s="789">
        <f>H175+I175</f>
        <v>0</v>
      </c>
      <c r="H175" s="790"/>
      <c r="I175" s="791"/>
      <c r="J175" s="789">
        <f>K175+L175</f>
        <v>0</v>
      </c>
      <c r="K175" s="790"/>
      <c r="L175" s="791"/>
      <c r="M175" s="789">
        <f>N175+O175</f>
        <v>0</v>
      </c>
      <c r="N175" s="790"/>
      <c r="O175" s="791"/>
      <c r="P175" s="789">
        <f>Q175+R175</f>
        <v>0</v>
      </c>
      <c r="Q175" s="790"/>
      <c r="R175" s="791"/>
      <c r="S175" s="789">
        <f>T175+U175</f>
        <v>0</v>
      </c>
      <c r="T175" s="790"/>
      <c r="U175" s="791"/>
      <c r="V175" s="555" t="s">
        <v>34</v>
      </c>
      <c r="W175" s="556" t="s">
        <v>34</v>
      </c>
      <c r="X175" s="556" t="s">
        <v>34</v>
      </c>
      <c r="Y175" s="557" t="s">
        <v>34</v>
      </c>
      <c r="Z175" s="954" t="s">
        <v>34</v>
      </c>
      <c r="AA175" s="955" t="s">
        <v>34</v>
      </c>
      <c r="AB175" s="955" t="s">
        <v>34</v>
      </c>
      <c r="AC175" s="956" t="s">
        <v>34</v>
      </c>
      <c r="AD175" s="954" t="s">
        <v>34</v>
      </c>
      <c r="AE175" s="955" t="s">
        <v>34</v>
      </c>
      <c r="AF175" s="955" t="s">
        <v>34</v>
      </c>
      <c r="AG175" s="956" t="s">
        <v>34</v>
      </c>
    </row>
    <row r="176" spans="1:33" s="177" customFormat="1" ht="12.75" outlineLevel="1" thickBot="1" x14ac:dyDescent="0.3">
      <c r="A176" s="1156"/>
      <c r="B176" s="180"/>
      <c r="C176" s="181"/>
      <c r="D176" s="174" t="s">
        <v>126</v>
      </c>
      <c r="E176" s="154" t="s">
        <v>86</v>
      </c>
      <c r="F176" s="139" t="s">
        <v>62</v>
      </c>
      <c r="G176" s="792">
        <f>IF(I176+H176&gt;0,AVERAGE(H176:I176),0)</f>
        <v>0</v>
      </c>
      <c r="H176" s="793"/>
      <c r="I176" s="794"/>
      <c r="J176" s="792">
        <f>IF(L176+K176&gt;0,AVERAGE(K176:L176),0)</f>
        <v>0</v>
      </c>
      <c r="K176" s="793"/>
      <c r="L176" s="794"/>
      <c r="M176" s="792">
        <f>IF(O176+N176&gt;0,AVERAGE(N176:O176),0)</f>
        <v>0</v>
      </c>
      <c r="N176" s="793"/>
      <c r="O176" s="794"/>
      <c r="P176" s="792">
        <f>IF(R176+Q176&gt;0,AVERAGE(Q176:R176),0)</f>
        <v>0</v>
      </c>
      <c r="Q176" s="793"/>
      <c r="R176" s="794"/>
      <c r="S176" s="792">
        <f>IF(U176+T176&gt;0,AVERAGE(T176:U176),0)</f>
        <v>0</v>
      </c>
      <c r="T176" s="793"/>
      <c r="U176" s="794"/>
      <c r="V176" s="558" t="s">
        <v>34</v>
      </c>
      <c r="W176" s="559" t="s">
        <v>34</v>
      </c>
      <c r="X176" s="559" t="s">
        <v>34</v>
      </c>
      <c r="Y176" s="560" t="s">
        <v>34</v>
      </c>
      <c r="Z176" s="957" t="s">
        <v>34</v>
      </c>
      <c r="AA176" s="958" t="s">
        <v>34</v>
      </c>
      <c r="AB176" s="958" t="s">
        <v>34</v>
      </c>
      <c r="AC176" s="959" t="s">
        <v>34</v>
      </c>
      <c r="AD176" s="957" t="s">
        <v>34</v>
      </c>
      <c r="AE176" s="958" t="s">
        <v>34</v>
      </c>
      <c r="AF176" s="958" t="s">
        <v>34</v>
      </c>
      <c r="AG176" s="959" t="s">
        <v>34</v>
      </c>
    </row>
    <row r="177" spans="1:33" s="20" customFormat="1" ht="17.25" outlineLevel="1" thickTop="1" thickBot="1" x14ac:dyDescent="0.3">
      <c r="A177" s="127"/>
      <c r="B177" s="184" t="s">
        <v>443</v>
      </c>
      <c r="C177" s="185">
        <v>2210</v>
      </c>
      <c r="D177" s="186" t="s">
        <v>141</v>
      </c>
      <c r="E177" s="147" t="s">
        <v>142</v>
      </c>
      <c r="F177" s="185" t="s">
        <v>43</v>
      </c>
      <c r="G177" s="714">
        <f>H177+I177</f>
        <v>16</v>
      </c>
      <c r="H177" s="795"/>
      <c r="I177" s="796">
        <v>16</v>
      </c>
      <c r="J177" s="714">
        <f>K177+L177</f>
        <v>1.5</v>
      </c>
      <c r="K177" s="795"/>
      <c r="L177" s="796">
        <v>1.5</v>
      </c>
      <c r="M177" s="714">
        <f>N177+O177</f>
        <v>1.5</v>
      </c>
      <c r="N177" s="795"/>
      <c r="O177" s="796">
        <v>1.5</v>
      </c>
      <c r="P177" s="714">
        <f>Q177+R177</f>
        <v>15.77402</v>
      </c>
      <c r="Q177" s="795"/>
      <c r="R177" s="796">
        <v>15.77402</v>
      </c>
      <c r="S177" s="714">
        <f>T177+U177</f>
        <v>15.974019999999999</v>
      </c>
      <c r="T177" s="795"/>
      <c r="U177" s="796">
        <v>15.974019999999999</v>
      </c>
      <c r="V177" s="567" t="s">
        <v>34</v>
      </c>
      <c r="W177" s="568" t="s">
        <v>34</v>
      </c>
      <c r="X177" s="568" t="s">
        <v>34</v>
      </c>
      <c r="Y177" s="569" t="s">
        <v>34</v>
      </c>
      <c r="Z177" s="966">
        <f t="shared" ref="Z177:Z179" si="419">G177-J177</f>
        <v>14.5</v>
      </c>
      <c r="AA177" s="819">
        <f t="shared" ref="AA177:AA179" si="420">G177-M177</f>
        <v>14.5</v>
      </c>
      <c r="AB177" s="819">
        <f t="shared" ref="AB177:AB179" si="421">G177-P177</f>
        <v>0.22597999999999985</v>
      </c>
      <c r="AC177" s="967">
        <f t="shared" ref="AC177:AC179" si="422">G177-S177</f>
        <v>2.5980000000000558E-2</v>
      </c>
      <c r="AD177" s="968">
        <f t="shared" ref="AD177:AD179" si="423">IF(G177&gt;0,ROUND((J177/G177),3),0)</f>
        <v>9.4E-2</v>
      </c>
      <c r="AE177" s="969">
        <f t="shared" ref="AE177:AE179" si="424">IF(G177&gt;0,ROUND((M177/G177),3),0)</f>
        <v>9.4E-2</v>
      </c>
      <c r="AF177" s="969">
        <f t="shared" ref="AF177:AF179" si="425">IF(G177&gt;0,ROUND((P177/G177),3),0)</f>
        <v>0.98599999999999999</v>
      </c>
      <c r="AG177" s="970">
        <f t="shared" ref="AG177:AG179" si="426">IF(G177&gt;0,ROUND((S177/G177),3),0)</f>
        <v>0.998</v>
      </c>
    </row>
    <row r="178" spans="1:33" s="143" customFormat="1" ht="17.25" outlineLevel="1" thickTop="1" thickBot="1" x14ac:dyDescent="0.3">
      <c r="A178" s="127"/>
      <c r="B178" s="144" t="s">
        <v>149</v>
      </c>
      <c r="C178" s="148">
        <v>2210</v>
      </c>
      <c r="D178" s="187" t="s">
        <v>143</v>
      </c>
      <c r="E178" s="147" t="s">
        <v>144</v>
      </c>
      <c r="F178" s="148" t="s">
        <v>43</v>
      </c>
      <c r="G178" s="800">
        <f>ROUND(G179+G182+G185+G188,1)</f>
        <v>0</v>
      </c>
      <c r="H178" s="801">
        <f t="shared" ref="H178:U178" si="427">ROUND(H179+H182+H185+H188,1)</f>
        <v>0</v>
      </c>
      <c r="I178" s="802">
        <f t="shared" si="427"/>
        <v>0</v>
      </c>
      <c r="J178" s="800">
        <f t="shared" si="427"/>
        <v>0</v>
      </c>
      <c r="K178" s="801">
        <f t="shared" si="427"/>
        <v>0</v>
      </c>
      <c r="L178" s="802">
        <f t="shared" si="427"/>
        <v>0</v>
      </c>
      <c r="M178" s="800">
        <f t="shared" si="427"/>
        <v>0</v>
      </c>
      <c r="N178" s="801">
        <f t="shared" si="427"/>
        <v>0</v>
      </c>
      <c r="O178" s="802">
        <f t="shared" si="427"/>
        <v>0</v>
      </c>
      <c r="P178" s="800">
        <f t="shared" si="427"/>
        <v>0</v>
      </c>
      <c r="Q178" s="801">
        <f t="shared" si="427"/>
        <v>0</v>
      </c>
      <c r="R178" s="802">
        <f t="shared" si="427"/>
        <v>0</v>
      </c>
      <c r="S178" s="800">
        <f t="shared" si="427"/>
        <v>0</v>
      </c>
      <c r="T178" s="801">
        <f t="shared" si="427"/>
        <v>0</v>
      </c>
      <c r="U178" s="802">
        <f t="shared" si="427"/>
        <v>0</v>
      </c>
      <c r="V178" s="564" t="s">
        <v>34</v>
      </c>
      <c r="W178" s="565" t="s">
        <v>34</v>
      </c>
      <c r="X178" s="565" t="s">
        <v>34</v>
      </c>
      <c r="Y178" s="566" t="s">
        <v>34</v>
      </c>
      <c r="Z178" s="960">
        <f t="shared" si="419"/>
        <v>0</v>
      </c>
      <c r="AA178" s="961">
        <f t="shared" si="420"/>
        <v>0</v>
      </c>
      <c r="AB178" s="961">
        <f t="shared" si="421"/>
        <v>0</v>
      </c>
      <c r="AC178" s="962">
        <f t="shared" si="422"/>
        <v>0</v>
      </c>
      <c r="AD178" s="963">
        <f t="shared" si="423"/>
        <v>0</v>
      </c>
      <c r="AE178" s="964">
        <f t="shared" si="424"/>
        <v>0</v>
      </c>
      <c r="AF178" s="964">
        <f t="shared" si="425"/>
        <v>0</v>
      </c>
      <c r="AG178" s="965">
        <f t="shared" si="426"/>
        <v>0</v>
      </c>
    </row>
    <row r="179" spans="1:33" s="143" customFormat="1" ht="15.75" outlineLevel="1" thickTop="1" x14ac:dyDescent="0.25">
      <c r="A179" s="448"/>
      <c r="B179" s="166" t="s">
        <v>444</v>
      </c>
      <c r="C179" s="75">
        <v>2210</v>
      </c>
      <c r="D179" s="176" t="s">
        <v>143</v>
      </c>
      <c r="E179" s="160" t="s">
        <v>145</v>
      </c>
      <c r="F179" s="75" t="s">
        <v>43</v>
      </c>
      <c r="G179" s="639">
        <f>H179+I179</f>
        <v>0</v>
      </c>
      <c r="H179" s="787">
        <f>ROUND(H180*H181/1000,1)</f>
        <v>0</v>
      </c>
      <c r="I179" s="788">
        <f>ROUND(I180*I181/1000,1)</f>
        <v>0</v>
      </c>
      <c r="J179" s="639">
        <f>K179+L179</f>
        <v>0</v>
      </c>
      <c r="K179" s="787">
        <f>ROUND(K180*K181/1000,1)</f>
        <v>0</v>
      </c>
      <c r="L179" s="788">
        <f>ROUND(L180*L181/1000,1)</f>
        <v>0</v>
      </c>
      <c r="M179" s="639">
        <f>N179+O179</f>
        <v>0</v>
      </c>
      <c r="N179" s="787">
        <f>ROUND(N180*N181/1000,1)</f>
        <v>0</v>
      </c>
      <c r="O179" s="788">
        <f>ROUND(O180*O181/1000,1)</f>
        <v>0</v>
      </c>
      <c r="P179" s="639">
        <f>Q179+R179</f>
        <v>0</v>
      </c>
      <c r="Q179" s="787">
        <f>ROUND(Q180*Q181/1000,1)</f>
        <v>0</v>
      </c>
      <c r="R179" s="788">
        <f>ROUND(R180*R181/1000,1)</f>
        <v>0</v>
      </c>
      <c r="S179" s="639">
        <f>T179+U179</f>
        <v>0</v>
      </c>
      <c r="T179" s="787">
        <f>ROUND(T180*T181/1000,1)</f>
        <v>0</v>
      </c>
      <c r="U179" s="788">
        <f>ROUND(U180*U181/1000,1)</f>
        <v>0</v>
      </c>
      <c r="V179" s="561" t="s">
        <v>34</v>
      </c>
      <c r="W179" s="562" t="s">
        <v>34</v>
      </c>
      <c r="X179" s="562" t="s">
        <v>34</v>
      </c>
      <c r="Y179" s="563" t="s">
        <v>34</v>
      </c>
      <c r="Z179" s="933">
        <f t="shared" si="419"/>
        <v>0</v>
      </c>
      <c r="AA179" s="787">
        <f t="shared" si="420"/>
        <v>0</v>
      </c>
      <c r="AB179" s="787">
        <f t="shared" si="421"/>
        <v>0</v>
      </c>
      <c r="AC179" s="934">
        <f t="shared" si="422"/>
        <v>0</v>
      </c>
      <c r="AD179" s="935">
        <f t="shared" si="423"/>
        <v>0</v>
      </c>
      <c r="AE179" s="936">
        <f t="shared" si="424"/>
        <v>0</v>
      </c>
      <c r="AF179" s="936">
        <f t="shared" si="425"/>
        <v>0</v>
      </c>
      <c r="AG179" s="937">
        <f t="shared" si="426"/>
        <v>0</v>
      </c>
    </row>
    <row r="180" spans="1:33" s="161" customFormat="1" ht="12" outlineLevel="1" x14ac:dyDescent="0.25">
      <c r="A180" s="1156"/>
      <c r="B180" s="162"/>
      <c r="C180" s="188"/>
      <c r="D180" s="151" t="s">
        <v>143</v>
      </c>
      <c r="E180" s="153" t="s">
        <v>85</v>
      </c>
      <c r="F180" s="136" t="s">
        <v>35</v>
      </c>
      <c r="G180" s="789">
        <f>H180+I180</f>
        <v>0</v>
      </c>
      <c r="H180" s="790"/>
      <c r="I180" s="791"/>
      <c r="J180" s="789">
        <f>K180+L180</f>
        <v>0</v>
      </c>
      <c r="K180" s="790"/>
      <c r="L180" s="791"/>
      <c r="M180" s="789">
        <f>N180+O180</f>
        <v>0</v>
      </c>
      <c r="N180" s="790"/>
      <c r="O180" s="791"/>
      <c r="P180" s="789">
        <f>Q180+R180</f>
        <v>0</v>
      </c>
      <c r="Q180" s="790"/>
      <c r="R180" s="791"/>
      <c r="S180" s="789">
        <f>T180+U180</f>
        <v>0</v>
      </c>
      <c r="T180" s="790"/>
      <c r="U180" s="791"/>
      <c r="V180" s="555" t="s">
        <v>34</v>
      </c>
      <c r="W180" s="556" t="s">
        <v>34</v>
      </c>
      <c r="X180" s="556" t="s">
        <v>34</v>
      </c>
      <c r="Y180" s="557" t="s">
        <v>34</v>
      </c>
      <c r="Z180" s="954" t="s">
        <v>34</v>
      </c>
      <c r="AA180" s="955" t="s">
        <v>34</v>
      </c>
      <c r="AB180" s="955" t="s">
        <v>34</v>
      </c>
      <c r="AC180" s="956" t="s">
        <v>34</v>
      </c>
      <c r="AD180" s="954" t="s">
        <v>34</v>
      </c>
      <c r="AE180" s="955" t="s">
        <v>34</v>
      </c>
      <c r="AF180" s="955" t="s">
        <v>34</v>
      </c>
      <c r="AG180" s="956" t="s">
        <v>34</v>
      </c>
    </row>
    <row r="181" spans="1:33" s="161" customFormat="1" ht="12" outlineLevel="1" x14ac:dyDescent="0.25">
      <c r="A181" s="1156"/>
      <c r="B181" s="162"/>
      <c r="C181" s="188"/>
      <c r="D181" s="151" t="s">
        <v>143</v>
      </c>
      <c r="E181" s="153" t="s">
        <v>86</v>
      </c>
      <c r="F181" s="136" t="s">
        <v>62</v>
      </c>
      <c r="G181" s="803">
        <f>IF(I181+H181&gt;0,AVERAGE(H181:I181),0)</f>
        <v>0</v>
      </c>
      <c r="H181" s="804"/>
      <c r="I181" s="805"/>
      <c r="J181" s="803">
        <f>IF(L181+K181&gt;0,AVERAGE(K181:L181),0)</f>
        <v>0</v>
      </c>
      <c r="K181" s="804"/>
      <c r="L181" s="805"/>
      <c r="M181" s="803">
        <f>IF(O181+N181&gt;0,AVERAGE(N181:O181),0)</f>
        <v>0</v>
      </c>
      <c r="N181" s="804"/>
      <c r="O181" s="805"/>
      <c r="P181" s="803">
        <f>IF(R181+Q181&gt;0,AVERAGE(Q181:R181),0)</f>
        <v>0</v>
      </c>
      <c r="Q181" s="804"/>
      <c r="R181" s="805"/>
      <c r="S181" s="803">
        <f>IF(U181+T181&gt;0,AVERAGE(T181:U181),0)</f>
        <v>0</v>
      </c>
      <c r="T181" s="804"/>
      <c r="U181" s="805"/>
      <c r="V181" s="570" t="s">
        <v>34</v>
      </c>
      <c r="W181" s="571" t="s">
        <v>34</v>
      </c>
      <c r="X181" s="571" t="s">
        <v>34</v>
      </c>
      <c r="Y181" s="572" t="s">
        <v>34</v>
      </c>
      <c r="Z181" s="971" t="s">
        <v>34</v>
      </c>
      <c r="AA181" s="972" t="s">
        <v>34</v>
      </c>
      <c r="AB181" s="972" t="s">
        <v>34</v>
      </c>
      <c r="AC181" s="973" t="s">
        <v>34</v>
      </c>
      <c r="AD181" s="971" t="s">
        <v>34</v>
      </c>
      <c r="AE181" s="972" t="s">
        <v>34</v>
      </c>
      <c r="AF181" s="972" t="s">
        <v>34</v>
      </c>
      <c r="AG181" s="973" t="s">
        <v>34</v>
      </c>
    </row>
    <row r="182" spans="1:33" s="143" customFormat="1" outlineLevel="1" x14ac:dyDescent="0.25">
      <c r="A182" s="448"/>
      <c r="B182" s="166" t="s">
        <v>445</v>
      </c>
      <c r="C182" s="75">
        <v>2210</v>
      </c>
      <c r="D182" s="176" t="s">
        <v>143</v>
      </c>
      <c r="E182" s="160" t="s">
        <v>146</v>
      </c>
      <c r="F182" s="75" t="s">
        <v>43</v>
      </c>
      <c r="G182" s="636">
        <f>H182+I182</f>
        <v>0</v>
      </c>
      <c r="H182" s="806">
        <f>ROUND(H183*H184/1000,1)</f>
        <v>0</v>
      </c>
      <c r="I182" s="807">
        <f>ROUND(I183*I184/1000,1)</f>
        <v>0</v>
      </c>
      <c r="J182" s="636">
        <f>K182+L182</f>
        <v>0</v>
      </c>
      <c r="K182" s="806">
        <f>ROUND(K183*K184/1000,1)</f>
        <v>0</v>
      </c>
      <c r="L182" s="807">
        <f>ROUND(L183*L184/1000,1)</f>
        <v>0</v>
      </c>
      <c r="M182" s="636">
        <f>N182+O182</f>
        <v>0</v>
      </c>
      <c r="N182" s="806">
        <f>ROUND(N183*N184/1000,1)</f>
        <v>0</v>
      </c>
      <c r="O182" s="807">
        <f>ROUND(O183*O184/1000,1)</f>
        <v>0</v>
      </c>
      <c r="P182" s="636">
        <f>Q182+R182</f>
        <v>0</v>
      </c>
      <c r="Q182" s="806">
        <f>ROUND(Q183*Q184/1000,1)</f>
        <v>0</v>
      </c>
      <c r="R182" s="807">
        <f>ROUND(R183*R184/1000,1)</f>
        <v>0</v>
      </c>
      <c r="S182" s="636">
        <f>T182+U182</f>
        <v>0</v>
      </c>
      <c r="T182" s="806">
        <f>ROUND(T183*T184/1000,1)</f>
        <v>0</v>
      </c>
      <c r="U182" s="807">
        <f>ROUND(U183*U184/1000,1)</f>
        <v>0</v>
      </c>
      <c r="V182" s="573" t="s">
        <v>34</v>
      </c>
      <c r="W182" s="574" t="s">
        <v>34</v>
      </c>
      <c r="X182" s="574" t="s">
        <v>34</v>
      </c>
      <c r="Y182" s="575" t="s">
        <v>34</v>
      </c>
      <c r="Z182" s="938">
        <f t="shared" ref="Z182" si="428">G182-J182</f>
        <v>0</v>
      </c>
      <c r="AA182" s="806">
        <f t="shared" ref="AA182" si="429">G182-M182</f>
        <v>0</v>
      </c>
      <c r="AB182" s="806">
        <f t="shared" ref="AB182" si="430">G182-P182</f>
        <v>0</v>
      </c>
      <c r="AC182" s="974">
        <f t="shared" ref="AC182" si="431">G182-S182</f>
        <v>0</v>
      </c>
      <c r="AD182" s="975">
        <f t="shared" ref="AD182" si="432">IF(G182&gt;0,ROUND((J182/G182),3),0)</f>
        <v>0</v>
      </c>
      <c r="AE182" s="976">
        <f t="shared" ref="AE182" si="433">IF(G182&gt;0,ROUND((M182/G182),3),0)</f>
        <v>0</v>
      </c>
      <c r="AF182" s="976">
        <f t="shared" ref="AF182" si="434">IF(G182&gt;0,ROUND((P182/G182),3),0)</f>
        <v>0</v>
      </c>
      <c r="AG182" s="977">
        <f t="shared" ref="AG182" si="435">IF(G182&gt;0,ROUND((S182/G182),3),0)</f>
        <v>0</v>
      </c>
    </row>
    <row r="183" spans="1:33" s="161" customFormat="1" ht="12" outlineLevel="1" x14ac:dyDescent="0.25">
      <c r="A183" s="1156"/>
      <c r="B183" s="162"/>
      <c r="C183" s="188"/>
      <c r="D183" s="151" t="s">
        <v>143</v>
      </c>
      <c r="E183" s="153" t="s">
        <v>85</v>
      </c>
      <c r="F183" s="136" t="s">
        <v>35</v>
      </c>
      <c r="G183" s="789">
        <f>H183+I183</f>
        <v>0</v>
      </c>
      <c r="H183" s="790"/>
      <c r="I183" s="791"/>
      <c r="J183" s="789">
        <f>K183+L183</f>
        <v>0</v>
      </c>
      <c r="K183" s="790"/>
      <c r="L183" s="791"/>
      <c r="M183" s="789">
        <f>N183+O183</f>
        <v>0</v>
      </c>
      <c r="N183" s="790"/>
      <c r="O183" s="791"/>
      <c r="P183" s="789">
        <f>Q183+R183</f>
        <v>0</v>
      </c>
      <c r="Q183" s="790"/>
      <c r="R183" s="791"/>
      <c r="S183" s="789">
        <f>T183+U183</f>
        <v>0</v>
      </c>
      <c r="T183" s="790"/>
      <c r="U183" s="791"/>
      <c r="V183" s="555" t="s">
        <v>34</v>
      </c>
      <c r="W183" s="556" t="s">
        <v>34</v>
      </c>
      <c r="X183" s="556" t="s">
        <v>34</v>
      </c>
      <c r="Y183" s="557" t="s">
        <v>34</v>
      </c>
      <c r="Z183" s="954" t="s">
        <v>34</v>
      </c>
      <c r="AA183" s="955" t="s">
        <v>34</v>
      </c>
      <c r="AB183" s="955" t="s">
        <v>34</v>
      </c>
      <c r="AC183" s="956" t="s">
        <v>34</v>
      </c>
      <c r="AD183" s="954" t="s">
        <v>34</v>
      </c>
      <c r="AE183" s="955" t="s">
        <v>34</v>
      </c>
      <c r="AF183" s="955" t="s">
        <v>34</v>
      </c>
      <c r="AG183" s="956" t="s">
        <v>34</v>
      </c>
    </row>
    <row r="184" spans="1:33" s="161" customFormat="1" ht="12" outlineLevel="1" x14ac:dyDescent="0.25">
      <c r="A184" s="1156"/>
      <c r="B184" s="162"/>
      <c r="C184" s="188"/>
      <c r="D184" s="151" t="s">
        <v>143</v>
      </c>
      <c r="E184" s="153" t="s">
        <v>86</v>
      </c>
      <c r="F184" s="136" t="s">
        <v>62</v>
      </c>
      <c r="G184" s="808">
        <f>IF(I184+H184&gt;0,AVERAGE(H184:I184),0)</f>
        <v>0</v>
      </c>
      <c r="H184" s="809"/>
      <c r="I184" s="810"/>
      <c r="J184" s="808">
        <f>IF(L184+K184&gt;0,AVERAGE(K184:L184),0)</f>
        <v>0</v>
      </c>
      <c r="K184" s="809"/>
      <c r="L184" s="810"/>
      <c r="M184" s="808">
        <f>IF(O184+N184&gt;0,AVERAGE(N184:O184),0)</f>
        <v>0</v>
      </c>
      <c r="N184" s="809"/>
      <c r="O184" s="810"/>
      <c r="P184" s="808">
        <f>IF(R184+Q184&gt;0,AVERAGE(Q184:R184),0)</f>
        <v>0</v>
      </c>
      <c r="Q184" s="809"/>
      <c r="R184" s="810"/>
      <c r="S184" s="808">
        <f>IF(U184+T184&gt;0,AVERAGE(T184:U184),0)</f>
        <v>0</v>
      </c>
      <c r="T184" s="809"/>
      <c r="U184" s="810"/>
      <c r="V184" s="555" t="s">
        <v>34</v>
      </c>
      <c r="W184" s="556" t="s">
        <v>34</v>
      </c>
      <c r="X184" s="556" t="s">
        <v>34</v>
      </c>
      <c r="Y184" s="557" t="s">
        <v>34</v>
      </c>
      <c r="Z184" s="954" t="s">
        <v>34</v>
      </c>
      <c r="AA184" s="955" t="s">
        <v>34</v>
      </c>
      <c r="AB184" s="955" t="s">
        <v>34</v>
      </c>
      <c r="AC184" s="956" t="s">
        <v>34</v>
      </c>
      <c r="AD184" s="954" t="s">
        <v>34</v>
      </c>
      <c r="AE184" s="955" t="s">
        <v>34</v>
      </c>
      <c r="AF184" s="955" t="s">
        <v>34</v>
      </c>
      <c r="AG184" s="956" t="s">
        <v>34</v>
      </c>
    </row>
    <row r="185" spans="1:33" s="143" customFormat="1" outlineLevel="1" x14ac:dyDescent="0.25">
      <c r="A185" s="448"/>
      <c r="B185" s="166" t="s">
        <v>446</v>
      </c>
      <c r="C185" s="75">
        <v>2210</v>
      </c>
      <c r="D185" s="176" t="s">
        <v>143</v>
      </c>
      <c r="E185" s="160" t="s">
        <v>147</v>
      </c>
      <c r="F185" s="75" t="s">
        <v>43</v>
      </c>
      <c r="G185" s="636">
        <f>H185+I185</f>
        <v>0</v>
      </c>
      <c r="H185" s="806">
        <f>ROUND(H186*H187/1000,1)</f>
        <v>0</v>
      </c>
      <c r="I185" s="807">
        <f>ROUND(I186*I187/1000,1)</f>
        <v>0</v>
      </c>
      <c r="J185" s="636">
        <f>K185+L185</f>
        <v>0</v>
      </c>
      <c r="K185" s="806">
        <f>ROUND(K186*K187/1000,1)</f>
        <v>0</v>
      </c>
      <c r="L185" s="807">
        <f>ROUND(L186*L187/1000,1)</f>
        <v>0</v>
      </c>
      <c r="M185" s="636">
        <f>N185+O185</f>
        <v>0</v>
      </c>
      <c r="N185" s="806">
        <f>ROUND(N186*N187/1000,1)</f>
        <v>0</v>
      </c>
      <c r="O185" s="807">
        <f>ROUND(O186*O187/1000,1)</f>
        <v>0</v>
      </c>
      <c r="P185" s="636">
        <f>Q185+R185</f>
        <v>0</v>
      </c>
      <c r="Q185" s="806">
        <f>ROUND(Q186*Q187/1000,1)</f>
        <v>0</v>
      </c>
      <c r="R185" s="807">
        <f>ROUND(R186*R187/1000,1)</f>
        <v>0</v>
      </c>
      <c r="S185" s="636">
        <f>T185+U185</f>
        <v>0</v>
      </c>
      <c r="T185" s="806">
        <f>ROUND(T186*T187/1000,1)</f>
        <v>0</v>
      </c>
      <c r="U185" s="807">
        <f>ROUND(U186*U187/1000,1)</f>
        <v>0</v>
      </c>
      <c r="V185" s="561" t="s">
        <v>34</v>
      </c>
      <c r="W185" s="562" t="s">
        <v>34</v>
      </c>
      <c r="X185" s="562" t="s">
        <v>34</v>
      </c>
      <c r="Y185" s="563" t="s">
        <v>34</v>
      </c>
      <c r="Z185" s="933">
        <f t="shared" ref="Z185" si="436">G185-J185</f>
        <v>0</v>
      </c>
      <c r="AA185" s="787">
        <f t="shared" ref="AA185" si="437">G185-M185</f>
        <v>0</v>
      </c>
      <c r="AB185" s="787">
        <f t="shared" ref="AB185" si="438">G185-P185</f>
        <v>0</v>
      </c>
      <c r="AC185" s="934">
        <f t="shared" ref="AC185" si="439">G185-S185</f>
        <v>0</v>
      </c>
      <c r="AD185" s="935">
        <f t="shared" ref="AD185" si="440">IF(G185&gt;0,ROUND((J185/G185),3),0)</f>
        <v>0</v>
      </c>
      <c r="AE185" s="936">
        <f t="shared" ref="AE185" si="441">IF(G185&gt;0,ROUND((M185/G185),3),0)</f>
        <v>0</v>
      </c>
      <c r="AF185" s="936">
        <f t="shared" ref="AF185" si="442">IF(G185&gt;0,ROUND((P185/G185),3),0)</f>
        <v>0</v>
      </c>
      <c r="AG185" s="937">
        <f t="shared" ref="AG185" si="443">IF(G185&gt;0,ROUND((S185/G185),3),0)</f>
        <v>0</v>
      </c>
    </row>
    <row r="186" spans="1:33" s="161" customFormat="1" ht="12" outlineLevel="1" x14ac:dyDescent="0.25">
      <c r="A186" s="1156"/>
      <c r="B186" s="162"/>
      <c r="C186" s="188"/>
      <c r="D186" s="151" t="s">
        <v>143</v>
      </c>
      <c r="E186" s="153" t="s">
        <v>85</v>
      </c>
      <c r="F186" s="136" t="s">
        <v>35</v>
      </c>
      <c r="G186" s="789">
        <f>H186+I186</f>
        <v>0</v>
      </c>
      <c r="H186" s="790"/>
      <c r="I186" s="791"/>
      <c r="J186" s="789">
        <f>K186+L186</f>
        <v>0</v>
      </c>
      <c r="K186" s="790"/>
      <c r="L186" s="791"/>
      <c r="M186" s="789">
        <f>N186+O186</f>
        <v>0</v>
      </c>
      <c r="N186" s="790"/>
      <c r="O186" s="791"/>
      <c r="P186" s="789">
        <f>Q186+R186</f>
        <v>0</v>
      </c>
      <c r="Q186" s="790"/>
      <c r="R186" s="791"/>
      <c r="S186" s="789">
        <f>T186+U186</f>
        <v>0</v>
      </c>
      <c r="T186" s="790"/>
      <c r="U186" s="791"/>
      <c r="V186" s="555" t="s">
        <v>34</v>
      </c>
      <c r="W186" s="556" t="s">
        <v>34</v>
      </c>
      <c r="X186" s="556" t="s">
        <v>34</v>
      </c>
      <c r="Y186" s="557" t="s">
        <v>34</v>
      </c>
      <c r="Z186" s="954" t="s">
        <v>34</v>
      </c>
      <c r="AA186" s="955" t="s">
        <v>34</v>
      </c>
      <c r="AB186" s="955" t="s">
        <v>34</v>
      </c>
      <c r="AC186" s="956" t="s">
        <v>34</v>
      </c>
      <c r="AD186" s="954" t="s">
        <v>34</v>
      </c>
      <c r="AE186" s="955" t="s">
        <v>34</v>
      </c>
      <c r="AF186" s="955" t="s">
        <v>34</v>
      </c>
      <c r="AG186" s="956" t="s">
        <v>34</v>
      </c>
    </row>
    <row r="187" spans="1:33" s="161" customFormat="1" ht="12" outlineLevel="1" x14ac:dyDescent="0.25">
      <c r="A187" s="1156"/>
      <c r="B187" s="162"/>
      <c r="C187" s="188"/>
      <c r="D187" s="151" t="s">
        <v>143</v>
      </c>
      <c r="E187" s="153" t="s">
        <v>86</v>
      </c>
      <c r="F187" s="136" t="s">
        <v>62</v>
      </c>
      <c r="G187" s="808">
        <f>IF(I187+H187&gt;0,AVERAGE(H187:I187),0)</f>
        <v>0</v>
      </c>
      <c r="H187" s="809"/>
      <c r="I187" s="810"/>
      <c r="J187" s="808">
        <f>IF(L187+K187&gt;0,AVERAGE(K187:L187),0)</f>
        <v>0</v>
      </c>
      <c r="K187" s="809"/>
      <c r="L187" s="810"/>
      <c r="M187" s="808">
        <f>IF(O187+N187&gt;0,AVERAGE(N187:O187),0)</f>
        <v>0</v>
      </c>
      <c r="N187" s="809"/>
      <c r="O187" s="810"/>
      <c r="P187" s="808">
        <f>IF(R187+Q187&gt;0,AVERAGE(Q187:R187),0)</f>
        <v>0</v>
      </c>
      <c r="Q187" s="809"/>
      <c r="R187" s="810"/>
      <c r="S187" s="808">
        <f>IF(U187+T187&gt;0,AVERAGE(T187:U187),0)</f>
        <v>0</v>
      </c>
      <c r="T187" s="809"/>
      <c r="U187" s="810"/>
      <c r="V187" s="555" t="s">
        <v>34</v>
      </c>
      <c r="W187" s="556" t="s">
        <v>34</v>
      </c>
      <c r="X187" s="556" t="s">
        <v>34</v>
      </c>
      <c r="Y187" s="557" t="s">
        <v>34</v>
      </c>
      <c r="Z187" s="954" t="s">
        <v>34</v>
      </c>
      <c r="AA187" s="955" t="s">
        <v>34</v>
      </c>
      <c r="AB187" s="955" t="s">
        <v>34</v>
      </c>
      <c r="AC187" s="956" t="s">
        <v>34</v>
      </c>
      <c r="AD187" s="954" t="s">
        <v>34</v>
      </c>
      <c r="AE187" s="955" t="s">
        <v>34</v>
      </c>
      <c r="AF187" s="955" t="s">
        <v>34</v>
      </c>
      <c r="AG187" s="956" t="s">
        <v>34</v>
      </c>
    </row>
    <row r="188" spans="1:33" s="143" customFormat="1" outlineLevel="1" x14ac:dyDescent="0.25">
      <c r="A188" s="448"/>
      <c r="B188" s="166" t="s">
        <v>447</v>
      </c>
      <c r="C188" s="75">
        <v>2210</v>
      </c>
      <c r="D188" s="176" t="s">
        <v>143</v>
      </c>
      <c r="E188" s="160" t="s">
        <v>148</v>
      </c>
      <c r="F188" s="75" t="s">
        <v>43</v>
      </c>
      <c r="G188" s="639">
        <f>H188+I188</f>
        <v>0</v>
      </c>
      <c r="H188" s="787">
        <f>ROUND(H189*H190/1000,1)</f>
        <v>0</v>
      </c>
      <c r="I188" s="788">
        <f>ROUND(I189*I190/1000,1)</f>
        <v>0</v>
      </c>
      <c r="J188" s="639">
        <f>K188+L188</f>
        <v>0</v>
      </c>
      <c r="K188" s="787">
        <f>ROUND(K189*K190/1000,1)</f>
        <v>0</v>
      </c>
      <c r="L188" s="788">
        <f>ROUND(L189*L190/1000,1)</f>
        <v>0</v>
      </c>
      <c r="M188" s="639">
        <f>N188+O188</f>
        <v>0</v>
      </c>
      <c r="N188" s="787">
        <f>ROUND(N189*N190/1000,1)</f>
        <v>0</v>
      </c>
      <c r="O188" s="788">
        <f>ROUND(O189*O190/1000,1)</f>
        <v>0</v>
      </c>
      <c r="P188" s="639">
        <f>Q188+R188</f>
        <v>0</v>
      </c>
      <c r="Q188" s="787">
        <f>ROUND(Q189*Q190/1000,1)</f>
        <v>0</v>
      </c>
      <c r="R188" s="788">
        <f>ROUND(R189*R190/1000,1)</f>
        <v>0</v>
      </c>
      <c r="S188" s="639">
        <f>T188+U188</f>
        <v>0</v>
      </c>
      <c r="T188" s="787">
        <f>ROUND(T189*T190/1000,1)</f>
        <v>0</v>
      </c>
      <c r="U188" s="788">
        <f>ROUND(U189*U190/1000,1)</f>
        <v>0</v>
      </c>
      <c r="V188" s="561" t="s">
        <v>34</v>
      </c>
      <c r="W188" s="562" t="s">
        <v>34</v>
      </c>
      <c r="X188" s="562" t="s">
        <v>34</v>
      </c>
      <c r="Y188" s="563" t="s">
        <v>34</v>
      </c>
      <c r="Z188" s="1507">
        <f t="shared" ref="Z188" si="444">G188-J188</f>
        <v>0</v>
      </c>
      <c r="AA188" s="806">
        <f t="shared" ref="AA188" si="445">G188-M188</f>
        <v>0</v>
      </c>
      <c r="AB188" s="806">
        <f t="shared" ref="AB188" si="446">G188-P188</f>
        <v>0</v>
      </c>
      <c r="AC188" s="974">
        <f t="shared" ref="AC188" si="447">G188-S188</f>
        <v>0</v>
      </c>
      <c r="AD188" s="975">
        <f t="shared" ref="AD188" si="448">IF(G188&gt;0,ROUND((J188/G188),3),0)</f>
        <v>0</v>
      </c>
      <c r="AE188" s="976">
        <f t="shared" ref="AE188" si="449">IF(G188&gt;0,ROUND((M188/G188),3),0)</f>
        <v>0</v>
      </c>
      <c r="AF188" s="976">
        <f t="shared" ref="AF188" si="450">IF(G188&gt;0,ROUND((P188/G188),3),0)</f>
        <v>0</v>
      </c>
      <c r="AG188" s="977">
        <f t="shared" ref="AG188" si="451">IF(G188&gt;0,ROUND((S188/G188),3),0)</f>
        <v>0</v>
      </c>
    </row>
    <row r="189" spans="1:33" s="161" customFormat="1" ht="12" outlineLevel="1" x14ac:dyDescent="0.25">
      <c r="A189" s="1156"/>
      <c r="B189" s="162"/>
      <c r="C189" s="188"/>
      <c r="D189" s="151" t="s">
        <v>143</v>
      </c>
      <c r="E189" s="153" t="s">
        <v>85</v>
      </c>
      <c r="F189" s="136" t="s">
        <v>35</v>
      </c>
      <c r="G189" s="789">
        <f>H189+I189</f>
        <v>0</v>
      </c>
      <c r="H189" s="790"/>
      <c r="I189" s="791"/>
      <c r="J189" s="789">
        <f>K189+L189</f>
        <v>0</v>
      </c>
      <c r="K189" s="790"/>
      <c r="L189" s="791"/>
      <c r="M189" s="789">
        <f>N189+O189</f>
        <v>0</v>
      </c>
      <c r="N189" s="790"/>
      <c r="O189" s="791"/>
      <c r="P189" s="789">
        <f>Q189+R189</f>
        <v>0</v>
      </c>
      <c r="Q189" s="790"/>
      <c r="R189" s="791"/>
      <c r="S189" s="789">
        <f>T189+U189</f>
        <v>0</v>
      </c>
      <c r="T189" s="790"/>
      <c r="U189" s="791"/>
      <c r="V189" s="555" t="s">
        <v>34</v>
      </c>
      <c r="W189" s="556" t="s">
        <v>34</v>
      </c>
      <c r="X189" s="556" t="s">
        <v>34</v>
      </c>
      <c r="Y189" s="557" t="s">
        <v>34</v>
      </c>
      <c r="Z189" s="954" t="s">
        <v>34</v>
      </c>
      <c r="AA189" s="955" t="s">
        <v>34</v>
      </c>
      <c r="AB189" s="955" t="s">
        <v>34</v>
      </c>
      <c r="AC189" s="956" t="s">
        <v>34</v>
      </c>
      <c r="AD189" s="954" t="s">
        <v>34</v>
      </c>
      <c r="AE189" s="955" t="s">
        <v>34</v>
      </c>
      <c r="AF189" s="955" t="s">
        <v>34</v>
      </c>
      <c r="AG189" s="956" t="s">
        <v>34</v>
      </c>
    </row>
    <row r="190" spans="1:33" s="161" customFormat="1" ht="12.75" outlineLevel="1" thickBot="1" x14ac:dyDescent="0.3">
      <c r="A190" s="1156"/>
      <c r="B190" s="173"/>
      <c r="C190" s="1450"/>
      <c r="D190" s="174" t="s">
        <v>143</v>
      </c>
      <c r="E190" s="154" t="s">
        <v>86</v>
      </c>
      <c r="F190" s="139" t="s">
        <v>62</v>
      </c>
      <c r="G190" s="792">
        <f>IF(I190+H190&gt;0,AVERAGE(H190:I190),0)</f>
        <v>0</v>
      </c>
      <c r="H190" s="793"/>
      <c r="I190" s="794"/>
      <c r="J190" s="792">
        <f>IF(L190+K190&gt;0,AVERAGE(K190:L190),0)</f>
        <v>0</v>
      </c>
      <c r="K190" s="793"/>
      <c r="L190" s="794"/>
      <c r="M190" s="792">
        <f>IF(O190+N190&gt;0,AVERAGE(N190:O190),0)</f>
        <v>0</v>
      </c>
      <c r="N190" s="793"/>
      <c r="O190" s="794"/>
      <c r="P190" s="792">
        <f>IF(R190+Q190&gt;0,AVERAGE(Q190:R190),0)</f>
        <v>0</v>
      </c>
      <c r="Q190" s="793"/>
      <c r="R190" s="794"/>
      <c r="S190" s="792">
        <f>IF(U190+T190&gt;0,AVERAGE(T190:U190),0)</f>
        <v>0</v>
      </c>
      <c r="T190" s="793"/>
      <c r="U190" s="794"/>
      <c r="V190" s="558" t="s">
        <v>34</v>
      </c>
      <c r="W190" s="559" t="s">
        <v>34</v>
      </c>
      <c r="X190" s="559" t="s">
        <v>34</v>
      </c>
      <c r="Y190" s="560" t="s">
        <v>34</v>
      </c>
      <c r="Z190" s="957" t="s">
        <v>34</v>
      </c>
      <c r="AA190" s="958" t="s">
        <v>34</v>
      </c>
      <c r="AB190" s="958" t="s">
        <v>34</v>
      </c>
      <c r="AC190" s="959" t="s">
        <v>34</v>
      </c>
      <c r="AD190" s="957" t="s">
        <v>34</v>
      </c>
      <c r="AE190" s="958" t="s">
        <v>34</v>
      </c>
      <c r="AF190" s="958" t="s">
        <v>34</v>
      </c>
      <c r="AG190" s="959" t="s">
        <v>34</v>
      </c>
    </row>
    <row r="191" spans="1:33" s="143" customFormat="1" ht="16.5" outlineLevel="1" thickTop="1" x14ac:dyDescent="0.25">
      <c r="A191" s="127"/>
      <c r="B191" s="128" t="s">
        <v>448</v>
      </c>
      <c r="C191" s="129">
        <v>2210</v>
      </c>
      <c r="D191" s="130" t="s">
        <v>150</v>
      </c>
      <c r="E191" s="141" t="s">
        <v>151</v>
      </c>
      <c r="F191" s="142" t="s">
        <v>43</v>
      </c>
      <c r="G191" s="639">
        <f>H191+I191</f>
        <v>58</v>
      </c>
      <c r="H191" s="787">
        <f>ROUND(H192*H193/1000,1)</f>
        <v>0</v>
      </c>
      <c r="I191" s="788">
        <f>ROUND(I192*I193/1000,1)</f>
        <v>58</v>
      </c>
      <c r="J191" s="639">
        <f>K191+L191</f>
        <v>0</v>
      </c>
      <c r="K191" s="787">
        <f>ROUND(K192*K193/1000,1)</f>
        <v>0</v>
      </c>
      <c r="L191" s="788">
        <f>ROUND(L192*L193/1000,1)</f>
        <v>0</v>
      </c>
      <c r="M191" s="639">
        <f>N191+O191</f>
        <v>58</v>
      </c>
      <c r="N191" s="787">
        <f>ROUND(N192*N193/1000,1)</f>
        <v>0</v>
      </c>
      <c r="O191" s="788">
        <f>ROUND(O192*O193/1000,1)</f>
        <v>58</v>
      </c>
      <c r="P191" s="639">
        <f>Q191+R191</f>
        <v>58</v>
      </c>
      <c r="Q191" s="787">
        <f>ROUND(Q192*Q193/1000,1)</f>
        <v>0</v>
      </c>
      <c r="R191" s="788">
        <f>ROUND(R192*R193/1000,1)</f>
        <v>58</v>
      </c>
      <c r="S191" s="639">
        <f>T191+U191</f>
        <v>58</v>
      </c>
      <c r="T191" s="787">
        <f>ROUND(T192*T193/1000,1)</f>
        <v>0</v>
      </c>
      <c r="U191" s="788">
        <f>ROUND(U192*U193/1000,1)</f>
        <v>58</v>
      </c>
      <c r="V191" s="561" t="s">
        <v>34</v>
      </c>
      <c r="W191" s="562" t="s">
        <v>34</v>
      </c>
      <c r="X191" s="562" t="s">
        <v>34</v>
      </c>
      <c r="Y191" s="563" t="s">
        <v>34</v>
      </c>
      <c r="Z191" s="933">
        <f t="shared" ref="Z191" si="452">G191-J191</f>
        <v>58</v>
      </c>
      <c r="AA191" s="787">
        <f t="shared" ref="AA191" si="453">G191-M191</f>
        <v>0</v>
      </c>
      <c r="AB191" s="787">
        <f t="shared" ref="AB191" si="454">G191-P191</f>
        <v>0</v>
      </c>
      <c r="AC191" s="934">
        <f t="shared" ref="AC191" si="455">G191-S191</f>
        <v>0</v>
      </c>
      <c r="AD191" s="935">
        <f t="shared" ref="AD191" si="456">IF(G191&gt;0,ROUND((J191/G191),3),0)</f>
        <v>0</v>
      </c>
      <c r="AE191" s="936">
        <f t="shared" ref="AE191" si="457">IF(G191&gt;0,ROUND((M191/G191),3),0)</f>
        <v>1</v>
      </c>
      <c r="AF191" s="936">
        <f t="shared" ref="AF191" si="458">IF(G191&gt;0,ROUND((P191/G191),3),0)</f>
        <v>1</v>
      </c>
      <c r="AG191" s="937">
        <f t="shared" ref="AG191" si="459">IF(G191&gt;0,ROUND((S191/G191),3),0)</f>
        <v>1</v>
      </c>
    </row>
    <row r="192" spans="1:33" s="132" customFormat="1" ht="12" outlineLevel="1" x14ac:dyDescent="0.25">
      <c r="A192" s="1156"/>
      <c r="B192" s="119"/>
      <c r="C192" s="136"/>
      <c r="D192" s="151" t="s">
        <v>150</v>
      </c>
      <c r="E192" s="135" t="s">
        <v>152</v>
      </c>
      <c r="F192" s="136" t="s">
        <v>153</v>
      </c>
      <c r="G192" s="789">
        <f>H192+I192</f>
        <v>2000</v>
      </c>
      <c r="H192" s="790"/>
      <c r="I192" s="791">
        <v>2000</v>
      </c>
      <c r="J192" s="789">
        <f>K192+L192</f>
        <v>0</v>
      </c>
      <c r="K192" s="790"/>
      <c r="L192" s="791"/>
      <c r="M192" s="789">
        <f>N192+O192</f>
        <v>2000</v>
      </c>
      <c r="N192" s="790"/>
      <c r="O192" s="791">
        <v>2000</v>
      </c>
      <c r="P192" s="789">
        <f>Q192+R192</f>
        <v>2000</v>
      </c>
      <c r="Q192" s="790"/>
      <c r="R192" s="791">
        <v>2000</v>
      </c>
      <c r="S192" s="789">
        <f>T192+U192</f>
        <v>2000</v>
      </c>
      <c r="T192" s="790"/>
      <c r="U192" s="791">
        <v>2000</v>
      </c>
      <c r="V192" s="555" t="s">
        <v>34</v>
      </c>
      <c r="W192" s="556" t="s">
        <v>34</v>
      </c>
      <c r="X192" s="556" t="s">
        <v>34</v>
      </c>
      <c r="Y192" s="557" t="s">
        <v>34</v>
      </c>
      <c r="Z192" s="954" t="s">
        <v>34</v>
      </c>
      <c r="AA192" s="955" t="s">
        <v>34</v>
      </c>
      <c r="AB192" s="955" t="s">
        <v>34</v>
      </c>
      <c r="AC192" s="956" t="s">
        <v>34</v>
      </c>
      <c r="AD192" s="954" t="s">
        <v>34</v>
      </c>
      <c r="AE192" s="955" t="s">
        <v>34</v>
      </c>
      <c r="AF192" s="955" t="s">
        <v>34</v>
      </c>
      <c r="AG192" s="956" t="s">
        <v>34</v>
      </c>
    </row>
    <row r="193" spans="1:34" s="132" customFormat="1" ht="12.75" outlineLevel="1" thickBot="1" x14ac:dyDescent="0.3">
      <c r="A193" s="1156"/>
      <c r="B193" s="123"/>
      <c r="C193" s="139"/>
      <c r="D193" s="174" t="s">
        <v>150</v>
      </c>
      <c r="E193" s="138" t="s">
        <v>154</v>
      </c>
      <c r="F193" s="139" t="s">
        <v>62</v>
      </c>
      <c r="G193" s="792">
        <f>IF(I193+H193&gt;0,AVERAGE(H193:I193),0)</f>
        <v>28.99</v>
      </c>
      <c r="H193" s="793"/>
      <c r="I193" s="794">
        <v>28.99</v>
      </c>
      <c r="J193" s="792">
        <f>IF(L193+K193&gt;0,AVERAGE(K193:L193),0)</f>
        <v>0</v>
      </c>
      <c r="K193" s="793"/>
      <c r="L193" s="794"/>
      <c r="M193" s="792">
        <f>IF(O193+N193&gt;0,AVERAGE(N193:O193),0)</f>
        <v>28.99</v>
      </c>
      <c r="N193" s="793"/>
      <c r="O193" s="794">
        <v>28.99</v>
      </c>
      <c r="P193" s="792">
        <f>IF(R193+Q193&gt;0,AVERAGE(Q193:R193),0)</f>
        <v>28.99</v>
      </c>
      <c r="Q193" s="793"/>
      <c r="R193" s="794">
        <v>28.99</v>
      </c>
      <c r="S193" s="792">
        <f>IF(U193+T193&gt;0,AVERAGE(T193:U193),0)</f>
        <v>28.99</v>
      </c>
      <c r="T193" s="793"/>
      <c r="U193" s="794">
        <v>28.99</v>
      </c>
      <c r="V193" s="558" t="s">
        <v>34</v>
      </c>
      <c r="W193" s="559" t="s">
        <v>34</v>
      </c>
      <c r="X193" s="559" t="s">
        <v>34</v>
      </c>
      <c r="Y193" s="560" t="s">
        <v>34</v>
      </c>
      <c r="Z193" s="957" t="s">
        <v>34</v>
      </c>
      <c r="AA193" s="958" t="s">
        <v>34</v>
      </c>
      <c r="AB193" s="958" t="s">
        <v>34</v>
      </c>
      <c r="AC193" s="959" t="s">
        <v>34</v>
      </c>
      <c r="AD193" s="957" t="s">
        <v>34</v>
      </c>
      <c r="AE193" s="958" t="s">
        <v>34</v>
      </c>
      <c r="AF193" s="958" t="s">
        <v>34</v>
      </c>
      <c r="AG193" s="959" t="s">
        <v>34</v>
      </c>
    </row>
    <row r="194" spans="1:34" s="132" customFormat="1" ht="27" outlineLevel="1" thickTop="1" thickBot="1" x14ac:dyDescent="0.3">
      <c r="A194" s="1156"/>
      <c r="B194" s="248" t="s">
        <v>598</v>
      </c>
      <c r="C194" s="189">
        <v>2210</v>
      </c>
      <c r="D194" s="1091" t="s">
        <v>222</v>
      </c>
      <c r="E194" s="191" t="s">
        <v>449</v>
      </c>
      <c r="F194" s="1092" t="s">
        <v>43</v>
      </c>
      <c r="G194" s="714">
        <f>H194+I194</f>
        <v>0</v>
      </c>
      <c r="H194" s="795"/>
      <c r="I194" s="796"/>
      <c r="J194" s="714">
        <f>K194+L194</f>
        <v>0</v>
      </c>
      <c r="K194" s="795"/>
      <c r="L194" s="796"/>
      <c r="M194" s="714">
        <f>N194+O194</f>
        <v>0</v>
      </c>
      <c r="N194" s="795"/>
      <c r="O194" s="796"/>
      <c r="P194" s="714">
        <f>Q194+R194</f>
        <v>0</v>
      </c>
      <c r="Q194" s="795"/>
      <c r="R194" s="796"/>
      <c r="S194" s="714">
        <f>T194+U194</f>
        <v>0</v>
      </c>
      <c r="T194" s="795"/>
      <c r="U194" s="796"/>
      <c r="V194" s="564" t="s">
        <v>34</v>
      </c>
      <c r="W194" s="565" t="s">
        <v>34</v>
      </c>
      <c r="X194" s="565" t="s">
        <v>34</v>
      </c>
      <c r="Y194" s="566" t="s">
        <v>34</v>
      </c>
      <c r="Z194" s="960">
        <f t="shared" ref="Z194:Z209" si="460">G194-J194</f>
        <v>0</v>
      </c>
      <c r="AA194" s="961">
        <f t="shared" ref="AA194:AA209" si="461">G194-M194</f>
        <v>0</v>
      </c>
      <c r="AB194" s="961">
        <f t="shared" ref="AB194:AB209" si="462">G194-P194</f>
        <v>0</v>
      </c>
      <c r="AC194" s="962">
        <f t="shared" ref="AC194:AC209" si="463">G194-S194</f>
        <v>0</v>
      </c>
      <c r="AD194" s="963">
        <f>IF(G194&gt;0,ROUND((J194/G194),3),0)</f>
        <v>0</v>
      </c>
      <c r="AE194" s="964">
        <f t="shared" ref="AE194:AE209" si="464">IF(G194&gt;0,ROUND((M194/G194),3),0)</f>
        <v>0</v>
      </c>
      <c r="AF194" s="964">
        <f t="shared" ref="AF194:AF209" si="465">IF(G194&gt;0,ROUND((P194/G194),3),0)</f>
        <v>0</v>
      </c>
      <c r="AG194" s="965">
        <f t="shared" ref="AG194:AG203" si="466">IF(G194&gt;0,ROUND((S194/G194),3),0)</f>
        <v>0</v>
      </c>
      <c r="AH194" s="143"/>
    </row>
    <row r="195" spans="1:34" s="132" customFormat="1" ht="27" outlineLevel="1" thickTop="1" thickBot="1" x14ac:dyDescent="0.3">
      <c r="A195" s="448"/>
      <c r="B195" s="248" t="s">
        <v>508</v>
      </c>
      <c r="C195" s="189">
        <v>2210</v>
      </c>
      <c r="D195" s="1091"/>
      <c r="E195" s="191" t="s">
        <v>600</v>
      </c>
      <c r="F195" s="148" t="s">
        <v>43</v>
      </c>
      <c r="G195" s="714">
        <f t="shared" ref="G195:G197" si="467">H195+I195</f>
        <v>0</v>
      </c>
      <c r="H195" s="961"/>
      <c r="I195" s="1863"/>
      <c r="J195" s="714">
        <f t="shared" ref="J195:J197" si="468">K195+L195</f>
        <v>0</v>
      </c>
      <c r="K195" s="961"/>
      <c r="L195" s="1863"/>
      <c r="M195" s="714">
        <f t="shared" ref="M195:M197" si="469">N195+O195</f>
        <v>0</v>
      </c>
      <c r="N195" s="961"/>
      <c r="O195" s="1863"/>
      <c r="P195" s="714">
        <f t="shared" ref="P195:P197" si="470">Q195+R195</f>
        <v>0</v>
      </c>
      <c r="Q195" s="961"/>
      <c r="R195" s="1863"/>
      <c r="S195" s="714">
        <f t="shared" ref="S195:S197" si="471">T195+U195</f>
        <v>0</v>
      </c>
      <c r="T195" s="961"/>
      <c r="U195" s="1863"/>
      <c r="V195" s="564" t="s">
        <v>34</v>
      </c>
      <c r="W195" s="565" t="s">
        <v>34</v>
      </c>
      <c r="X195" s="565" t="s">
        <v>34</v>
      </c>
      <c r="Y195" s="566" t="s">
        <v>34</v>
      </c>
      <c r="Z195" s="960">
        <f t="shared" ref="Z195:Z197" si="472">G195-J195</f>
        <v>0</v>
      </c>
      <c r="AA195" s="961">
        <f t="shared" ref="AA195:AA197" si="473">G195-M195</f>
        <v>0</v>
      </c>
      <c r="AB195" s="961">
        <f t="shared" ref="AB195:AB197" si="474">G195-P195</f>
        <v>0</v>
      </c>
      <c r="AC195" s="962">
        <f t="shared" ref="AC195:AC197" si="475">G195-S195</f>
        <v>0</v>
      </c>
      <c r="AD195" s="963">
        <f t="shared" ref="AD195:AD197" si="476">IF(G195&gt;0,ROUND((J195/G195),3),0)</f>
        <v>0</v>
      </c>
      <c r="AE195" s="964">
        <f t="shared" ref="AE195:AE197" si="477">IF(G195&gt;0,ROUND((M195/G195),3),0)</f>
        <v>0</v>
      </c>
      <c r="AF195" s="964">
        <f t="shared" ref="AF195:AF197" si="478">IF(G195&gt;0,ROUND((P195/G195),3),0)</f>
        <v>0</v>
      </c>
      <c r="AG195" s="965">
        <f t="shared" ref="AG195:AG197" si="479">IF(G195&gt;0,ROUND((S195/G195),3),0)</f>
        <v>0</v>
      </c>
      <c r="AH195" s="143"/>
    </row>
    <row r="196" spans="1:34" s="132" customFormat="1" ht="27" outlineLevel="1" thickTop="1" thickBot="1" x14ac:dyDescent="0.3">
      <c r="A196" s="448"/>
      <c r="B196" s="248" t="s">
        <v>450</v>
      </c>
      <c r="C196" s="189">
        <v>2210</v>
      </c>
      <c r="D196" s="1091"/>
      <c r="E196" s="191" t="s">
        <v>601</v>
      </c>
      <c r="F196" s="192" t="s">
        <v>43</v>
      </c>
      <c r="G196" s="714">
        <f t="shared" si="467"/>
        <v>0</v>
      </c>
      <c r="H196" s="961"/>
      <c r="I196" s="1863"/>
      <c r="J196" s="714">
        <f t="shared" si="468"/>
        <v>0</v>
      </c>
      <c r="K196" s="961"/>
      <c r="L196" s="1863"/>
      <c r="M196" s="714">
        <f t="shared" si="469"/>
        <v>0</v>
      </c>
      <c r="N196" s="961"/>
      <c r="O196" s="1863"/>
      <c r="P196" s="714">
        <f t="shared" si="470"/>
        <v>0</v>
      </c>
      <c r="Q196" s="961"/>
      <c r="R196" s="1863"/>
      <c r="S196" s="714">
        <f t="shared" si="471"/>
        <v>0</v>
      </c>
      <c r="T196" s="961"/>
      <c r="U196" s="1863"/>
      <c r="V196" s="567" t="s">
        <v>34</v>
      </c>
      <c r="W196" s="568" t="s">
        <v>34</v>
      </c>
      <c r="X196" s="568" t="s">
        <v>34</v>
      </c>
      <c r="Y196" s="566" t="s">
        <v>34</v>
      </c>
      <c r="Z196" s="960">
        <f t="shared" si="472"/>
        <v>0</v>
      </c>
      <c r="AA196" s="961">
        <f t="shared" si="473"/>
        <v>0</v>
      </c>
      <c r="AB196" s="961">
        <f t="shared" si="474"/>
        <v>0</v>
      </c>
      <c r="AC196" s="962">
        <f t="shared" si="475"/>
        <v>0</v>
      </c>
      <c r="AD196" s="963">
        <f t="shared" si="476"/>
        <v>0</v>
      </c>
      <c r="AE196" s="964">
        <f t="shared" si="477"/>
        <v>0</v>
      </c>
      <c r="AF196" s="964">
        <f t="shared" si="478"/>
        <v>0</v>
      </c>
      <c r="AG196" s="965">
        <f t="shared" si="479"/>
        <v>0</v>
      </c>
      <c r="AH196" s="143"/>
    </row>
    <row r="197" spans="1:34" s="132" customFormat="1" ht="27" outlineLevel="1" thickTop="1" thickBot="1" x14ac:dyDescent="0.3">
      <c r="A197" s="448"/>
      <c r="B197" s="128" t="s">
        <v>599</v>
      </c>
      <c r="C197" s="199">
        <v>2210</v>
      </c>
      <c r="D197" s="223"/>
      <c r="E197" s="536" t="s">
        <v>602</v>
      </c>
      <c r="F197" s="192" t="s">
        <v>43</v>
      </c>
      <c r="G197" s="714">
        <f t="shared" si="467"/>
        <v>0</v>
      </c>
      <c r="H197" s="961"/>
      <c r="I197" s="1863"/>
      <c r="J197" s="714">
        <f t="shared" si="468"/>
        <v>0</v>
      </c>
      <c r="K197" s="961"/>
      <c r="L197" s="1863"/>
      <c r="M197" s="714">
        <f t="shared" si="469"/>
        <v>0</v>
      </c>
      <c r="N197" s="961"/>
      <c r="O197" s="1863"/>
      <c r="P197" s="714">
        <f t="shared" si="470"/>
        <v>0</v>
      </c>
      <c r="Q197" s="961"/>
      <c r="R197" s="1863"/>
      <c r="S197" s="714">
        <f t="shared" si="471"/>
        <v>0</v>
      </c>
      <c r="T197" s="961"/>
      <c r="U197" s="1863"/>
      <c r="V197" s="567" t="s">
        <v>34</v>
      </c>
      <c r="W197" s="568" t="s">
        <v>34</v>
      </c>
      <c r="X197" s="568" t="s">
        <v>34</v>
      </c>
      <c r="Y197" s="566" t="s">
        <v>34</v>
      </c>
      <c r="Z197" s="960">
        <f t="shared" si="472"/>
        <v>0</v>
      </c>
      <c r="AA197" s="961">
        <f t="shared" si="473"/>
        <v>0</v>
      </c>
      <c r="AB197" s="961">
        <f t="shared" si="474"/>
        <v>0</v>
      </c>
      <c r="AC197" s="962">
        <f t="shared" si="475"/>
        <v>0</v>
      </c>
      <c r="AD197" s="963">
        <f t="shared" si="476"/>
        <v>0</v>
      </c>
      <c r="AE197" s="964">
        <f t="shared" si="477"/>
        <v>0</v>
      </c>
      <c r="AF197" s="964">
        <f t="shared" si="478"/>
        <v>0</v>
      </c>
      <c r="AG197" s="965">
        <f t="shared" si="479"/>
        <v>0</v>
      </c>
      <c r="AH197" s="143"/>
    </row>
    <row r="198" spans="1:34" s="143" customFormat="1" ht="17.25" outlineLevel="1" thickTop="1" thickBot="1" x14ac:dyDescent="0.3">
      <c r="A198" s="127"/>
      <c r="B198" s="244" t="s">
        <v>510</v>
      </c>
      <c r="C198" s="189">
        <v>2210</v>
      </c>
      <c r="D198" s="190"/>
      <c r="E198" s="191" t="s">
        <v>603</v>
      </c>
      <c r="F198" s="192" t="s">
        <v>43</v>
      </c>
      <c r="G198" s="800">
        <f>G199+G200+G201</f>
        <v>0</v>
      </c>
      <c r="H198" s="801">
        <f t="shared" ref="H198:I198" si="480">H199+H200+H201</f>
        <v>0</v>
      </c>
      <c r="I198" s="802">
        <f t="shared" si="480"/>
        <v>0</v>
      </c>
      <c r="J198" s="800">
        <f>J199+J200+J201</f>
        <v>0</v>
      </c>
      <c r="K198" s="801">
        <f t="shared" ref="K198:L198" si="481">K199+K200+K201</f>
        <v>0</v>
      </c>
      <c r="L198" s="802">
        <f t="shared" si="481"/>
        <v>0</v>
      </c>
      <c r="M198" s="800">
        <f>M199+M200+M201</f>
        <v>0</v>
      </c>
      <c r="N198" s="801">
        <f t="shared" ref="N198:O198" si="482">N199+N200+N201</f>
        <v>0</v>
      </c>
      <c r="O198" s="802">
        <f t="shared" si="482"/>
        <v>0</v>
      </c>
      <c r="P198" s="800">
        <f>P199+P200+P201</f>
        <v>0</v>
      </c>
      <c r="Q198" s="801">
        <f t="shared" ref="Q198:R198" si="483">Q199+Q200+Q201</f>
        <v>0</v>
      </c>
      <c r="R198" s="802">
        <f t="shared" si="483"/>
        <v>0</v>
      </c>
      <c r="S198" s="800">
        <f>S199+S200+S201</f>
        <v>0</v>
      </c>
      <c r="T198" s="801">
        <f t="shared" ref="T198:U198" si="484">T199+T200+T201</f>
        <v>0</v>
      </c>
      <c r="U198" s="802">
        <f t="shared" si="484"/>
        <v>0</v>
      </c>
      <c r="V198" s="567" t="s">
        <v>34</v>
      </c>
      <c r="W198" s="568" t="s">
        <v>34</v>
      </c>
      <c r="X198" s="568" t="s">
        <v>34</v>
      </c>
      <c r="Y198" s="569" t="s">
        <v>34</v>
      </c>
      <c r="Z198" s="966">
        <f t="shared" si="460"/>
        <v>0</v>
      </c>
      <c r="AA198" s="819">
        <f t="shared" si="461"/>
        <v>0</v>
      </c>
      <c r="AB198" s="819">
        <f t="shared" si="462"/>
        <v>0</v>
      </c>
      <c r="AC198" s="967">
        <f t="shared" si="463"/>
        <v>0</v>
      </c>
      <c r="AD198" s="968">
        <f t="shared" ref="AD198:AD209" si="485">IF(G198&gt;0,ROUND((J198/G198),3),0)</f>
        <v>0</v>
      </c>
      <c r="AE198" s="969">
        <f t="shared" si="464"/>
        <v>0</v>
      </c>
      <c r="AF198" s="969">
        <f t="shared" si="465"/>
        <v>0</v>
      </c>
      <c r="AG198" s="970">
        <f t="shared" si="466"/>
        <v>0</v>
      </c>
    </row>
    <row r="199" spans="1:34" s="143" customFormat="1" ht="26.25" outlineLevel="1" thickTop="1" x14ac:dyDescent="0.25">
      <c r="A199" s="127"/>
      <c r="B199" s="650" t="s">
        <v>511</v>
      </c>
      <c r="C199" s="193">
        <v>2210</v>
      </c>
      <c r="D199" s="194"/>
      <c r="E199" s="195" t="s">
        <v>155</v>
      </c>
      <c r="F199" s="196" t="s">
        <v>43</v>
      </c>
      <c r="G199" s="811">
        <f>H199+I199</f>
        <v>0</v>
      </c>
      <c r="H199" s="1002"/>
      <c r="I199" s="1944"/>
      <c r="J199" s="811">
        <f>K199+L199</f>
        <v>0</v>
      </c>
      <c r="K199" s="1002"/>
      <c r="L199" s="1944"/>
      <c r="M199" s="811">
        <f>N199+O199</f>
        <v>0</v>
      </c>
      <c r="N199" s="1002"/>
      <c r="O199" s="1944"/>
      <c r="P199" s="811">
        <f>Q199+R199</f>
        <v>0</v>
      </c>
      <c r="Q199" s="1002"/>
      <c r="R199" s="1944"/>
      <c r="S199" s="811">
        <f>T199+U199</f>
        <v>0</v>
      </c>
      <c r="T199" s="1002"/>
      <c r="U199" s="1944"/>
      <c r="V199" s="561" t="s">
        <v>34</v>
      </c>
      <c r="W199" s="562" t="s">
        <v>34</v>
      </c>
      <c r="X199" s="562" t="s">
        <v>34</v>
      </c>
      <c r="Y199" s="563" t="s">
        <v>34</v>
      </c>
      <c r="Z199" s="978">
        <f t="shared" si="460"/>
        <v>0</v>
      </c>
      <c r="AA199" s="979">
        <f t="shared" si="461"/>
        <v>0</v>
      </c>
      <c r="AB199" s="979">
        <f t="shared" si="462"/>
        <v>0</v>
      </c>
      <c r="AC199" s="980">
        <f t="shared" si="463"/>
        <v>0</v>
      </c>
      <c r="AD199" s="981">
        <f t="shared" si="485"/>
        <v>0</v>
      </c>
      <c r="AE199" s="982">
        <f t="shared" si="464"/>
        <v>0</v>
      </c>
      <c r="AF199" s="982">
        <f t="shared" si="465"/>
        <v>0</v>
      </c>
      <c r="AG199" s="983">
        <f t="shared" si="466"/>
        <v>0</v>
      </c>
    </row>
    <row r="200" spans="1:34" s="143" customFormat="1" ht="63.75" outlineLevel="1" x14ac:dyDescent="0.25">
      <c r="A200" s="127"/>
      <c r="B200" s="648" t="s">
        <v>512</v>
      </c>
      <c r="C200" s="197">
        <v>2210</v>
      </c>
      <c r="D200" s="198"/>
      <c r="E200" s="160" t="s">
        <v>825</v>
      </c>
      <c r="F200" s="75" t="s">
        <v>43</v>
      </c>
      <c r="G200" s="636">
        <f>H200+I200</f>
        <v>0</v>
      </c>
      <c r="H200" s="806"/>
      <c r="I200" s="807"/>
      <c r="J200" s="636">
        <f>K200+L200</f>
        <v>0</v>
      </c>
      <c r="K200" s="806"/>
      <c r="L200" s="807"/>
      <c r="M200" s="636">
        <f>N200+O200</f>
        <v>0</v>
      </c>
      <c r="N200" s="806"/>
      <c r="O200" s="807"/>
      <c r="P200" s="636">
        <f>Q200+R200</f>
        <v>0</v>
      </c>
      <c r="Q200" s="806"/>
      <c r="R200" s="807"/>
      <c r="S200" s="636">
        <f>T200+U200</f>
        <v>0</v>
      </c>
      <c r="T200" s="806"/>
      <c r="U200" s="807"/>
      <c r="V200" s="576" t="s">
        <v>34</v>
      </c>
      <c r="W200" s="577" t="s">
        <v>34</v>
      </c>
      <c r="X200" s="577" t="s">
        <v>34</v>
      </c>
      <c r="Y200" s="578" t="s">
        <v>34</v>
      </c>
      <c r="Z200" s="938">
        <f t="shared" si="460"/>
        <v>0</v>
      </c>
      <c r="AA200" s="806">
        <f t="shared" si="461"/>
        <v>0</v>
      </c>
      <c r="AB200" s="806">
        <f t="shared" si="462"/>
        <v>0</v>
      </c>
      <c r="AC200" s="974">
        <f t="shared" si="463"/>
        <v>0</v>
      </c>
      <c r="AD200" s="975">
        <f t="shared" si="485"/>
        <v>0</v>
      </c>
      <c r="AE200" s="976">
        <f t="shared" si="464"/>
        <v>0</v>
      </c>
      <c r="AF200" s="976">
        <f t="shared" si="465"/>
        <v>0</v>
      </c>
      <c r="AG200" s="977">
        <f t="shared" si="466"/>
        <v>0</v>
      </c>
    </row>
    <row r="201" spans="1:34" s="143" customFormat="1" ht="16.5" outlineLevel="1" thickBot="1" x14ac:dyDescent="0.3">
      <c r="A201" s="127"/>
      <c r="B201" s="343" t="s">
        <v>513</v>
      </c>
      <c r="C201" s="199">
        <v>2210</v>
      </c>
      <c r="D201" s="200"/>
      <c r="E201" s="201" t="s">
        <v>578</v>
      </c>
      <c r="F201" s="145" t="s">
        <v>43</v>
      </c>
      <c r="G201" s="814">
        <f>H201+I201</f>
        <v>0</v>
      </c>
      <c r="H201" s="1949"/>
      <c r="I201" s="1950"/>
      <c r="J201" s="814">
        <f>K201+L201</f>
        <v>0</v>
      </c>
      <c r="K201" s="1949"/>
      <c r="L201" s="1950"/>
      <c r="M201" s="814">
        <f>N201+O201</f>
        <v>0</v>
      </c>
      <c r="N201" s="1949"/>
      <c r="O201" s="1950"/>
      <c r="P201" s="814">
        <f>Q201+R201</f>
        <v>0</v>
      </c>
      <c r="Q201" s="1949"/>
      <c r="R201" s="1950"/>
      <c r="S201" s="814">
        <f>T201+U201</f>
        <v>0</v>
      </c>
      <c r="T201" s="1949"/>
      <c r="U201" s="1950"/>
      <c r="V201" s="564" t="s">
        <v>34</v>
      </c>
      <c r="W201" s="565" t="s">
        <v>34</v>
      </c>
      <c r="X201" s="565" t="s">
        <v>34</v>
      </c>
      <c r="Y201" s="566" t="s">
        <v>34</v>
      </c>
      <c r="Z201" s="960">
        <f t="shared" si="460"/>
        <v>0</v>
      </c>
      <c r="AA201" s="961">
        <f t="shared" si="461"/>
        <v>0</v>
      </c>
      <c r="AB201" s="961">
        <f t="shared" si="462"/>
        <v>0</v>
      </c>
      <c r="AC201" s="962">
        <f t="shared" si="463"/>
        <v>0</v>
      </c>
      <c r="AD201" s="963">
        <f t="shared" si="485"/>
        <v>0</v>
      </c>
      <c r="AE201" s="964">
        <f t="shared" si="464"/>
        <v>0</v>
      </c>
      <c r="AF201" s="964">
        <f t="shared" si="465"/>
        <v>0</v>
      </c>
      <c r="AG201" s="965">
        <f t="shared" si="466"/>
        <v>0</v>
      </c>
    </row>
    <row r="202" spans="1:34" s="143" customFormat="1" ht="26.25" outlineLevel="1" thickTop="1" thickBot="1" x14ac:dyDescent="0.3">
      <c r="A202" s="131"/>
      <c r="B202" s="155" t="s">
        <v>509</v>
      </c>
      <c r="C202" s="148">
        <v>2210</v>
      </c>
      <c r="D202" s="187"/>
      <c r="E202" s="147" t="s">
        <v>451</v>
      </c>
      <c r="F202" s="148" t="s">
        <v>43</v>
      </c>
      <c r="G202" s="714">
        <f>H202+I202</f>
        <v>0.56084000000000001</v>
      </c>
      <c r="H202" s="795"/>
      <c r="I202" s="796">
        <v>0.56084000000000001</v>
      </c>
      <c r="J202" s="714">
        <f>K202+L202</f>
        <v>0</v>
      </c>
      <c r="K202" s="795"/>
      <c r="L202" s="796"/>
      <c r="M202" s="714">
        <f>N202+O202</f>
        <v>0</v>
      </c>
      <c r="N202" s="795"/>
      <c r="O202" s="796"/>
      <c r="P202" s="714">
        <f>Q202+R202</f>
        <v>0</v>
      </c>
      <c r="Q202" s="795"/>
      <c r="R202" s="796"/>
      <c r="S202" s="714">
        <f>T202+U202</f>
        <v>0.56084000000000001</v>
      </c>
      <c r="T202" s="795"/>
      <c r="U202" s="796">
        <v>0.56084000000000001</v>
      </c>
      <c r="V202" s="567" t="s">
        <v>34</v>
      </c>
      <c r="W202" s="568" t="s">
        <v>34</v>
      </c>
      <c r="X202" s="568" t="s">
        <v>34</v>
      </c>
      <c r="Y202" s="569" t="s">
        <v>34</v>
      </c>
      <c r="Z202" s="966">
        <f t="shared" si="460"/>
        <v>0.56084000000000001</v>
      </c>
      <c r="AA202" s="819">
        <f t="shared" si="461"/>
        <v>0.56084000000000001</v>
      </c>
      <c r="AB202" s="819">
        <f t="shared" si="462"/>
        <v>0.56084000000000001</v>
      </c>
      <c r="AC202" s="967">
        <f t="shared" si="463"/>
        <v>0</v>
      </c>
      <c r="AD202" s="968">
        <f t="shared" si="485"/>
        <v>0</v>
      </c>
      <c r="AE202" s="969">
        <f t="shared" si="464"/>
        <v>0</v>
      </c>
      <c r="AF202" s="969">
        <f t="shared" si="465"/>
        <v>0</v>
      </c>
      <c r="AG202" s="970">
        <f t="shared" si="466"/>
        <v>1</v>
      </c>
    </row>
    <row r="203" spans="1:34" s="143" customFormat="1" ht="27" outlineLevel="1" thickTop="1" thickBot="1" x14ac:dyDescent="0.3">
      <c r="A203" s="131"/>
      <c r="B203" s="651" t="s">
        <v>514</v>
      </c>
      <c r="C203" s="202">
        <v>2210</v>
      </c>
      <c r="D203" s="203"/>
      <c r="E203" s="204" t="s">
        <v>156</v>
      </c>
      <c r="F203" s="202" t="s">
        <v>43</v>
      </c>
      <c r="G203" s="710">
        <f>H203+I203</f>
        <v>0</v>
      </c>
      <c r="H203" s="817"/>
      <c r="I203" s="818"/>
      <c r="J203" s="710">
        <f>K203+L203</f>
        <v>0</v>
      </c>
      <c r="K203" s="817"/>
      <c r="L203" s="818"/>
      <c r="M203" s="710">
        <f>N203+O203</f>
        <v>0</v>
      </c>
      <c r="N203" s="817"/>
      <c r="O203" s="818"/>
      <c r="P203" s="710">
        <f>Q203+R203</f>
        <v>0</v>
      </c>
      <c r="Q203" s="817"/>
      <c r="R203" s="818"/>
      <c r="S203" s="710">
        <f>T203+U203</f>
        <v>0</v>
      </c>
      <c r="T203" s="817"/>
      <c r="U203" s="818"/>
      <c r="V203" s="561" t="s">
        <v>34</v>
      </c>
      <c r="W203" s="562" t="s">
        <v>34</v>
      </c>
      <c r="X203" s="562" t="s">
        <v>34</v>
      </c>
      <c r="Y203" s="563" t="s">
        <v>34</v>
      </c>
      <c r="Z203" s="933">
        <f t="shared" si="460"/>
        <v>0</v>
      </c>
      <c r="AA203" s="787">
        <f t="shared" si="461"/>
        <v>0</v>
      </c>
      <c r="AB203" s="787">
        <f t="shared" si="462"/>
        <v>0</v>
      </c>
      <c r="AC203" s="934">
        <f t="shared" si="463"/>
        <v>0</v>
      </c>
      <c r="AD203" s="935">
        <f t="shared" si="485"/>
        <v>0</v>
      </c>
      <c r="AE203" s="936">
        <f t="shared" si="464"/>
        <v>0</v>
      </c>
      <c r="AF203" s="936">
        <f t="shared" si="465"/>
        <v>0</v>
      </c>
      <c r="AG203" s="937">
        <f t="shared" si="466"/>
        <v>0</v>
      </c>
    </row>
    <row r="204" spans="1:34" s="103" customFormat="1" ht="19.5" thickBot="1" x14ac:dyDescent="0.3">
      <c r="A204" s="1155"/>
      <c r="B204" s="106" t="s">
        <v>157</v>
      </c>
      <c r="C204" s="205" t="s">
        <v>158</v>
      </c>
      <c r="D204" s="108"/>
      <c r="E204" s="206" t="s">
        <v>159</v>
      </c>
      <c r="F204" s="113" t="s">
        <v>43</v>
      </c>
      <c r="G204" s="784">
        <f t="shared" ref="G204:U204" si="486">G205+G208+G221+G252+G256+G257+G258+G259+G260+G263+G266+G269+G273+G276+G279+G282+G285+G286+G287+G318+G321+G322+G323+G324+G325+G326+G327+G336+G337</f>
        <v>629.15009000000009</v>
      </c>
      <c r="H204" s="785">
        <f t="shared" si="486"/>
        <v>3</v>
      </c>
      <c r="I204" s="786">
        <f t="shared" si="486"/>
        <v>626.15009000000009</v>
      </c>
      <c r="J204" s="784">
        <f t="shared" si="486"/>
        <v>131.721</v>
      </c>
      <c r="K204" s="785">
        <f t="shared" si="486"/>
        <v>0</v>
      </c>
      <c r="L204" s="786">
        <f t="shared" si="486"/>
        <v>131.721</v>
      </c>
      <c r="M204" s="784">
        <f t="shared" si="486"/>
        <v>377.11899999999991</v>
      </c>
      <c r="N204" s="785">
        <f t="shared" si="486"/>
        <v>0</v>
      </c>
      <c r="O204" s="786">
        <f t="shared" si="486"/>
        <v>377.11899999999991</v>
      </c>
      <c r="P204" s="784">
        <f t="shared" si="486"/>
        <v>446.30185</v>
      </c>
      <c r="Q204" s="785">
        <f t="shared" si="486"/>
        <v>0</v>
      </c>
      <c r="R204" s="786">
        <f t="shared" si="486"/>
        <v>446.30185</v>
      </c>
      <c r="S204" s="784">
        <f t="shared" si="486"/>
        <v>629.05809000000022</v>
      </c>
      <c r="T204" s="785">
        <f t="shared" si="486"/>
        <v>3</v>
      </c>
      <c r="U204" s="786">
        <f t="shared" si="486"/>
        <v>626.05809000000022</v>
      </c>
      <c r="V204" s="550" t="s">
        <v>34</v>
      </c>
      <c r="W204" s="540" t="s">
        <v>34</v>
      </c>
      <c r="X204" s="540" t="s">
        <v>34</v>
      </c>
      <c r="Y204" s="551" t="s">
        <v>34</v>
      </c>
      <c r="Z204" s="927">
        <f t="shared" si="460"/>
        <v>497.42909000000009</v>
      </c>
      <c r="AA204" s="928">
        <f t="shared" si="461"/>
        <v>252.03109000000018</v>
      </c>
      <c r="AB204" s="928">
        <f t="shared" si="462"/>
        <v>182.84824000000009</v>
      </c>
      <c r="AC204" s="929">
        <f t="shared" si="463"/>
        <v>9.1999999999870852E-2</v>
      </c>
      <c r="AD204" s="930">
        <f t="shared" si="485"/>
        <v>0.20899999999999999</v>
      </c>
      <c r="AE204" s="931">
        <f t="shared" si="464"/>
        <v>0.59899999999999998</v>
      </c>
      <c r="AF204" s="931">
        <f t="shared" si="465"/>
        <v>0.70899999999999996</v>
      </c>
      <c r="AG204" s="932">
        <f>IF(G204&gt;0,ROUND((S204/G204),3),0)</f>
        <v>1</v>
      </c>
    </row>
    <row r="205" spans="1:34" s="143" customFormat="1" ht="81" outlineLevel="1" thickBot="1" x14ac:dyDescent="0.3">
      <c r="A205" s="131"/>
      <c r="B205" s="2426" t="s">
        <v>160</v>
      </c>
      <c r="C205" s="1419">
        <v>2240</v>
      </c>
      <c r="D205" s="2427" t="s">
        <v>161</v>
      </c>
      <c r="E205" s="883" t="s">
        <v>850</v>
      </c>
      <c r="F205" s="2428" t="s">
        <v>43</v>
      </c>
      <c r="G205" s="800">
        <f>G206+G207</f>
        <v>233.45808</v>
      </c>
      <c r="H205" s="801">
        <f>H206+H207</f>
        <v>0</v>
      </c>
      <c r="I205" s="802">
        <f t="shared" ref="I205:U205" si="487">I206+I207</f>
        <v>233.45808</v>
      </c>
      <c r="J205" s="800">
        <f t="shared" si="487"/>
        <v>39.6</v>
      </c>
      <c r="K205" s="801">
        <f t="shared" si="487"/>
        <v>0</v>
      </c>
      <c r="L205" s="802">
        <f t="shared" si="487"/>
        <v>39.6</v>
      </c>
      <c r="M205" s="800">
        <f t="shared" si="487"/>
        <v>85.2</v>
      </c>
      <c r="N205" s="801">
        <f t="shared" si="487"/>
        <v>0</v>
      </c>
      <c r="O205" s="802">
        <f t="shared" si="487"/>
        <v>85.2</v>
      </c>
      <c r="P205" s="800">
        <f t="shared" si="487"/>
        <v>126.51712000000001</v>
      </c>
      <c r="Q205" s="801">
        <f t="shared" si="487"/>
        <v>0</v>
      </c>
      <c r="R205" s="802">
        <f t="shared" si="487"/>
        <v>126.51712000000001</v>
      </c>
      <c r="S205" s="800">
        <f t="shared" si="487"/>
        <v>233.45808</v>
      </c>
      <c r="T205" s="801">
        <f t="shared" si="487"/>
        <v>0</v>
      </c>
      <c r="U205" s="802">
        <f t="shared" si="487"/>
        <v>233.45808</v>
      </c>
      <c r="V205" s="561" t="s">
        <v>34</v>
      </c>
      <c r="W205" s="562" t="s">
        <v>34</v>
      </c>
      <c r="X205" s="562" t="s">
        <v>34</v>
      </c>
      <c r="Y205" s="563" t="s">
        <v>34</v>
      </c>
      <c r="Z205" s="933">
        <f t="shared" si="460"/>
        <v>193.85808</v>
      </c>
      <c r="AA205" s="787">
        <f t="shared" si="461"/>
        <v>148.25808000000001</v>
      </c>
      <c r="AB205" s="787">
        <f t="shared" si="462"/>
        <v>106.94095999999999</v>
      </c>
      <c r="AC205" s="934">
        <f t="shared" si="463"/>
        <v>0</v>
      </c>
      <c r="AD205" s="935">
        <f t="shared" si="485"/>
        <v>0.17</v>
      </c>
      <c r="AE205" s="936">
        <f t="shared" si="464"/>
        <v>0.36499999999999999</v>
      </c>
      <c r="AF205" s="936">
        <f t="shared" si="465"/>
        <v>0.54200000000000004</v>
      </c>
      <c r="AG205" s="937">
        <f t="shared" ref="AG205:AG207" si="488">IF(G205&gt;0,ROUND((S205/G205),3),0)</f>
        <v>1</v>
      </c>
    </row>
    <row r="206" spans="1:34" s="143" customFormat="1" ht="23.25" outlineLevel="1" thickTop="1" x14ac:dyDescent="0.25">
      <c r="A206" s="131"/>
      <c r="B206" s="140" t="s">
        <v>853</v>
      </c>
      <c r="C206" s="212">
        <v>2240</v>
      </c>
      <c r="D206" s="208" t="s">
        <v>161</v>
      </c>
      <c r="E206" s="2425" t="s">
        <v>870</v>
      </c>
      <c r="F206" s="202" t="s">
        <v>43</v>
      </c>
      <c r="G206" s="811">
        <f>H206+I206</f>
        <v>125.11968</v>
      </c>
      <c r="H206" s="812"/>
      <c r="I206" s="812">
        <v>125.11968</v>
      </c>
      <c r="J206" s="811">
        <f>K206+L206</f>
        <v>20.8</v>
      </c>
      <c r="K206" s="812"/>
      <c r="L206" s="813">
        <v>20.8</v>
      </c>
      <c r="M206" s="811">
        <f>N206+O206</f>
        <v>52.1</v>
      </c>
      <c r="N206" s="812"/>
      <c r="O206" s="813">
        <v>52.1</v>
      </c>
      <c r="P206" s="811">
        <f>Q206+R206</f>
        <v>83.413120000000006</v>
      </c>
      <c r="Q206" s="812"/>
      <c r="R206" s="813">
        <v>83.413120000000006</v>
      </c>
      <c r="S206" s="811">
        <f>T206+U206</f>
        <v>125.11968</v>
      </c>
      <c r="T206" s="812"/>
      <c r="U206" s="812">
        <v>125.11968</v>
      </c>
      <c r="V206" s="585" t="s">
        <v>34</v>
      </c>
      <c r="W206" s="586" t="s">
        <v>34</v>
      </c>
      <c r="X206" s="586" t="s">
        <v>34</v>
      </c>
      <c r="Y206" s="587" t="s">
        <v>34</v>
      </c>
      <c r="Z206" s="1001">
        <f t="shared" si="460"/>
        <v>104.31968000000001</v>
      </c>
      <c r="AA206" s="1002">
        <f t="shared" si="461"/>
        <v>73.019679999999994</v>
      </c>
      <c r="AB206" s="1002">
        <f t="shared" si="462"/>
        <v>41.706559999999996</v>
      </c>
      <c r="AC206" s="1003">
        <f t="shared" si="463"/>
        <v>0</v>
      </c>
      <c r="AD206" s="1004">
        <f t="shared" si="485"/>
        <v>0.16600000000000001</v>
      </c>
      <c r="AE206" s="1005">
        <f t="shared" si="464"/>
        <v>0.41599999999999998</v>
      </c>
      <c r="AF206" s="1005">
        <f t="shared" si="465"/>
        <v>0.66700000000000004</v>
      </c>
      <c r="AG206" s="1006">
        <f t="shared" si="488"/>
        <v>1</v>
      </c>
    </row>
    <row r="207" spans="1:34" s="143" customFormat="1" ht="23.25" outlineLevel="1" thickBot="1" x14ac:dyDescent="0.3">
      <c r="A207" s="131"/>
      <c r="B207" s="140" t="s">
        <v>851</v>
      </c>
      <c r="C207" s="200">
        <v>2240</v>
      </c>
      <c r="D207" s="2416" t="s">
        <v>161</v>
      </c>
      <c r="E207" s="160" t="s">
        <v>852</v>
      </c>
      <c r="F207" s="75" t="s">
        <v>43</v>
      </c>
      <c r="G207" s="636">
        <f>H207+I207</f>
        <v>108.33839999999999</v>
      </c>
      <c r="H207" s="637"/>
      <c r="I207" s="638">
        <v>108.33839999999999</v>
      </c>
      <c r="J207" s="636">
        <f>K207+L207</f>
        <v>18.8</v>
      </c>
      <c r="K207" s="637"/>
      <c r="L207" s="638">
        <v>18.8</v>
      </c>
      <c r="M207" s="636">
        <f>N207+O207</f>
        <v>33.1</v>
      </c>
      <c r="N207" s="637"/>
      <c r="O207" s="638">
        <v>33.1</v>
      </c>
      <c r="P207" s="636">
        <f>Q207+R207</f>
        <v>43.103999999999999</v>
      </c>
      <c r="Q207" s="637"/>
      <c r="R207" s="638">
        <v>43.103999999999999</v>
      </c>
      <c r="S207" s="636">
        <f>T207+U207</f>
        <v>108.33839999999999</v>
      </c>
      <c r="T207" s="815"/>
      <c r="U207" s="638">
        <v>108.33839999999999</v>
      </c>
      <c r="V207" s="2417" t="s">
        <v>34</v>
      </c>
      <c r="W207" s="2418" t="s">
        <v>34</v>
      </c>
      <c r="X207" s="2418" t="s">
        <v>34</v>
      </c>
      <c r="Y207" s="2419" t="s">
        <v>34</v>
      </c>
      <c r="Z207" s="2420">
        <f t="shared" si="460"/>
        <v>89.538399999999996</v>
      </c>
      <c r="AA207" s="1949">
        <f t="shared" si="461"/>
        <v>75.238399999999984</v>
      </c>
      <c r="AB207" s="1949">
        <f t="shared" si="462"/>
        <v>65.234399999999994</v>
      </c>
      <c r="AC207" s="2421">
        <f t="shared" si="463"/>
        <v>0</v>
      </c>
      <c r="AD207" s="2422">
        <f t="shared" si="485"/>
        <v>0.17399999999999999</v>
      </c>
      <c r="AE207" s="2423">
        <f t="shared" si="464"/>
        <v>0.30599999999999999</v>
      </c>
      <c r="AF207" s="2423">
        <f t="shared" si="465"/>
        <v>0.39800000000000002</v>
      </c>
      <c r="AG207" s="2424">
        <f t="shared" si="488"/>
        <v>1</v>
      </c>
    </row>
    <row r="208" spans="1:34" s="20" customFormat="1" ht="38.25" outlineLevel="1" thickTop="1" thickBot="1" x14ac:dyDescent="0.3">
      <c r="A208" s="131"/>
      <c r="B208" s="209" t="s">
        <v>162</v>
      </c>
      <c r="C208" s="189">
        <v>2240</v>
      </c>
      <c r="D208" s="190" t="s">
        <v>57</v>
      </c>
      <c r="E208" s="210" t="s">
        <v>163</v>
      </c>
      <c r="F208" s="211" t="s">
        <v>43</v>
      </c>
      <c r="G208" s="797">
        <f>G209+G213+G217</f>
        <v>0</v>
      </c>
      <c r="H208" s="819">
        <f t="shared" ref="H208" si="489">H209+H213+H217</f>
        <v>0</v>
      </c>
      <c r="I208" s="820">
        <f>I209+I213+I217</f>
        <v>0</v>
      </c>
      <c r="J208" s="797">
        <f>J209+J213+J217</f>
        <v>0</v>
      </c>
      <c r="K208" s="819">
        <f t="shared" ref="K208" si="490">K209+K213+K217</f>
        <v>0</v>
      </c>
      <c r="L208" s="820">
        <f>L209+L213+L217</f>
        <v>0</v>
      </c>
      <c r="M208" s="797">
        <f>M209+M213+M217</f>
        <v>0</v>
      </c>
      <c r="N208" s="819">
        <f t="shared" ref="N208" si="491">N209+N213+N217</f>
        <v>0</v>
      </c>
      <c r="O208" s="820">
        <f>O209+O213+O217</f>
        <v>0</v>
      </c>
      <c r="P208" s="797">
        <f>P209+P213+P217</f>
        <v>0</v>
      </c>
      <c r="Q208" s="819">
        <f t="shared" ref="Q208" si="492">Q209+Q213+Q217</f>
        <v>0</v>
      </c>
      <c r="R208" s="820">
        <f>R209+R213+R217</f>
        <v>0</v>
      </c>
      <c r="S208" s="797">
        <f>S209+S213+S217</f>
        <v>0</v>
      </c>
      <c r="T208" s="961">
        <f t="shared" ref="T208" si="493">T209+T213+T217</f>
        <v>0</v>
      </c>
      <c r="U208" s="1863">
        <f>U209+U213+U217</f>
        <v>0</v>
      </c>
      <c r="V208" s="564" t="s">
        <v>34</v>
      </c>
      <c r="W208" s="565" t="s">
        <v>34</v>
      </c>
      <c r="X208" s="565" t="s">
        <v>34</v>
      </c>
      <c r="Y208" s="566" t="s">
        <v>34</v>
      </c>
      <c r="Z208" s="960">
        <f t="shared" si="460"/>
        <v>0</v>
      </c>
      <c r="AA208" s="961">
        <f t="shared" si="461"/>
        <v>0</v>
      </c>
      <c r="AB208" s="961">
        <f t="shared" si="462"/>
        <v>0</v>
      </c>
      <c r="AC208" s="962">
        <f t="shared" si="463"/>
        <v>0</v>
      </c>
      <c r="AD208" s="963">
        <f t="shared" si="485"/>
        <v>0</v>
      </c>
      <c r="AE208" s="964">
        <f t="shared" si="464"/>
        <v>0</v>
      </c>
      <c r="AF208" s="964">
        <f t="shared" si="465"/>
        <v>0</v>
      </c>
      <c r="AG208" s="965">
        <f t="shared" ref="AG208:AG209" si="494">IF(G208&gt;0,ROUND((S208/G208),3),0)</f>
        <v>0</v>
      </c>
    </row>
    <row r="209" spans="1:33" s="20" customFormat="1" ht="26.25" outlineLevel="1" thickTop="1" x14ac:dyDescent="0.25">
      <c r="A209" s="131"/>
      <c r="B209" s="157" t="s">
        <v>164</v>
      </c>
      <c r="C209" s="207">
        <v>2240</v>
      </c>
      <c r="D209" s="212" t="s">
        <v>57</v>
      </c>
      <c r="E209" s="183" t="s">
        <v>497</v>
      </c>
      <c r="F209" s="115" t="s">
        <v>43</v>
      </c>
      <c r="G209" s="639">
        <f>H209+I209</f>
        <v>0</v>
      </c>
      <c r="H209" s="787">
        <f>ROUND(H211*40%*H212/1000,1)</f>
        <v>0</v>
      </c>
      <c r="I209" s="788">
        <f>ROUND(I211*40%*I212/1000,1)</f>
        <v>0</v>
      </c>
      <c r="J209" s="639">
        <f>K209+L209</f>
        <v>0</v>
      </c>
      <c r="K209" s="787">
        <f>ROUND(K211*40%*K212/1000,1)</f>
        <v>0</v>
      </c>
      <c r="L209" s="788">
        <f>ROUND(L211*40%*L212/1000,1)</f>
        <v>0</v>
      </c>
      <c r="M209" s="639">
        <f>N209+O209</f>
        <v>0</v>
      </c>
      <c r="N209" s="787">
        <f>ROUND(N211*40%*N212/1000,1)</f>
        <v>0</v>
      </c>
      <c r="O209" s="788">
        <f>ROUND(O211*40%*O212/1000,1)</f>
        <v>0</v>
      </c>
      <c r="P209" s="639">
        <f>Q209+R209</f>
        <v>0</v>
      </c>
      <c r="Q209" s="787">
        <f>ROUND(Q211*40%*Q212/1000,1)</f>
        <v>0</v>
      </c>
      <c r="R209" s="788">
        <f>ROUND(R211*40%*R212/1000,1)</f>
        <v>0</v>
      </c>
      <c r="S209" s="639">
        <f>T209+U209</f>
        <v>0</v>
      </c>
      <c r="T209" s="787">
        <f>ROUND(T211*40%*T212/1000,1)</f>
        <v>0</v>
      </c>
      <c r="U209" s="788">
        <f>ROUND(U211*40%*U212/1000,1)</f>
        <v>0</v>
      </c>
      <c r="V209" s="561" t="s">
        <v>34</v>
      </c>
      <c r="W209" s="562" t="s">
        <v>34</v>
      </c>
      <c r="X209" s="562" t="s">
        <v>34</v>
      </c>
      <c r="Y209" s="563" t="s">
        <v>34</v>
      </c>
      <c r="Z209" s="933">
        <f t="shared" si="460"/>
        <v>0</v>
      </c>
      <c r="AA209" s="787">
        <f t="shared" si="461"/>
        <v>0</v>
      </c>
      <c r="AB209" s="787">
        <f t="shared" si="462"/>
        <v>0</v>
      </c>
      <c r="AC209" s="934">
        <f t="shared" si="463"/>
        <v>0</v>
      </c>
      <c r="AD209" s="935">
        <f t="shared" si="485"/>
        <v>0</v>
      </c>
      <c r="AE209" s="936">
        <f t="shared" si="464"/>
        <v>0</v>
      </c>
      <c r="AF209" s="936">
        <f t="shared" si="465"/>
        <v>0</v>
      </c>
      <c r="AG209" s="937">
        <f t="shared" si="494"/>
        <v>0</v>
      </c>
    </row>
    <row r="210" spans="1:33" s="213" customFormat="1" ht="12" outlineLevel="1" x14ac:dyDescent="0.25">
      <c r="A210" s="1156"/>
      <c r="B210" s="119"/>
      <c r="C210" s="214"/>
      <c r="D210" s="215"/>
      <c r="E210" s="122" t="s">
        <v>165</v>
      </c>
      <c r="F210" s="120" t="s">
        <v>35</v>
      </c>
      <c r="G210" s="789">
        <f>H210+I210</f>
        <v>0</v>
      </c>
      <c r="H210" s="790"/>
      <c r="I210" s="791"/>
      <c r="J210" s="789">
        <f>K210+L210</f>
        <v>0</v>
      </c>
      <c r="K210" s="790"/>
      <c r="L210" s="791"/>
      <c r="M210" s="789">
        <f>N210+O210</f>
        <v>0</v>
      </c>
      <c r="N210" s="790"/>
      <c r="O210" s="791"/>
      <c r="P210" s="789">
        <f>Q210+R210</f>
        <v>0</v>
      </c>
      <c r="Q210" s="790"/>
      <c r="R210" s="791"/>
      <c r="S210" s="789">
        <f>T210+U210</f>
        <v>0</v>
      </c>
      <c r="T210" s="790"/>
      <c r="U210" s="791"/>
      <c r="V210" s="555" t="s">
        <v>34</v>
      </c>
      <c r="W210" s="556" t="s">
        <v>34</v>
      </c>
      <c r="X210" s="556" t="s">
        <v>34</v>
      </c>
      <c r="Y210" s="557" t="s">
        <v>34</v>
      </c>
      <c r="Z210" s="954" t="s">
        <v>34</v>
      </c>
      <c r="AA210" s="955" t="s">
        <v>34</v>
      </c>
      <c r="AB210" s="955" t="s">
        <v>34</v>
      </c>
      <c r="AC210" s="956" t="s">
        <v>34</v>
      </c>
      <c r="AD210" s="954" t="s">
        <v>34</v>
      </c>
      <c r="AE210" s="955" t="s">
        <v>34</v>
      </c>
      <c r="AF210" s="955" t="s">
        <v>34</v>
      </c>
      <c r="AG210" s="956" t="s">
        <v>34</v>
      </c>
    </row>
    <row r="211" spans="1:33" s="213" customFormat="1" ht="12" outlineLevel="1" x14ac:dyDescent="0.25">
      <c r="A211" s="1156"/>
      <c r="B211" s="119"/>
      <c r="C211" s="214"/>
      <c r="D211" s="215"/>
      <c r="E211" s="122" t="s">
        <v>166</v>
      </c>
      <c r="F211" s="120" t="s">
        <v>167</v>
      </c>
      <c r="G211" s="789">
        <f>H211+I211</f>
        <v>0</v>
      </c>
      <c r="H211" s="790"/>
      <c r="I211" s="791"/>
      <c r="J211" s="789">
        <f>K211+L211</f>
        <v>0</v>
      </c>
      <c r="K211" s="790"/>
      <c r="L211" s="791"/>
      <c r="M211" s="789">
        <f>N211+O211</f>
        <v>0</v>
      </c>
      <c r="N211" s="790"/>
      <c r="O211" s="791"/>
      <c r="P211" s="789">
        <f>Q211+R211</f>
        <v>0</v>
      </c>
      <c r="Q211" s="790"/>
      <c r="R211" s="791"/>
      <c r="S211" s="789">
        <f>T211+U211</f>
        <v>0</v>
      </c>
      <c r="T211" s="790"/>
      <c r="U211" s="791"/>
      <c r="V211" s="570" t="s">
        <v>34</v>
      </c>
      <c r="W211" s="571" t="s">
        <v>34</v>
      </c>
      <c r="X211" s="571" t="s">
        <v>34</v>
      </c>
      <c r="Y211" s="572" t="s">
        <v>34</v>
      </c>
      <c r="Z211" s="971" t="s">
        <v>34</v>
      </c>
      <c r="AA211" s="972" t="s">
        <v>34</v>
      </c>
      <c r="AB211" s="972" t="s">
        <v>34</v>
      </c>
      <c r="AC211" s="973" t="s">
        <v>34</v>
      </c>
      <c r="AD211" s="971" t="s">
        <v>34</v>
      </c>
      <c r="AE211" s="972" t="s">
        <v>34</v>
      </c>
      <c r="AF211" s="972" t="s">
        <v>34</v>
      </c>
      <c r="AG211" s="973" t="s">
        <v>34</v>
      </c>
    </row>
    <row r="212" spans="1:33" s="213" customFormat="1" ht="12" outlineLevel="1" x14ac:dyDescent="0.25">
      <c r="A212" s="1156"/>
      <c r="B212" s="119"/>
      <c r="C212" s="214"/>
      <c r="D212" s="215"/>
      <c r="E212" s="122" t="s">
        <v>499</v>
      </c>
      <c r="F212" s="120" t="s">
        <v>62</v>
      </c>
      <c r="G212" s="808">
        <f>IF(I212+H212&gt;0,AVERAGE(H212:I212),0)</f>
        <v>0</v>
      </c>
      <c r="H212" s="809"/>
      <c r="I212" s="810"/>
      <c r="J212" s="808">
        <f>IF(L212+K212&gt;0,AVERAGE(K212:L212),0)</f>
        <v>0</v>
      </c>
      <c r="K212" s="809"/>
      <c r="L212" s="810"/>
      <c r="M212" s="808">
        <f>IF(O212+N212&gt;0,AVERAGE(N212:O212),0)</f>
        <v>0</v>
      </c>
      <c r="N212" s="809"/>
      <c r="O212" s="810"/>
      <c r="P212" s="808">
        <f>IF(R212+Q212&gt;0,AVERAGE(Q212:R212),0)</f>
        <v>0</v>
      </c>
      <c r="Q212" s="809"/>
      <c r="R212" s="810"/>
      <c r="S212" s="808">
        <f>IF(U212+T212&gt;0,AVERAGE(T212:U212),0)</f>
        <v>0</v>
      </c>
      <c r="T212" s="809"/>
      <c r="U212" s="810"/>
      <c r="V212" s="555" t="s">
        <v>34</v>
      </c>
      <c r="W212" s="556" t="s">
        <v>34</v>
      </c>
      <c r="X212" s="556" t="s">
        <v>34</v>
      </c>
      <c r="Y212" s="557" t="s">
        <v>34</v>
      </c>
      <c r="Z212" s="954" t="s">
        <v>34</v>
      </c>
      <c r="AA212" s="955" t="s">
        <v>34</v>
      </c>
      <c r="AB212" s="955" t="s">
        <v>34</v>
      </c>
      <c r="AC212" s="956" t="s">
        <v>34</v>
      </c>
      <c r="AD212" s="954" t="s">
        <v>34</v>
      </c>
      <c r="AE212" s="955" t="s">
        <v>34</v>
      </c>
      <c r="AF212" s="955" t="s">
        <v>34</v>
      </c>
      <c r="AG212" s="956" t="s">
        <v>34</v>
      </c>
    </row>
    <row r="213" spans="1:33" s="20" customFormat="1" ht="38.25" outlineLevel="1" x14ac:dyDescent="0.25">
      <c r="A213" s="131"/>
      <c r="B213" s="157" t="s">
        <v>168</v>
      </c>
      <c r="C213" s="207">
        <v>2240</v>
      </c>
      <c r="D213" s="212" t="s">
        <v>57</v>
      </c>
      <c r="E213" s="160" t="s">
        <v>498</v>
      </c>
      <c r="F213" s="216" t="s">
        <v>43</v>
      </c>
      <c r="G213" s="636">
        <f>H213+I213</f>
        <v>0</v>
      </c>
      <c r="H213" s="806">
        <f>ROUND(H215*2.5%*H216/1000,1)</f>
        <v>0</v>
      </c>
      <c r="I213" s="807">
        <f>ROUND(I215*2.5%*I216/1000,1)</f>
        <v>0</v>
      </c>
      <c r="J213" s="636">
        <f>K213+L213</f>
        <v>0</v>
      </c>
      <c r="K213" s="806">
        <f>ROUND(K215*2.5%*K216/1000,1)</f>
        <v>0</v>
      </c>
      <c r="L213" s="807">
        <f>ROUND(L215*2.5%*L216/1000,1)</f>
        <v>0</v>
      </c>
      <c r="M213" s="636">
        <f>N213+O213</f>
        <v>0</v>
      </c>
      <c r="N213" s="806">
        <f>ROUND(N215*2.5%*N216/1000,1)</f>
        <v>0</v>
      </c>
      <c r="O213" s="807">
        <f>ROUND(O215*2.5%*O216/1000,1)</f>
        <v>0</v>
      </c>
      <c r="P213" s="636">
        <f>Q213+R213</f>
        <v>0</v>
      </c>
      <c r="Q213" s="806">
        <f>ROUND(Q215*2.5%*Q216/1000,1)</f>
        <v>0</v>
      </c>
      <c r="R213" s="807">
        <f>ROUND(R215*2.5%*R216/1000,1)</f>
        <v>0</v>
      </c>
      <c r="S213" s="636">
        <f>T213+U213</f>
        <v>0</v>
      </c>
      <c r="T213" s="806">
        <f>ROUND(T215*2.5%*T216/1000,1)</f>
        <v>0</v>
      </c>
      <c r="U213" s="807">
        <f>ROUND(U215*2.5%*U216/1000,1)</f>
        <v>0</v>
      </c>
      <c r="V213" s="573" t="s">
        <v>34</v>
      </c>
      <c r="W213" s="574" t="s">
        <v>34</v>
      </c>
      <c r="X213" s="574" t="s">
        <v>34</v>
      </c>
      <c r="Y213" s="575" t="s">
        <v>34</v>
      </c>
      <c r="Z213" s="938">
        <f t="shared" ref="Z213" si="495">G213-J213</f>
        <v>0</v>
      </c>
      <c r="AA213" s="806">
        <f t="shared" ref="AA213" si="496">G213-M213</f>
        <v>0</v>
      </c>
      <c r="AB213" s="806">
        <f t="shared" ref="AB213" si="497">G213-P213</f>
        <v>0</v>
      </c>
      <c r="AC213" s="974">
        <f t="shared" ref="AC213" si="498">G213-S213</f>
        <v>0</v>
      </c>
      <c r="AD213" s="975">
        <f t="shared" ref="AD213" si="499">IF(G213&gt;0,ROUND((J213/G213),3),0)</f>
        <v>0</v>
      </c>
      <c r="AE213" s="976">
        <f t="shared" ref="AE213" si="500">IF(G213&gt;0,ROUND((M213/G213),3),0)</f>
        <v>0</v>
      </c>
      <c r="AF213" s="976">
        <f t="shared" ref="AF213" si="501">IF(G213&gt;0,ROUND((P213/G213),3),0)</f>
        <v>0</v>
      </c>
      <c r="AG213" s="977">
        <f t="shared" ref="AG213" si="502">IF(G213&gt;0,ROUND((S213/G213),3),0)</f>
        <v>0</v>
      </c>
    </row>
    <row r="214" spans="1:33" s="213" customFormat="1" ht="12" outlineLevel="1" x14ac:dyDescent="0.25">
      <c r="A214" s="1156"/>
      <c r="B214" s="119"/>
      <c r="C214" s="214"/>
      <c r="D214" s="215"/>
      <c r="E214" s="122" t="s">
        <v>501</v>
      </c>
      <c r="F214" s="120" t="s">
        <v>35</v>
      </c>
      <c r="G214" s="789">
        <f>H214+I214</f>
        <v>0</v>
      </c>
      <c r="H214" s="790"/>
      <c r="I214" s="791"/>
      <c r="J214" s="789">
        <f>K214+L214</f>
        <v>0</v>
      </c>
      <c r="K214" s="790"/>
      <c r="L214" s="791"/>
      <c r="M214" s="789">
        <f>N214+O214</f>
        <v>0</v>
      </c>
      <c r="N214" s="790"/>
      <c r="O214" s="791"/>
      <c r="P214" s="789">
        <f>Q214+R214</f>
        <v>0</v>
      </c>
      <c r="Q214" s="790"/>
      <c r="R214" s="791"/>
      <c r="S214" s="789">
        <f>T214+U214</f>
        <v>0</v>
      </c>
      <c r="T214" s="790"/>
      <c r="U214" s="791"/>
      <c r="V214" s="555" t="s">
        <v>34</v>
      </c>
      <c r="W214" s="556" t="s">
        <v>34</v>
      </c>
      <c r="X214" s="556" t="s">
        <v>34</v>
      </c>
      <c r="Y214" s="557" t="s">
        <v>34</v>
      </c>
      <c r="Z214" s="954" t="s">
        <v>34</v>
      </c>
      <c r="AA214" s="955" t="s">
        <v>34</v>
      </c>
      <c r="AB214" s="955" t="s">
        <v>34</v>
      </c>
      <c r="AC214" s="956" t="s">
        <v>34</v>
      </c>
      <c r="AD214" s="954" t="s">
        <v>34</v>
      </c>
      <c r="AE214" s="955" t="s">
        <v>34</v>
      </c>
      <c r="AF214" s="955" t="s">
        <v>34</v>
      </c>
      <c r="AG214" s="956" t="s">
        <v>34</v>
      </c>
    </row>
    <row r="215" spans="1:33" s="213" customFormat="1" ht="12" outlineLevel="1" x14ac:dyDescent="0.25">
      <c r="A215" s="1156"/>
      <c r="B215" s="119"/>
      <c r="C215" s="214"/>
      <c r="D215" s="215"/>
      <c r="E215" s="122" t="s">
        <v>166</v>
      </c>
      <c r="F215" s="120" t="s">
        <v>167</v>
      </c>
      <c r="G215" s="789">
        <f>H215+I215</f>
        <v>0</v>
      </c>
      <c r="H215" s="790"/>
      <c r="I215" s="791"/>
      <c r="J215" s="789">
        <f>K215+L215</f>
        <v>0</v>
      </c>
      <c r="K215" s="790"/>
      <c r="L215" s="791"/>
      <c r="M215" s="789">
        <f>N215+O215</f>
        <v>0</v>
      </c>
      <c r="N215" s="790"/>
      <c r="O215" s="791"/>
      <c r="P215" s="789">
        <f>Q215+R215</f>
        <v>0</v>
      </c>
      <c r="Q215" s="790"/>
      <c r="R215" s="791"/>
      <c r="S215" s="789">
        <f>T215+U215</f>
        <v>0</v>
      </c>
      <c r="T215" s="790"/>
      <c r="U215" s="791"/>
      <c r="V215" s="570" t="s">
        <v>34</v>
      </c>
      <c r="W215" s="571" t="s">
        <v>34</v>
      </c>
      <c r="X215" s="571" t="s">
        <v>34</v>
      </c>
      <c r="Y215" s="572" t="s">
        <v>34</v>
      </c>
      <c r="Z215" s="971" t="s">
        <v>34</v>
      </c>
      <c r="AA215" s="972" t="s">
        <v>34</v>
      </c>
      <c r="AB215" s="972" t="s">
        <v>34</v>
      </c>
      <c r="AC215" s="973" t="s">
        <v>34</v>
      </c>
      <c r="AD215" s="971" t="s">
        <v>34</v>
      </c>
      <c r="AE215" s="972" t="s">
        <v>34</v>
      </c>
      <c r="AF215" s="972" t="s">
        <v>34</v>
      </c>
      <c r="AG215" s="973" t="s">
        <v>34</v>
      </c>
    </row>
    <row r="216" spans="1:33" s="91" customFormat="1" ht="12" outlineLevel="1" x14ac:dyDescent="0.25">
      <c r="A216" s="1156"/>
      <c r="B216" s="217"/>
      <c r="C216" s="218"/>
      <c r="D216" s="219"/>
      <c r="E216" s="122" t="s">
        <v>499</v>
      </c>
      <c r="F216" s="120" t="s">
        <v>62</v>
      </c>
      <c r="G216" s="808">
        <f>IF(I216+H216&gt;0,AVERAGE(H216:I216),0)</f>
        <v>0</v>
      </c>
      <c r="H216" s="809"/>
      <c r="I216" s="810"/>
      <c r="J216" s="808">
        <f>IF(L216+K216&gt;0,AVERAGE(K216:L216),0)</f>
        <v>0</v>
      </c>
      <c r="K216" s="809"/>
      <c r="L216" s="810"/>
      <c r="M216" s="808">
        <f>IF(O216+N216&gt;0,AVERAGE(N216:O216),0)</f>
        <v>0</v>
      </c>
      <c r="N216" s="809"/>
      <c r="O216" s="810"/>
      <c r="P216" s="808">
        <f>IF(R216+Q216&gt;0,AVERAGE(Q216:R216),0)</f>
        <v>0</v>
      </c>
      <c r="Q216" s="809"/>
      <c r="R216" s="810"/>
      <c r="S216" s="808">
        <f>IF(U216+T216&gt;0,AVERAGE(T216:U216),0)</f>
        <v>0</v>
      </c>
      <c r="T216" s="809"/>
      <c r="U216" s="810"/>
      <c r="V216" s="555" t="s">
        <v>34</v>
      </c>
      <c r="W216" s="556" t="s">
        <v>34</v>
      </c>
      <c r="X216" s="556" t="s">
        <v>34</v>
      </c>
      <c r="Y216" s="557" t="s">
        <v>34</v>
      </c>
      <c r="Z216" s="954" t="s">
        <v>34</v>
      </c>
      <c r="AA216" s="955" t="s">
        <v>34</v>
      </c>
      <c r="AB216" s="955" t="s">
        <v>34</v>
      </c>
      <c r="AC216" s="956" t="s">
        <v>34</v>
      </c>
      <c r="AD216" s="954" t="s">
        <v>34</v>
      </c>
      <c r="AE216" s="955" t="s">
        <v>34</v>
      </c>
      <c r="AF216" s="955" t="s">
        <v>34</v>
      </c>
      <c r="AG216" s="956" t="s">
        <v>34</v>
      </c>
    </row>
    <row r="217" spans="1:33" s="20" customFormat="1" ht="38.25" outlineLevel="1" x14ac:dyDescent="0.25">
      <c r="A217" s="131"/>
      <c r="B217" s="157" t="s">
        <v>169</v>
      </c>
      <c r="C217" s="207">
        <v>2240</v>
      </c>
      <c r="D217" s="212" t="s">
        <v>57</v>
      </c>
      <c r="E217" s="160" t="s">
        <v>500</v>
      </c>
      <c r="F217" s="216" t="s">
        <v>43</v>
      </c>
      <c r="G217" s="636">
        <f>H217+I217</f>
        <v>0</v>
      </c>
      <c r="H217" s="806">
        <f>ROUND(H219*2.5%*H220/1000,1)</f>
        <v>0</v>
      </c>
      <c r="I217" s="807">
        <f>ROUND(I219*2.5%*I220/1000,1)</f>
        <v>0</v>
      </c>
      <c r="J217" s="636">
        <f>K217+L217</f>
        <v>0</v>
      </c>
      <c r="K217" s="806">
        <f>ROUND(K219*2.5%*K220/1000,1)</f>
        <v>0</v>
      </c>
      <c r="L217" s="807">
        <f>ROUND(L219*2.5%*L220/1000,1)</f>
        <v>0</v>
      </c>
      <c r="M217" s="636">
        <f>N217+O217</f>
        <v>0</v>
      </c>
      <c r="N217" s="806">
        <f>ROUND(N219*2.5%*N220/1000,1)</f>
        <v>0</v>
      </c>
      <c r="O217" s="807">
        <f>ROUND(O219*2.5%*O220/1000,1)</f>
        <v>0</v>
      </c>
      <c r="P217" s="636">
        <f>Q217+R217</f>
        <v>0</v>
      </c>
      <c r="Q217" s="806">
        <f>ROUND(Q219*2.5%*Q220/1000,1)</f>
        <v>0</v>
      </c>
      <c r="R217" s="807">
        <f>ROUND(R219*2.5%*R220/1000,1)</f>
        <v>0</v>
      </c>
      <c r="S217" s="636">
        <f>T217+U217</f>
        <v>0</v>
      </c>
      <c r="T217" s="806">
        <f>ROUND(T219*2.5%*T220/1000,1)</f>
        <v>0</v>
      </c>
      <c r="U217" s="807">
        <f>ROUND(U219*2.5%*U220/1000,1)</f>
        <v>0</v>
      </c>
      <c r="V217" s="573" t="s">
        <v>34</v>
      </c>
      <c r="W217" s="574" t="s">
        <v>34</v>
      </c>
      <c r="X217" s="574" t="s">
        <v>34</v>
      </c>
      <c r="Y217" s="575" t="s">
        <v>34</v>
      </c>
      <c r="Z217" s="938">
        <f t="shared" ref="Z217" si="503">G217-J217</f>
        <v>0</v>
      </c>
      <c r="AA217" s="806">
        <f t="shared" ref="AA217" si="504">G217-M217</f>
        <v>0</v>
      </c>
      <c r="AB217" s="806">
        <f t="shared" ref="AB217" si="505">G217-P217</f>
        <v>0</v>
      </c>
      <c r="AC217" s="974">
        <f t="shared" ref="AC217" si="506">G217-S217</f>
        <v>0</v>
      </c>
      <c r="AD217" s="975">
        <f t="shared" ref="AD217" si="507">IF(G217&gt;0,ROUND((J217/G217),3),0)</f>
        <v>0</v>
      </c>
      <c r="AE217" s="976">
        <f t="shared" ref="AE217" si="508">IF(G217&gt;0,ROUND((M217/G217),3),0)</f>
        <v>0</v>
      </c>
      <c r="AF217" s="976">
        <f t="shared" ref="AF217" si="509">IF(G217&gt;0,ROUND((P217/G217),3),0)</f>
        <v>0</v>
      </c>
      <c r="AG217" s="977">
        <f t="shared" ref="AG217" si="510">IF(G217&gt;0,ROUND((S217/G217),3),0)</f>
        <v>0</v>
      </c>
    </row>
    <row r="218" spans="1:33" s="91" customFormat="1" ht="12" outlineLevel="1" x14ac:dyDescent="0.25">
      <c r="A218" s="1156"/>
      <c r="B218" s="217"/>
      <c r="C218" s="218"/>
      <c r="D218" s="219"/>
      <c r="E218" s="122" t="s">
        <v>170</v>
      </c>
      <c r="F218" s="120" t="s">
        <v>35</v>
      </c>
      <c r="G218" s="789">
        <f>H218+I218</f>
        <v>0</v>
      </c>
      <c r="H218" s="790"/>
      <c r="I218" s="791"/>
      <c r="J218" s="789">
        <f>K218+L218</f>
        <v>0</v>
      </c>
      <c r="K218" s="790"/>
      <c r="L218" s="791"/>
      <c r="M218" s="789">
        <f>N218+O218</f>
        <v>0</v>
      </c>
      <c r="N218" s="790"/>
      <c r="O218" s="791"/>
      <c r="P218" s="789">
        <f>Q218+R218</f>
        <v>0</v>
      </c>
      <c r="Q218" s="790"/>
      <c r="R218" s="791"/>
      <c r="S218" s="789">
        <f>T218+U218</f>
        <v>0</v>
      </c>
      <c r="T218" s="790"/>
      <c r="U218" s="791"/>
      <c r="V218" s="555" t="s">
        <v>34</v>
      </c>
      <c r="W218" s="556" t="s">
        <v>34</v>
      </c>
      <c r="X218" s="556" t="s">
        <v>34</v>
      </c>
      <c r="Y218" s="557" t="s">
        <v>34</v>
      </c>
      <c r="Z218" s="954" t="s">
        <v>34</v>
      </c>
      <c r="AA218" s="955" t="s">
        <v>34</v>
      </c>
      <c r="AB218" s="955" t="s">
        <v>34</v>
      </c>
      <c r="AC218" s="956" t="s">
        <v>34</v>
      </c>
      <c r="AD218" s="954" t="s">
        <v>34</v>
      </c>
      <c r="AE218" s="955" t="s">
        <v>34</v>
      </c>
      <c r="AF218" s="955" t="s">
        <v>34</v>
      </c>
      <c r="AG218" s="956" t="s">
        <v>34</v>
      </c>
    </row>
    <row r="219" spans="1:33" s="91" customFormat="1" ht="12" outlineLevel="1" x14ac:dyDescent="0.25">
      <c r="A219" s="1156"/>
      <c r="B219" s="217"/>
      <c r="C219" s="218"/>
      <c r="D219" s="219"/>
      <c r="E219" s="220" t="s">
        <v>171</v>
      </c>
      <c r="F219" s="120" t="s">
        <v>167</v>
      </c>
      <c r="G219" s="789">
        <f>H219+I219</f>
        <v>0</v>
      </c>
      <c r="H219" s="790"/>
      <c r="I219" s="791"/>
      <c r="J219" s="789">
        <f>K219+L219</f>
        <v>0</v>
      </c>
      <c r="K219" s="790"/>
      <c r="L219" s="791"/>
      <c r="M219" s="789">
        <f>N219+O219</f>
        <v>0</v>
      </c>
      <c r="N219" s="790"/>
      <c r="O219" s="791"/>
      <c r="P219" s="789">
        <f>Q219+R219</f>
        <v>0</v>
      </c>
      <c r="Q219" s="790"/>
      <c r="R219" s="791"/>
      <c r="S219" s="789">
        <f>T219+U219</f>
        <v>0</v>
      </c>
      <c r="T219" s="790"/>
      <c r="U219" s="791"/>
      <c r="V219" s="570" t="s">
        <v>34</v>
      </c>
      <c r="W219" s="571" t="s">
        <v>34</v>
      </c>
      <c r="X219" s="571" t="s">
        <v>34</v>
      </c>
      <c r="Y219" s="572" t="s">
        <v>34</v>
      </c>
      <c r="Z219" s="971" t="s">
        <v>34</v>
      </c>
      <c r="AA219" s="972" t="s">
        <v>34</v>
      </c>
      <c r="AB219" s="972" t="s">
        <v>34</v>
      </c>
      <c r="AC219" s="973" t="s">
        <v>34</v>
      </c>
      <c r="AD219" s="971" t="s">
        <v>34</v>
      </c>
      <c r="AE219" s="972" t="s">
        <v>34</v>
      </c>
      <c r="AF219" s="972" t="s">
        <v>34</v>
      </c>
      <c r="AG219" s="973" t="s">
        <v>34</v>
      </c>
    </row>
    <row r="220" spans="1:33" s="91" customFormat="1" ht="12.75" outlineLevel="1" thickBot="1" x14ac:dyDescent="0.3">
      <c r="A220" s="1156"/>
      <c r="B220" s="221"/>
      <c r="C220" s="222"/>
      <c r="D220" s="223"/>
      <c r="E220" s="224" t="s">
        <v>499</v>
      </c>
      <c r="F220" s="124" t="s">
        <v>62</v>
      </c>
      <c r="G220" s="792">
        <f>IF(I220+H220&gt;0,AVERAGE(H220:I220),0)</f>
        <v>0</v>
      </c>
      <c r="H220" s="793"/>
      <c r="I220" s="794"/>
      <c r="J220" s="792">
        <f>IF(L220+K220&gt;0,AVERAGE(K220:L220),0)</f>
        <v>0</v>
      </c>
      <c r="K220" s="793"/>
      <c r="L220" s="794"/>
      <c r="M220" s="792">
        <f>IF(O220+N220&gt;0,AVERAGE(N220:O220),0)</f>
        <v>0</v>
      </c>
      <c r="N220" s="793"/>
      <c r="O220" s="794"/>
      <c r="P220" s="792">
        <f>IF(R220+Q220&gt;0,AVERAGE(Q220:R220),0)</f>
        <v>0</v>
      </c>
      <c r="Q220" s="793"/>
      <c r="R220" s="794"/>
      <c r="S220" s="792">
        <f>IF(U220+T220&gt;0,AVERAGE(T220:U220),0)</f>
        <v>0</v>
      </c>
      <c r="T220" s="793"/>
      <c r="U220" s="794"/>
      <c r="V220" s="558" t="s">
        <v>34</v>
      </c>
      <c r="W220" s="559" t="s">
        <v>34</v>
      </c>
      <c r="X220" s="559" t="s">
        <v>34</v>
      </c>
      <c r="Y220" s="560" t="s">
        <v>34</v>
      </c>
      <c r="Z220" s="957" t="s">
        <v>34</v>
      </c>
      <c r="AA220" s="958" t="s">
        <v>34</v>
      </c>
      <c r="AB220" s="958" t="s">
        <v>34</v>
      </c>
      <c r="AC220" s="959" t="s">
        <v>34</v>
      </c>
      <c r="AD220" s="957" t="s">
        <v>34</v>
      </c>
      <c r="AE220" s="958" t="s">
        <v>34</v>
      </c>
      <c r="AF220" s="958" t="s">
        <v>34</v>
      </c>
      <c r="AG220" s="959" t="s">
        <v>34</v>
      </c>
    </row>
    <row r="221" spans="1:33" s="117" customFormat="1" ht="27" outlineLevel="1" thickTop="1" thickBot="1" x14ac:dyDescent="0.3">
      <c r="A221" s="131"/>
      <c r="B221" s="225" t="s">
        <v>173</v>
      </c>
      <c r="C221" s="199">
        <v>2240</v>
      </c>
      <c r="D221" s="200" t="s">
        <v>57</v>
      </c>
      <c r="E221" s="175" t="s">
        <v>174</v>
      </c>
      <c r="F221" s="226" t="s">
        <v>43</v>
      </c>
      <c r="G221" s="800">
        <f t="shared" ref="G221:U221" si="511">G222+G232+G242</f>
        <v>4.5</v>
      </c>
      <c r="H221" s="801">
        <f t="shared" si="511"/>
        <v>0</v>
      </c>
      <c r="I221" s="802">
        <f t="shared" si="511"/>
        <v>4.5</v>
      </c>
      <c r="J221" s="800">
        <f t="shared" si="511"/>
        <v>0</v>
      </c>
      <c r="K221" s="801">
        <f t="shared" si="511"/>
        <v>0</v>
      </c>
      <c r="L221" s="802">
        <f t="shared" si="511"/>
        <v>0</v>
      </c>
      <c r="M221" s="800">
        <f t="shared" si="511"/>
        <v>0</v>
      </c>
      <c r="N221" s="801">
        <f t="shared" si="511"/>
        <v>0</v>
      </c>
      <c r="O221" s="802">
        <f t="shared" si="511"/>
        <v>0</v>
      </c>
      <c r="P221" s="800">
        <f t="shared" si="511"/>
        <v>4.5</v>
      </c>
      <c r="Q221" s="801">
        <f t="shared" si="511"/>
        <v>0</v>
      </c>
      <c r="R221" s="802">
        <f t="shared" si="511"/>
        <v>4.5</v>
      </c>
      <c r="S221" s="800">
        <f t="shared" si="511"/>
        <v>4.5</v>
      </c>
      <c r="T221" s="801">
        <f t="shared" si="511"/>
        <v>0</v>
      </c>
      <c r="U221" s="802">
        <f t="shared" si="511"/>
        <v>4.5</v>
      </c>
      <c r="V221" s="564" t="s">
        <v>34</v>
      </c>
      <c r="W221" s="565" t="s">
        <v>34</v>
      </c>
      <c r="X221" s="565" t="s">
        <v>34</v>
      </c>
      <c r="Y221" s="566" t="s">
        <v>34</v>
      </c>
      <c r="Z221" s="960">
        <f t="shared" ref="Z221:Z223" si="512">G221-J221</f>
        <v>4.5</v>
      </c>
      <c r="AA221" s="961">
        <f t="shared" ref="AA221:AA223" si="513">G221-M221</f>
        <v>4.5</v>
      </c>
      <c r="AB221" s="961">
        <f t="shared" ref="AB221:AB223" si="514">G221-P221</f>
        <v>0</v>
      </c>
      <c r="AC221" s="962">
        <f t="shared" ref="AC221:AC223" si="515">G221-S221</f>
        <v>0</v>
      </c>
      <c r="AD221" s="963">
        <f t="shared" ref="AD221:AD223" si="516">IF(G221&gt;0,ROUND((J221/G221),3),0)</f>
        <v>0</v>
      </c>
      <c r="AE221" s="964">
        <f t="shared" ref="AE221:AE223" si="517">IF(G221&gt;0,ROUND((M221/G221),3),0)</f>
        <v>0</v>
      </c>
      <c r="AF221" s="964">
        <f t="shared" ref="AF221:AF223" si="518">IF(G221&gt;0,ROUND((P221/G221),3),0)</f>
        <v>1</v>
      </c>
      <c r="AG221" s="965">
        <f t="shared" ref="AG221:AG223" si="519">IF(G221&gt;0,ROUND((S221/G221),3),0)</f>
        <v>1</v>
      </c>
    </row>
    <row r="222" spans="1:33" s="143" customFormat="1" ht="15.75" outlineLevel="1" thickTop="1" x14ac:dyDescent="0.25">
      <c r="A222" s="448"/>
      <c r="B222" s="157" t="s">
        <v>175</v>
      </c>
      <c r="C222" s="197">
        <v>2240</v>
      </c>
      <c r="D222" s="198" t="s">
        <v>57</v>
      </c>
      <c r="E222" s="160" t="s">
        <v>176</v>
      </c>
      <c r="F222" s="158" t="s">
        <v>43</v>
      </c>
      <c r="G222" s="639">
        <f>H222+I222</f>
        <v>0</v>
      </c>
      <c r="H222" s="787">
        <f>ROUND(H223+H226+H229,1)</f>
        <v>0</v>
      </c>
      <c r="I222" s="788">
        <f>ROUND(I223+I226+I229,1)</f>
        <v>0</v>
      </c>
      <c r="J222" s="639">
        <f>K222+L222</f>
        <v>0</v>
      </c>
      <c r="K222" s="787">
        <f>ROUND(K223+K226+K229,1)</f>
        <v>0</v>
      </c>
      <c r="L222" s="788">
        <f>ROUND(L223+L226+L229,1)</f>
        <v>0</v>
      </c>
      <c r="M222" s="639">
        <f>N222+O222</f>
        <v>0</v>
      </c>
      <c r="N222" s="787">
        <f>ROUND(N223+N226+N229,1)</f>
        <v>0</v>
      </c>
      <c r="O222" s="788">
        <f>ROUND(O223+O226+O229,1)</f>
        <v>0</v>
      </c>
      <c r="P222" s="639">
        <f>Q222+R222</f>
        <v>0</v>
      </c>
      <c r="Q222" s="787">
        <f>ROUND(Q223+Q226+Q229,1)</f>
        <v>0</v>
      </c>
      <c r="R222" s="788">
        <f>ROUND(R223+R226+R229,1)</f>
        <v>0</v>
      </c>
      <c r="S222" s="639">
        <f>T222+U222</f>
        <v>0</v>
      </c>
      <c r="T222" s="787">
        <f>ROUND(T223+T226+T229,1)</f>
        <v>0</v>
      </c>
      <c r="U222" s="788">
        <f>ROUND(U223+U226+U229,1)</f>
        <v>0</v>
      </c>
      <c r="V222" s="561" t="s">
        <v>34</v>
      </c>
      <c r="W222" s="562" t="s">
        <v>34</v>
      </c>
      <c r="X222" s="562" t="s">
        <v>34</v>
      </c>
      <c r="Y222" s="563" t="s">
        <v>34</v>
      </c>
      <c r="Z222" s="933">
        <f t="shared" si="512"/>
        <v>0</v>
      </c>
      <c r="AA222" s="787">
        <f t="shared" si="513"/>
        <v>0</v>
      </c>
      <c r="AB222" s="787">
        <f t="shared" si="514"/>
        <v>0</v>
      </c>
      <c r="AC222" s="934">
        <f t="shared" si="515"/>
        <v>0</v>
      </c>
      <c r="AD222" s="935">
        <f t="shared" si="516"/>
        <v>0</v>
      </c>
      <c r="AE222" s="936">
        <f t="shared" si="517"/>
        <v>0</v>
      </c>
      <c r="AF222" s="936">
        <f t="shared" si="518"/>
        <v>0</v>
      </c>
      <c r="AG222" s="937">
        <f t="shared" si="519"/>
        <v>0</v>
      </c>
    </row>
    <row r="223" spans="1:33" s="229" customFormat="1" ht="12.75" outlineLevel="1" x14ac:dyDescent="0.25">
      <c r="A223" s="131"/>
      <c r="B223" s="217" t="s">
        <v>177</v>
      </c>
      <c r="C223" s="218">
        <v>2240</v>
      </c>
      <c r="D223" s="219" t="s">
        <v>57</v>
      </c>
      <c r="E223" s="227" t="s">
        <v>178</v>
      </c>
      <c r="F223" s="228" t="s">
        <v>43</v>
      </c>
      <c r="G223" s="821">
        <f>H223+I223</f>
        <v>0</v>
      </c>
      <c r="H223" s="822">
        <f>ROUND(H224*H225/1000,1)</f>
        <v>0</v>
      </c>
      <c r="I223" s="823">
        <f>ROUND(I224*I225/1000,1)</f>
        <v>0</v>
      </c>
      <c r="J223" s="821">
        <f>K223+L223</f>
        <v>0</v>
      </c>
      <c r="K223" s="822">
        <f>ROUND(K224*K225/1000,1)</f>
        <v>0</v>
      </c>
      <c r="L223" s="823">
        <f>ROUND(L224*L225/1000,1)</f>
        <v>0</v>
      </c>
      <c r="M223" s="821">
        <f>N223+O223</f>
        <v>0</v>
      </c>
      <c r="N223" s="822">
        <f>ROUND(N224*N225/1000,1)</f>
        <v>0</v>
      </c>
      <c r="O223" s="823">
        <f>ROUND(O224*O225/1000,1)</f>
        <v>0</v>
      </c>
      <c r="P223" s="821">
        <f>Q223+R223</f>
        <v>0</v>
      </c>
      <c r="Q223" s="822">
        <f>ROUND(Q224*Q225/1000,1)</f>
        <v>0</v>
      </c>
      <c r="R223" s="823">
        <f>ROUND(R224*R225/1000,1)</f>
        <v>0</v>
      </c>
      <c r="S223" s="821">
        <f>T223+U223</f>
        <v>0</v>
      </c>
      <c r="T223" s="822">
        <f>ROUND(T224*T225/1000,1)</f>
        <v>0</v>
      </c>
      <c r="U223" s="823">
        <f>ROUND(U224*U225/1000,1)</f>
        <v>0</v>
      </c>
      <c r="V223" s="570" t="s">
        <v>34</v>
      </c>
      <c r="W223" s="571" t="s">
        <v>34</v>
      </c>
      <c r="X223" s="571" t="s">
        <v>34</v>
      </c>
      <c r="Y223" s="572" t="s">
        <v>34</v>
      </c>
      <c r="Z223" s="984">
        <f t="shared" si="512"/>
        <v>0</v>
      </c>
      <c r="AA223" s="860">
        <f t="shared" si="513"/>
        <v>0</v>
      </c>
      <c r="AB223" s="860">
        <f t="shared" si="514"/>
        <v>0</v>
      </c>
      <c r="AC223" s="985">
        <f t="shared" si="515"/>
        <v>0</v>
      </c>
      <c r="AD223" s="986">
        <f t="shared" si="516"/>
        <v>0</v>
      </c>
      <c r="AE223" s="987">
        <f t="shared" si="517"/>
        <v>0</v>
      </c>
      <c r="AF223" s="987">
        <f t="shared" si="518"/>
        <v>0</v>
      </c>
      <c r="AG223" s="988">
        <f t="shared" si="519"/>
        <v>0</v>
      </c>
    </row>
    <row r="224" spans="1:33" s="230" customFormat="1" ht="11.25" outlineLevel="1" x14ac:dyDescent="0.25">
      <c r="A224" s="1169"/>
      <c r="B224" s="231"/>
      <c r="C224" s="232"/>
      <c r="D224" s="233" t="s">
        <v>57</v>
      </c>
      <c r="E224" s="234" t="s">
        <v>85</v>
      </c>
      <c r="F224" s="235" t="s">
        <v>35</v>
      </c>
      <c r="G224" s="824">
        <f>H224+I224</f>
        <v>0</v>
      </c>
      <c r="H224" s="825"/>
      <c r="I224" s="826"/>
      <c r="J224" s="824">
        <f>K224+L224</f>
        <v>0</v>
      </c>
      <c r="K224" s="825"/>
      <c r="L224" s="826"/>
      <c r="M224" s="824">
        <f>N224+O224</f>
        <v>0</v>
      </c>
      <c r="N224" s="825"/>
      <c r="O224" s="826"/>
      <c r="P224" s="824">
        <f>Q224+R224</f>
        <v>0</v>
      </c>
      <c r="Q224" s="825"/>
      <c r="R224" s="826"/>
      <c r="S224" s="824">
        <f>T224+U224</f>
        <v>0</v>
      </c>
      <c r="T224" s="825"/>
      <c r="U224" s="826"/>
      <c r="V224" s="579" t="s">
        <v>34</v>
      </c>
      <c r="W224" s="580" t="s">
        <v>34</v>
      </c>
      <c r="X224" s="580" t="s">
        <v>34</v>
      </c>
      <c r="Y224" s="581" t="s">
        <v>34</v>
      </c>
      <c r="Z224" s="989" t="s">
        <v>34</v>
      </c>
      <c r="AA224" s="990" t="s">
        <v>34</v>
      </c>
      <c r="AB224" s="990" t="s">
        <v>34</v>
      </c>
      <c r="AC224" s="991" t="s">
        <v>34</v>
      </c>
      <c r="AD224" s="989" t="s">
        <v>34</v>
      </c>
      <c r="AE224" s="990" t="s">
        <v>34</v>
      </c>
      <c r="AF224" s="990" t="s">
        <v>34</v>
      </c>
      <c r="AG224" s="991" t="s">
        <v>34</v>
      </c>
    </row>
    <row r="225" spans="1:33" s="230" customFormat="1" ht="11.25" outlineLevel="1" x14ac:dyDescent="0.25">
      <c r="A225" s="1169"/>
      <c r="B225" s="231"/>
      <c r="C225" s="232"/>
      <c r="D225" s="233" t="s">
        <v>57</v>
      </c>
      <c r="E225" s="234" t="s">
        <v>86</v>
      </c>
      <c r="F225" s="235" t="s">
        <v>62</v>
      </c>
      <c r="G225" s="827">
        <f>IF(I225+H225&gt;0,AVERAGE(H225:I225),0)</f>
        <v>0</v>
      </c>
      <c r="H225" s="828"/>
      <c r="I225" s="829"/>
      <c r="J225" s="827">
        <f>IF(L225+K225&gt;0,AVERAGE(K225:L225),0)</f>
        <v>0</v>
      </c>
      <c r="K225" s="828"/>
      <c r="L225" s="829"/>
      <c r="M225" s="827">
        <f>IF(O225+N225&gt;0,AVERAGE(N225:O225),0)</f>
        <v>0</v>
      </c>
      <c r="N225" s="828"/>
      <c r="O225" s="829"/>
      <c r="P225" s="827">
        <f>IF(R225+Q225&gt;0,AVERAGE(Q225:R225),0)</f>
        <v>0</v>
      </c>
      <c r="Q225" s="828"/>
      <c r="R225" s="829"/>
      <c r="S225" s="827">
        <f>IF(U225+T225&gt;0,AVERAGE(T225:U225),0)</f>
        <v>0</v>
      </c>
      <c r="T225" s="828"/>
      <c r="U225" s="829"/>
      <c r="V225" s="579" t="s">
        <v>34</v>
      </c>
      <c r="W225" s="580" t="s">
        <v>34</v>
      </c>
      <c r="X225" s="580" t="s">
        <v>34</v>
      </c>
      <c r="Y225" s="581" t="s">
        <v>34</v>
      </c>
      <c r="Z225" s="989" t="s">
        <v>34</v>
      </c>
      <c r="AA225" s="990" t="s">
        <v>34</v>
      </c>
      <c r="AB225" s="990" t="s">
        <v>34</v>
      </c>
      <c r="AC225" s="991" t="s">
        <v>34</v>
      </c>
      <c r="AD225" s="989" t="s">
        <v>34</v>
      </c>
      <c r="AE225" s="990" t="s">
        <v>34</v>
      </c>
      <c r="AF225" s="990" t="s">
        <v>34</v>
      </c>
      <c r="AG225" s="991" t="s">
        <v>34</v>
      </c>
    </row>
    <row r="226" spans="1:33" s="229" customFormat="1" ht="12.75" outlineLevel="1" x14ac:dyDescent="0.25">
      <c r="A226" s="131"/>
      <c r="B226" s="217" t="s">
        <v>179</v>
      </c>
      <c r="C226" s="218">
        <v>2240</v>
      </c>
      <c r="D226" s="219" t="s">
        <v>57</v>
      </c>
      <c r="E226" s="227" t="s">
        <v>180</v>
      </c>
      <c r="F226" s="228" t="s">
        <v>43</v>
      </c>
      <c r="G226" s="821">
        <f>H226+I226</f>
        <v>0</v>
      </c>
      <c r="H226" s="822">
        <f>ROUND(H227*H228/1000,1)</f>
        <v>0</v>
      </c>
      <c r="I226" s="823">
        <f>ROUND(I227*I228/1000,1)</f>
        <v>0</v>
      </c>
      <c r="J226" s="821">
        <f>K226+L226</f>
        <v>0</v>
      </c>
      <c r="K226" s="822">
        <f>ROUND(K227*K228/1000,1)</f>
        <v>0</v>
      </c>
      <c r="L226" s="823">
        <f>ROUND(L227*L228/1000,1)</f>
        <v>0</v>
      </c>
      <c r="M226" s="821">
        <f>N226+O226</f>
        <v>0</v>
      </c>
      <c r="N226" s="822">
        <f>ROUND(N227*N228/1000,1)</f>
        <v>0</v>
      </c>
      <c r="O226" s="823">
        <f>ROUND(O227*O228/1000,1)</f>
        <v>0</v>
      </c>
      <c r="P226" s="821">
        <f>Q226+R226</f>
        <v>0</v>
      </c>
      <c r="Q226" s="822">
        <f>ROUND(Q227*Q228/1000,1)</f>
        <v>0</v>
      </c>
      <c r="R226" s="823">
        <f>ROUND(R227*R228/1000,1)</f>
        <v>0</v>
      </c>
      <c r="S226" s="821">
        <f>T226+U226</f>
        <v>0</v>
      </c>
      <c r="T226" s="822">
        <f>ROUND(T227*T228/1000,1)</f>
        <v>0</v>
      </c>
      <c r="U226" s="823">
        <f>ROUND(U227*U228/1000,1)</f>
        <v>0</v>
      </c>
      <c r="V226" s="570" t="s">
        <v>34</v>
      </c>
      <c r="W226" s="571" t="s">
        <v>34</v>
      </c>
      <c r="X226" s="571" t="s">
        <v>34</v>
      </c>
      <c r="Y226" s="572" t="s">
        <v>34</v>
      </c>
      <c r="Z226" s="984">
        <f t="shared" ref="Z226" si="520">G226-J226</f>
        <v>0</v>
      </c>
      <c r="AA226" s="860">
        <f t="shared" ref="AA226" si="521">G226-M226</f>
        <v>0</v>
      </c>
      <c r="AB226" s="860">
        <f t="shared" ref="AB226" si="522">G226-P226</f>
        <v>0</v>
      </c>
      <c r="AC226" s="985">
        <f t="shared" ref="AC226" si="523">G226-S226</f>
        <v>0</v>
      </c>
      <c r="AD226" s="986">
        <f t="shared" ref="AD226" si="524">IF(G226&gt;0,ROUND((J226/G226),3),0)</f>
        <v>0</v>
      </c>
      <c r="AE226" s="987">
        <f t="shared" ref="AE226" si="525">IF(G226&gt;0,ROUND((M226/G226),3),0)</f>
        <v>0</v>
      </c>
      <c r="AF226" s="987">
        <f t="shared" ref="AF226" si="526">IF(G226&gt;0,ROUND((P226/G226),3),0)</f>
        <v>0</v>
      </c>
      <c r="AG226" s="988">
        <f t="shared" ref="AG226" si="527">IF(G226&gt;0,ROUND((S226/G226),3),0)</f>
        <v>0</v>
      </c>
    </row>
    <row r="227" spans="1:33" s="230" customFormat="1" ht="11.25" outlineLevel="1" x14ac:dyDescent="0.25">
      <c r="A227" s="1169"/>
      <c r="B227" s="231"/>
      <c r="C227" s="232"/>
      <c r="D227" s="233" t="s">
        <v>57</v>
      </c>
      <c r="E227" s="234" t="s">
        <v>85</v>
      </c>
      <c r="F227" s="235" t="s">
        <v>35</v>
      </c>
      <c r="G227" s="824">
        <f>H227+I227</f>
        <v>0</v>
      </c>
      <c r="H227" s="825"/>
      <c r="I227" s="826"/>
      <c r="J227" s="824">
        <f>K227+L227</f>
        <v>0</v>
      </c>
      <c r="K227" s="825"/>
      <c r="L227" s="826"/>
      <c r="M227" s="824">
        <f>N227+O227</f>
        <v>0</v>
      </c>
      <c r="N227" s="825"/>
      <c r="O227" s="826"/>
      <c r="P227" s="824">
        <f>Q227+R227</f>
        <v>0</v>
      </c>
      <c r="Q227" s="825"/>
      <c r="R227" s="826"/>
      <c r="S227" s="824">
        <f>T227+U227</f>
        <v>0</v>
      </c>
      <c r="T227" s="825"/>
      <c r="U227" s="826"/>
      <c r="V227" s="579" t="s">
        <v>34</v>
      </c>
      <c r="W227" s="580" t="s">
        <v>34</v>
      </c>
      <c r="X227" s="580" t="s">
        <v>34</v>
      </c>
      <c r="Y227" s="581" t="s">
        <v>34</v>
      </c>
      <c r="Z227" s="989" t="s">
        <v>34</v>
      </c>
      <c r="AA227" s="990" t="s">
        <v>34</v>
      </c>
      <c r="AB227" s="990" t="s">
        <v>34</v>
      </c>
      <c r="AC227" s="991" t="s">
        <v>34</v>
      </c>
      <c r="AD227" s="989" t="s">
        <v>34</v>
      </c>
      <c r="AE227" s="990" t="s">
        <v>34</v>
      </c>
      <c r="AF227" s="990" t="s">
        <v>34</v>
      </c>
      <c r="AG227" s="991" t="s">
        <v>34</v>
      </c>
    </row>
    <row r="228" spans="1:33" s="230" customFormat="1" ht="11.25" outlineLevel="1" x14ac:dyDescent="0.25">
      <c r="A228" s="1169"/>
      <c r="B228" s="231"/>
      <c r="C228" s="232"/>
      <c r="D228" s="233" t="s">
        <v>57</v>
      </c>
      <c r="E228" s="234" t="s">
        <v>86</v>
      </c>
      <c r="F228" s="235" t="s">
        <v>62</v>
      </c>
      <c r="G228" s="827">
        <f>IF(I228+H228&gt;0,AVERAGE(H228:I228),0)</f>
        <v>0</v>
      </c>
      <c r="H228" s="828"/>
      <c r="I228" s="829"/>
      <c r="J228" s="827">
        <f>IF(L228+K228&gt;0,AVERAGE(K228:L228),0)</f>
        <v>0</v>
      </c>
      <c r="K228" s="828"/>
      <c r="L228" s="829"/>
      <c r="M228" s="827">
        <f>IF(O228+N228&gt;0,AVERAGE(N228:O228),0)</f>
        <v>0</v>
      </c>
      <c r="N228" s="828"/>
      <c r="O228" s="829"/>
      <c r="P228" s="827">
        <f>IF(R228+Q228&gt;0,AVERAGE(Q228:R228),0)</f>
        <v>0</v>
      </c>
      <c r="Q228" s="828"/>
      <c r="R228" s="829"/>
      <c r="S228" s="827">
        <f>IF(U228+T228&gt;0,AVERAGE(T228:U228),0)</f>
        <v>0</v>
      </c>
      <c r="T228" s="828"/>
      <c r="U228" s="829"/>
      <c r="V228" s="579" t="s">
        <v>34</v>
      </c>
      <c r="W228" s="580" t="s">
        <v>34</v>
      </c>
      <c r="X228" s="580" t="s">
        <v>34</v>
      </c>
      <c r="Y228" s="581" t="s">
        <v>34</v>
      </c>
      <c r="Z228" s="989" t="s">
        <v>34</v>
      </c>
      <c r="AA228" s="990" t="s">
        <v>34</v>
      </c>
      <c r="AB228" s="990" t="s">
        <v>34</v>
      </c>
      <c r="AC228" s="991" t="s">
        <v>34</v>
      </c>
      <c r="AD228" s="989" t="s">
        <v>34</v>
      </c>
      <c r="AE228" s="990" t="s">
        <v>34</v>
      </c>
      <c r="AF228" s="990" t="s">
        <v>34</v>
      </c>
      <c r="AG228" s="991" t="s">
        <v>34</v>
      </c>
    </row>
    <row r="229" spans="1:33" s="229" customFormat="1" ht="12.75" outlineLevel="1" x14ac:dyDescent="0.25">
      <c r="A229" s="131"/>
      <c r="B229" s="217" t="s">
        <v>418</v>
      </c>
      <c r="C229" s="218">
        <v>2240</v>
      </c>
      <c r="D229" s="219" t="s">
        <v>57</v>
      </c>
      <c r="E229" s="227" t="s">
        <v>181</v>
      </c>
      <c r="F229" s="228" t="s">
        <v>43</v>
      </c>
      <c r="G229" s="821">
        <f>H229+I229</f>
        <v>0</v>
      </c>
      <c r="H229" s="822">
        <f>ROUND(H230*H231/1000,1)</f>
        <v>0</v>
      </c>
      <c r="I229" s="823">
        <f>ROUND(I230*I231/1000,1)</f>
        <v>0</v>
      </c>
      <c r="J229" s="821">
        <f>K229+L229</f>
        <v>0</v>
      </c>
      <c r="K229" s="822">
        <f>ROUND(K230*K231/1000,1)</f>
        <v>0</v>
      </c>
      <c r="L229" s="823">
        <f>ROUND(L230*L231/1000,1)</f>
        <v>0</v>
      </c>
      <c r="M229" s="821">
        <f>N229+O229</f>
        <v>0</v>
      </c>
      <c r="N229" s="822">
        <f>ROUND(N230*N231/1000,1)</f>
        <v>0</v>
      </c>
      <c r="O229" s="823">
        <f>ROUND(O230*O231/1000,1)</f>
        <v>0</v>
      </c>
      <c r="P229" s="821">
        <f>Q229+R229</f>
        <v>0</v>
      </c>
      <c r="Q229" s="822">
        <f>ROUND(Q230*Q231/1000,1)</f>
        <v>0</v>
      </c>
      <c r="R229" s="823">
        <f>ROUND(R230*R231/1000,1)</f>
        <v>0</v>
      </c>
      <c r="S229" s="821">
        <f>T229+U229</f>
        <v>0</v>
      </c>
      <c r="T229" s="822">
        <f>ROUND(T230*T231/1000,1)</f>
        <v>0</v>
      </c>
      <c r="U229" s="823">
        <f>ROUND(U230*U231/1000,1)</f>
        <v>0</v>
      </c>
      <c r="V229" s="570" t="s">
        <v>34</v>
      </c>
      <c r="W229" s="571" t="s">
        <v>34</v>
      </c>
      <c r="X229" s="571" t="s">
        <v>34</v>
      </c>
      <c r="Y229" s="572" t="s">
        <v>34</v>
      </c>
      <c r="Z229" s="984">
        <f t="shared" ref="Z229" si="528">G229-J229</f>
        <v>0</v>
      </c>
      <c r="AA229" s="860">
        <f t="shared" ref="AA229" si="529">G229-M229</f>
        <v>0</v>
      </c>
      <c r="AB229" s="860">
        <f t="shared" ref="AB229" si="530">G229-P229</f>
        <v>0</v>
      </c>
      <c r="AC229" s="985">
        <f t="shared" ref="AC229" si="531">G229-S229</f>
        <v>0</v>
      </c>
      <c r="AD229" s="986">
        <f t="shared" ref="AD229" si="532">IF(G229&gt;0,ROUND((J229/G229),3),0)</f>
        <v>0</v>
      </c>
      <c r="AE229" s="987">
        <f t="shared" ref="AE229" si="533">IF(G229&gt;0,ROUND((M229/G229),3),0)</f>
        <v>0</v>
      </c>
      <c r="AF229" s="987">
        <f t="shared" ref="AF229" si="534">IF(G229&gt;0,ROUND((P229/G229),3),0)</f>
        <v>0</v>
      </c>
      <c r="AG229" s="988">
        <f t="shared" ref="AG229" si="535">IF(G229&gt;0,ROUND((S229/G229),3),0)</f>
        <v>0</v>
      </c>
    </row>
    <row r="230" spans="1:33" s="230" customFormat="1" ht="11.25" outlineLevel="1" x14ac:dyDescent="0.25">
      <c r="A230" s="1169"/>
      <c r="B230" s="231"/>
      <c r="C230" s="232"/>
      <c r="D230" s="233" t="s">
        <v>57</v>
      </c>
      <c r="E230" s="234" t="s">
        <v>85</v>
      </c>
      <c r="F230" s="235" t="s">
        <v>35</v>
      </c>
      <c r="G230" s="824">
        <f>H230+I230</f>
        <v>0</v>
      </c>
      <c r="H230" s="825"/>
      <c r="I230" s="826"/>
      <c r="J230" s="824">
        <f>K230+L230</f>
        <v>0</v>
      </c>
      <c r="K230" s="825"/>
      <c r="L230" s="826"/>
      <c r="M230" s="824">
        <f>N230+O230</f>
        <v>0</v>
      </c>
      <c r="N230" s="825"/>
      <c r="O230" s="826"/>
      <c r="P230" s="824">
        <f>Q230+R230</f>
        <v>0</v>
      </c>
      <c r="Q230" s="825"/>
      <c r="R230" s="826"/>
      <c r="S230" s="824">
        <f>T230+U230</f>
        <v>0</v>
      </c>
      <c r="T230" s="825"/>
      <c r="U230" s="826"/>
      <c r="V230" s="579" t="s">
        <v>34</v>
      </c>
      <c r="W230" s="580" t="s">
        <v>34</v>
      </c>
      <c r="X230" s="580" t="s">
        <v>34</v>
      </c>
      <c r="Y230" s="581" t="s">
        <v>34</v>
      </c>
      <c r="Z230" s="989" t="s">
        <v>34</v>
      </c>
      <c r="AA230" s="990" t="s">
        <v>34</v>
      </c>
      <c r="AB230" s="990" t="s">
        <v>34</v>
      </c>
      <c r="AC230" s="991" t="s">
        <v>34</v>
      </c>
      <c r="AD230" s="989" t="s">
        <v>34</v>
      </c>
      <c r="AE230" s="990" t="s">
        <v>34</v>
      </c>
      <c r="AF230" s="990" t="s">
        <v>34</v>
      </c>
      <c r="AG230" s="991" t="s">
        <v>34</v>
      </c>
    </row>
    <row r="231" spans="1:33" s="230" customFormat="1" ht="11.25" outlineLevel="1" x14ac:dyDescent="0.25">
      <c r="A231" s="1169"/>
      <c r="B231" s="231"/>
      <c r="C231" s="232"/>
      <c r="D231" s="233" t="s">
        <v>57</v>
      </c>
      <c r="E231" s="234" t="s">
        <v>86</v>
      </c>
      <c r="F231" s="235" t="s">
        <v>62</v>
      </c>
      <c r="G231" s="827">
        <f>IF(I231+H231&gt;0,AVERAGE(H231:I231),0)</f>
        <v>0</v>
      </c>
      <c r="H231" s="828"/>
      <c r="I231" s="829"/>
      <c r="J231" s="827">
        <f>IF(L231+K231&gt;0,AVERAGE(K231:L231),0)</f>
        <v>0</v>
      </c>
      <c r="K231" s="828"/>
      <c r="L231" s="829"/>
      <c r="M231" s="827">
        <f>IF(O231+N231&gt;0,AVERAGE(N231:O231),0)</f>
        <v>0</v>
      </c>
      <c r="N231" s="828"/>
      <c r="O231" s="829"/>
      <c r="P231" s="827">
        <f>IF(R231+Q231&gt;0,AVERAGE(Q231:R231),0)</f>
        <v>0</v>
      </c>
      <c r="Q231" s="828"/>
      <c r="R231" s="829"/>
      <c r="S231" s="827">
        <f>IF(U231+T231&gt;0,AVERAGE(T231:U231),0)</f>
        <v>0</v>
      </c>
      <c r="T231" s="828"/>
      <c r="U231" s="829"/>
      <c r="V231" s="579" t="s">
        <v>34</v>
      </c>
      <c r="W231" s="580" t="s">
        <v>34</v>
      </c>
      <c r="X231" s="580" t="s">
        <v>34</v>
      </c>
      <c r="Y231" s="581" t="s">
        <v>34</v>
      </c>
      <c r="Z231" s="989" t="s">
        <v>34</v>
      </c>
      <c r="AA231" s="990" t="s">
        <v>34</v>
      </c>
      <c r="AB231" s="990" t="s">
        <v>34</v>
      </c>
      <c r="AC231" s="991" t="s">
        <v>34</v>
      </c>
      <c r="AD231" s="989" t="s">
        <v>34</v>
      </c>
      <c r="AE231" s="990" t="s">
        <v>34</v>
      </c>
      <c r="AF231" s="990" t="s">
        <v>34</v>
      </c>
      <c r="AG231" s="991" t="s">
        <v>34</v>
      </c>
    </row>
    <row r="232" spans="1:33" s="143" customFormat="1" outlineLevel="1" x14ac:dyDescent="0.25">
      <c r="A232" s="448"/>
      <c r="B232" s="157" t="s">
        <v>182</v>
      </c>
      <c r="C232" s="197">
        <v>2240</v>
      </c>
      <c r="D232" s="198" t="s">
        <v>57</v>
      </c>
      <c r="E232" s="160" t="s">
        <v>183</v>
      </c>
      <c r="F232" s="158" t="s">
        <v>43</v>
      </c>
      <c r="G232" s="639">
        <f>H232+I232</f>
        <v>4.5</v>
      </c>
      <c r="H232" s="787">
        <f>ROUND(H233+H236+H239,1)</f>
        <v>0</v>
      </c>
      <c r="I232" s="788">
        <f>ROUND(I233+I236+I239,1)</f>
        <v>4.5</v>
      </c>
      <c r="J232" s="639">
        <f>K232+L232</f>
        <v>0</v>
      </c>
      <c r="K232" s="787">
        <f>ROUND(K233+K236+K239,1)</f>
        <v>0</v>
      </c>
      <c r="L232" s="788">
        <f>ROUND(L233+L236+L239,1)</f>
        <v>0</v>
      </c>
      <c r="M232" s="639">
        <f>N232+O232</f>
        <v>0</v>
      </c>
      <c r="N232" s="787">
        <f>ROUND(N233+N236+N239,1)</f>
        <v>0</v>
      </c>
      <c r="O232" s="788">
        <f>ROUND(O233+O236+O239,1)</f>
        <v>0</v>
      </c>
      <c r="P232" s="639">
        <f>Q232+R232</f>
        <v>4.5</v>
      </c>
      <c r="Q232" s="787">
        <f>ROUND(Q233+Q236+Q239,1)</f>
        <v>0</v>
      </c>
      <c r="R232" s="788">
        <f>ROUND(R233+R236+R239,1)</f>
        <v>4.5</v>
      </c>
      <c r="S232" s="639">
        <f>T232+U232</f>
        <v>4.5</v>
      </c>
      <c r="T232" s="787">
        <f>ROUND(T233+T236+T239,1)</f>
        <v>0</v>
      </c>
      <c r="U232" s="788">
        <f>ROUND(U233+U236+U239,1)</f>
        <v>4.5</v>
      </c>
      <c r="V232" s="561" t="s">
        <v>34</v>
      </c>
      <c r="W232" s="562" t="s">
        <v>34</v>
      </c>
      <c r="X232" s="562" t="s">
        <v>34</v>
      </c>
      <c r="Y232" s="563" t="s">
        <v>34</v>
      </c>
      <c r="Z232" s="933">
        <f t="shared" ref="Z232:Z233" si="536">G232-J232</f>
        <v>4.5</v>
      </c>
      <c r="AA232" s="787">
        <f t="shared" ref="AA232:AA233" si="537">G232-M232</f>
        <v>4.5</v>
      </c>
      <c r="AB232" s="787">
        <f t="shared" ref="AB232:AB233" si="538">G232-P232</f>
        <v>0</v>
      </c>
      <c r="AC232" s="934">
        <f t="shared" ref="AC232:AC233" si="539">G232-S232</f>
        <v>0</v>
      </c>
      <c r="AD232" s="935">
        <f t="shared" ref="AD232:AD233" si="540">IF(G232&gt;0,ROUND((J232/G232),3),0)</f>
        <v>0</v>
      </c>
      <c r="AE232" s="936">
        <f t="shared" ref="AE232:AE233" si="541">IF(G232&gt;0,ROUND((M232/G232),3),0)</f>
        <v>0</v>
      </c>
      <c r="AF232" s="936">
        <f t="shared" ref="AF232:AF233" si="542">IF(G232&gt;0,ROUND((P232/G232),3),0)</f>
        <v>1</v>
      </c>
      <c r="AG232" s="937">
        <f t="shared" ref="AG232:AG233" si="543">IF(G232&gt;0,ROUND((S232/G232),3),0)</f>
        <v>1</v>
      </c>
    </row>
    <row r="233" spans="1:33" s="229" customFormat="1" ht="12.75" outlineLevel="1" x14ac:dyDescent="0.25">
      <c r="A233" s="131"/>
      <c r="B233" s="217" t="s">
        <v>184</v>
      </c>
      <c r="C233" s="218">
        <v>2240</v>
      </c>
      <c r="D233" s="219" t="s">
        <v>57</v>
      </c>
      <c r="E233" s="227" t="s">
        <v>178</v>
      </c>
      <c r="F233" s="228" t="s">
        <v>43</v>
      </c>
      <c r="G233" s="821">
        <f>H233+I233</f>
        <v>0</v>
      </c>
      <c r="H233" s="822">
        <f>ROUND(H234*H235/1000,1)</f>
        <v>0</v>
      </c>
      <c r="I233" s="823">
        <f>ROUND(I234*I235/1000,1)</f>
        <v>0</v>
      </c>
      <c r="J233" s="821">
        <f>K233+L233</f>
        <v>0</v>
      </c>
      <c r="K233" s="822">
        <f>ROUND(K234*K235/1000,1)</f>
        <v>0</v>
      </c>
      <c r="L233" s="823">
        <f>ROUND(L234*L235/1000,1)</f>
        <v>0</v>
      </c>
      <c r="M233" s="821">
        <f>N233+O233</f>
        <v>0</v>
      </c>
      <c r="N233" s="822">
        <f>ROUND(N234*N235/1000,1)</f>
        <v>0</v>
      </c>
      <c r="O233" s="823">
        <f>ROUND(O234*O235/1000,1)</f>
        <v>0</v>
      </c>
      <c r="P233" s="821">
        <f>Q233+R233</f>
        <v>0</v>
      </c>
      <c r="Q233" s="822">
        <f>ROUND(Q234*Q235/1000,1)</f>
        <v>0</v>
      </c>
      <c r="R233" s="823">
        <f>ROUND(R234*R235/1000,1)</f>
        <v>0</v>
      </c>
      <c r="S233" s="821">
        <f>T233+U233</f>
        <v>0</v>
      </c>
      <c r="T233" s="822">
        <f>ROUND(T234*T235/1000,1)</f>
        <v>0</v>
      </c>
      <c r="U233" s="823">
        <f>ROUND(U234*U235/1000,1)</f>
        <v>0</v>
      </c>
      <c r="V233" s="570" t="s">
        <v>34</v>
      </c>
      <c r="W233" s="571" t="s">
        <v>34</v>
      </c>
      <c r="X233" s="571" t="s">
        <v>34</v>
      </c>
      <c r="Y233" s="572" t="s">
        <v>34</v>
      </c>
      <c r="Z233" s="984">
        <f t="shared" si="536"/>
        <v>0</v>
      </c>
      <c r="AA233" s="860">
        <f t="shared" si="537"/>
        <v>0</v>
      </c>
      <c r="AB233" s="860">
        <f t="shared" si="538"/>
        <v>0</v>
      </c>
      <c r="AC233" s="985">
        <f t="shared" si="539"/>
        <v>0</v>
      </c>
      <c r="AD233" s="986">
        <f t="shared" si="540"/>
        <v>0</v>
      </c>
      <c r="AE233" s="987">
        <f t="shared" si="541"/>
        <v>0</v>
      </c>
      <c r="AF233" s="987">
        <f t="shared" si="542"/>
        <v>0</v>
      </c>
      <c r="AG233" s="988">
        <f t="shared" si="543"/>
        <v>0</v>
      </c>
    </row>
    <row r="234" spans="1:33" s="230" customFormat="1" ht="11.25" outlineLevel="1" x14ac:dyDescent="0.25">
      <c r="A234" s="1169"/>
      <c r="B234" s="231"/>
      <c r="C234" s="232"/>
      <c r="D234" s="233" t="s">
        <v>57</v>
      </c>
      <c r="E234" s="234" t="s">
        <v>85</v>
      </c>
      <c r="F234" s="235" t="s">
        <v>35</v>
      </c>
      <c r="G234" s="824">
        <f>H234+I234</f>
        <v>0</v>
      </c>
      <c r="H234" s="825"/>
      <c r="I234" s="826"/>
      <c r="J234" s="824">
        <f>K234+L234</f>
        <v>0</v>
      </c>
      <c r="K234" s="825"/>
      <c r="L234" s="826"/>
      <c r="M234" s="824">
        <f>N234+O234</f>
        <v>0</v>
      </c>
      <c r="N234" s="825"/>
      <c r="O234" s="826"/>
      <c r="P234" s="824">
        <f>Q234+R234</f>
        <v>0</v>
      </c>
      <c r="Q234" s="825"/>
      <c r="R234" s="826"/>
      <c r="S234" s="824">
        <f>T234+U234</f>
        <v>0</v>
      </c>
      <c r="T234" s="825"/>
      <c r="U234" s="826"/>
      <c r="V234" s="579" t="s">
        <v>34</v>
      </c>
      <c r="W234" s="580" t="s">
        <v>34</v>
      </c>
      <c r="X234" s="580" t="s">
        <v>34</v>
      </c>
      <c r="Y234" s="581" t="s">
        <v>34</v>
      </c>
      <c r="Z234" s="989" t="s">
        <v>34</v>
      </c>
      <c r="AA234" s="990" t="s">
        <v>34</v>
      </c>
      <c r="AB234" s="990" t="s">
        <v>34</v>
      </c>
      <c r="AC234" s="991" t="s">
        <v>34</v>
      </c>
      <c r="AD234" s="989" t="s">
        <v>34</v>
      </c>
      <c r="AE234" s="990" t="s">
        <v>34</v>
      </c>
      <c r="AF234" s="990" t="s">
        <v>34</v>
      </c>
      <c r="AG234" s="991" t="s">
        <v>34</v>
      </c>
    </row>
    <row r="235" spans="1:33" s="230" customFormat="1" ht="11.25" outlineLevel="1" x14ac:dyDescent="0.25">
      <c r="A235" s="1169"/>
      <c r="B235" s="231"/>
      <c r="C235" s="232"/>
      <c r="D235" s="233" t="s">
        <v>57</v>
      </c>
      <c r="E235" s="234" t="s">
        <v>86</v>
      </c>
      <c r="F235" s="235" t="s">
        <v>62</v>
      </c>
      <c r="G235" s="827">
        <f>IF(I235+H235&gt;0,AVERAGE(H235:I235),0)</f>
        <v>0</v>
      </c>
      <c r="H235" s="828"/>
      <c r="I235" s="829"/>
      <c r="J235" s="827">
        <f>IF(L235+K235&gt;0,AVERAGE(K235:L235),0)</f>
        <v>0</v>
      </c>
      <c r="K235" s="828"/>
      <c r="L235" s="829"/>
      <c r="M235" s="827">
        <f>IF(O235+N235&gt;0,AVERAGE(N235:O235),0)</f>
        <v>0</v>
      </c>
      <c r="N235" s="828"/>
      <c r="O235" s="829"/>
      <c r="P235" s="827">
        <f>IF(R235+Q235&gt;0,AVERAGE(Q235:R235),0)</f>
        <v>0</v>
      </c>
      <c r="Q235" s="828"/>
      <c r="R235" s="829"/>
      <c r="S235" s="827">
        <f>IF(U235+T235&gt;0,AVERAGE(T235:U235),0)</f>
        <v>0</v>
      </c>
      <c r="T235" s="828"/>
      <c r="U235" s="829"/>
      <c r="V235" s="579" t="s">
        <v>34</v>
      </c>
      <c r="W235" s="580" t="s">
        <v>34</v>
      </c>
      <c r="X235" s="580" t="s">
        <v>34</v>
      </c>
      <c r="Y235" s="581" t="s">
        <v>34</v>
      </c>
      <c r="Z235" s="989" t="s">
        <v>34</v>
      </c>
      <c r="AA235" s="990" t="s">
        <v>34</v>
      </c>
      <c r="AB235" s="990" t="s">
        <v>34</v>
      </c>
      <c r="AC235" s="991" t="s">
        <v>34</v>
      </c>
      <c r="AD235" s="989" t="s">
        <v>34</v>
      </c>
      <c r="AE235" s="990" t="s">
        <v>34</v>
      </c>
      <c r="AF235" s="990" t="s">
        <v>34</v>
      </c>
      <c r="AG235" s="991" t="s">
        <v>34</v>
      </c>
    </row>
    <row r="236" spans="1:33" s="229" customFormat="1" ht="12.75" outlineLevel="1" x14ac:dyDescent="0.25">
      <c r="A236" s="131"/>
      <c r="B236" s="217" t="s">
        <v>185</v>
      </c>
      <c r="C236" s="218">
        <v>2240</v>
      </c>
      <c r="D236" s="219" t="s">
        <v>57</v>
      </c>
      <c r="E236" s="227" t="s">
        <v>180</v>
      </c>
      <c r="F236" s="228" t="s">
        <v>43</v>
      </c>
      <c r="G236" s="821">
        <f>H236+I236</f>
        <v>0</v>
      </c>
      <c r="H236" s="822">
        <f>ROUND(H237*H238/1000,1)</f>
        <v>0</v>
      </c>
      <c r="I236" s="823">
        <f>ROUND(I237*I238/1000,1)</f>
        <v>0</v>
      </c>
      <c r="J236" s="821">
        <f>K236+L236</f>
        <v>0</v>
      </c>
      <c r="K236" s="822">
        <f>ROUND(K237*K238/1000,1)</f>
        <v>0</v>
      </c>
      <c r="L236" s="823">
        <f>ROUND(L237*L238/1000,1)</f>
        <v>0</v>
      </c>
      <c r="M236" s="821">
        <f>N236+O236</f>
        <v>0</v>
      </c>
      <c r="N236" s="822">
        <f>ROUND(N237*N238/1000,1)</f>
        <v>0</v>
      </c>
      <c r="O236" s="823">
        <f>ROUND(O237*O238/1000,1)</f>
        <v>0</v>
      </c>
      <c r="P236" s="821">
        <f>Q236+R236</f>
        <v>0</v>
      </c>
      <c r="Q236" s="822">
        <f>ROUND(Q237*Q238/1000,1)</f>
        <v>0</v>
      </c>
      <c r="R236" s="823">
        <f>ROUND(R237*R238/1000,1)</f>
        <v>0</v>
      </c>
      <c r="S236" s="821">
        <f>T236+U236</f>
        <v>0</v>
      </c>
      <c r="T236" s="822">
        <f>ROUND(T237*T238/1000,1)</f>
        <v>0</v>
      </c>
      <c r="U236" s="823">
        <f>ROUND(U237*U238/1000,1)</f>
        <v>0</v>
      </c>
      <c r="V236" s="570" t="s">
        <v>34</v>
      </c>
      <c r="W236" s="571" t="s">
        <v>34</v>
      </c>
      <c r="X236" s="571" t="s">
        <v>34</v>
      </c>
      <c r="Y236" s="572" t="s">
        <v>34</v>
      </c>
      <c r="Z236" s="984">
        <f t="shared" ref="Z236" si="544">G236-J236</f>
        <v>0</v>
      </c>
      <c r="AA236" s="860">
        <f t="shared" ref="AA236" si="545">G236-M236</f>
        <v>0</v>
      </c>
      <c r="AB236" s="860">
        <f t="shared" ref="AB236" si="546">G236-P236</f>
        <v>0</v>
      </c>
      <c r="AC236" s="985">
        <f t="shared" ref="AC236" si="547">G236-S236</f>
        <v>0</v>
      </c>
      <c r="AD236" s="986">
        <f t="shared" ref="AD236" si="548">IF(G236&gt;0,ROUND((J236/G236),3),0)</f>
        <v>0</v>
      </c>
      <c r="AE236" s="987">
        <f t="shared" ref="AE236" si="549">IF(G236&gt;0,ROUND((M236/G236),3),0)</f>
        <v>0</v>
      </c>
      <c r="AF236" s="987">
        <f t="shared" ref="AF236" si="550">IF(G236&gt;0,ROUND((P236/G236),3),0)</f>
        <v>0</v>
      </c>
      <c r="AG236" s="988">
        <f t="shared" ref="AG236" si="551">IF(G236&gt;0,ROUND((S236/G236),3),0)</f>
        <v>0</v>
      </c>
    </row>
    <row r="237" spans="1:33" s="230" customFormat="1" ht="11.25" outlineLevel="1" x14ac:dyDescent="0.25">
      <c r="A237" s="1169"/>
      <c r="B237" s="231"/>
      <c r="C237" s="232"/>
      <c r="D237" s="233" t="s">
        <v>57</v>
      </c>
      <c r="E237" s="234" t="s">
        <v>85</v>
      </c>
      <c r="F237" s="235" t="s">
        <v>35</v>
      </c>
      <c r="G237" s="824">
        <f>H237+I237</f>
        <v>0</v>
      </c>
      <c r="H237" s="825"/>
      <c r="I237" s="826"/>
      <c r="J237" s="824">
        <f>K237+L237</f>
        <v>0</v>
      </c>
      <c r="K237" s="825"/>
      <c r="L237" s="826"/>
      <c r="M237" s="824">
        <f>N237+O237</f>
        <v>0</v>
      </c>
      <c r="N237" s="825"/>
      <c r="O237" s="826"/>
      <c r="P237" s="824">
        <f>Q237+R237</f>
        <v>0</v>
      </c>
      <c r="Q237" s="825"/>
      <c r="R237" s="826"/>
      <c r="S237" s="824">
        <f>T237+U237</f>
        <v>0</v>
      </c>
      <c r="T237" s="825"/>
      <c r="U237" s="826"/>
      <c r="V237" s="579" t="s">
        <v>34</v>
      </c>
      <c r="W237" s="580" t="s">
        <v>34</v>
      </c>
      <c r="X237" s="580" t="s">
        <v>34</v>
      </c>
      <c r="Y237" s="581" t="s">
        <v>34</v>
      </c>
      <c r="Z237" s="989" t="s">
        <v>34</v>
      </c>
      <c r="AA237" s="990" t="s">
        <v>34</v>
      </c>
      <c r="AB237" s="990" t="s">
        <v>34</v>
      </c>
      <c r="AC237" s="991" t="s">
        <v>34</v>
      </c>
      <c r="AD237" s="989" t="s">
        <v>34</v>
      </c>
      <c r="AE237" s="990" t="s">
        <v>34</v>
      </c>
      <c r="AF237" s="990" t="s">
        <v>34</v>
      </c>
      <c r="AG237" s="991" t="s">
        <v>34</v>
      </c>
    </row>
    <row r="238" spans="1:33" s="230" customFormat="1" ht="11.25" outlineLevel="1" x14ac:dyDescent="0.25">
      <c r="A238" s="1169"/>
      <c r="B238" s="231"/>
      <c r="C238" s="232"/>
      <c r="D238" s="233" t="s">
        <v>57</v>
      </c>
      <c r="E238" s="234" t="s">
        <v>86</v>
      </c>
      <c r="F238" s="235" t="s">
        <v>62</v>
      </c>
      <c r="G238" s="827">
        <f>IF(I238+H238&gt;0,AVERAGE(H238:I238),0)</f>
        <v>0</v>
      </c>
      <c r="H238" s="828"/>
      <c r="I238" s="829"/>
      <c r="J238" s="827">
        <f>IF(L238+K238&gt;0,AVERAGE(K238:L238),0)</f>
        <v>0</v>
      </c>
      <c r="K238" s="828"/>
      <c r="L238" s="829"/>
      <c r="M238" s="827">
        <f>IF(O238+N238&gt;0,AVERAGE(N238:O238),0)</f>
        <v>0</v>
      </c>
      <c r="N238" s="828"/>
      <c r="O238" s="829"/>
      <c r="P238" s="827">
        <f>IF(R238+Q238&gt;0,AVERAGE(Q238:R238),0)</f>
        <v>0</v>
      </c>
      <c r="Q238" s="828"/>
      <c r="R238" s="829"/>
      <c r="S238" s="827">
        <f>IF(U238+T238&gt;0,AVERAGE(T238:U238),0)</f>
        <v>0</v>
      </c>
      <c r="T238" s="828"/>
      <c r="U238" s="829"/>
      <c r="V238" s="579" t="s">
        <v>34</v>
      </c>
      <c r="W238" s="580" t="s">
        <v>34</v>
      </c>
      <c r="X238" s="580" t="s">
        <v>34</v>
      </c>
      <c r="Y238" s="581" t="s">
        <v>34</v>
      </c>
      <c r="Z238" s="989" t="s">
        <v>34</v>
      </c>
      <c r="AA238" s="990" t="s">
        <v>34</v>
      </c>
      <c r="AB238" s="990" t="s">
        <v>34</v>
      </c>
      <c r="AC238" s="991" t="s">
        <v>34</v>
      </c>
      <c r="AD238" s="989" t="s">
        <v>34</v>
      </c>
      <c r="AE238" s="990" t="s">
        <v>34</v>
      </c>
      <c r="AF238" s="990" t="s">
        <v>34</v>
      </c>
      <c r="AG238" s="991" t="s">
        <v>34</v>
      </c>
    </row>
    <row r="239" spans="1:33" s="229" customFormat="1" ht="12.75" outlineLevel="1" x14ac:dyDescent="0.25">
      <c r="A239" s="131"/>
      <c r="B239" s="217" t="s">
        <v>416</v>
      </c>
      <c r="C239" s="218">
        <v>2240</v>
      </c>
      <c r="D239" s="219" t="s">
        <v>57</v>
      </c>
      <c r="E239" s="227" t="s">
        <v>181</v>
      </c>
      <c r="F239" s="228" t="s">
        <v>43</v>
      </c>
      <c r="G239" s="821">
        <f>H239+I239</f>
        <v>4.5</v>
      </c>
      <c r="H239" s="822">
        <f>ROUND(H240*H241/1000,1)</f>
        <v>0</v>
      </c>
      <c r="I239" s="823">
        <f>ROUND(I240*I241/1000,1)</f>
        <v>4.5</v>
      </c>
      <c r="J239" s="821">
        <f>K239+L239</f>
        <v>0</v>
      </c>
      <c r="K239" s="822">
        <f>ROUND(K240*K241/1000,1)</f>
        <v>0</v>
      </c>
      <c r="L239" s="823">
        <f>ROUND(L240*L241/1000,1)</f>
        <v>0</v>
      </c>
      <c r="M239" s="821">
        <f>N239+O239</f>
        <v>0</v>
      </c>
      <c r="N239" s="822">
        <f>ROUND(N240*N241/1000,1)</f>
        <v>0</v>
      </c>
      <c r="O239" s="823">
        <f>ROUND(O240*O241/1000,1)</f>
        <v>0</v>
      </c>
      <c r="P239" s="821">
        <f>Q239+R239</f>
        <v>4.5</v>
      </c>
      <c r="Q239" s="822">
        <f>ROUND(Q240*Q241/1000,1)</f>
        <v>0</v>
      </c>
      <c r="R239" s="823">
        <f>ROUND(R240*R241/1000,1)</f>
        <v>4.5</v>
      </c>
      <c r="S239" s="821">
        <f>T239+U239</f>
        <v>4.5</v>
      </c>
      <c r="T239" s="822">
        <f>ROUND(T240*T241/1000,1)</f>
        <v>0</v>
      </c>
      <c r="U239" s="823">
        <f>ROUND(U240*U241/1000,1)</f>
        <v>4.5</v>
      </c>
      <c r="V239" s="570" t="s">
        <v>34</v>
      </c>
      <c r="W239" s="571" t="s">
        <v>34</v>
      </c>
      <c r="X239" s="571" t="s">
        <v>34</v>
      </c>
      <c r="Y239" s="572" t="s">
        <v>34</v>
      </c>
      <c r="Z239" s="984">
        <f t="shared" ref="Z239" si="552">G239-J239</f>
        <v>4.5</v>
      </c>
      <c r="AA239" s="860">
        <f t="shared" ref="AA239" si="553">G239-M239</f>
        <v>4.5</v>
      </c>
      <c r="AB239" s="860">
        <f t="shared" ref="AB239" si="554">G239-P239</f>
        <v>0</v>
      </c>
      <c r="AC239" s="985">
        <f t="shared" ref="AC239" si="555">G239-S239</f>
        <v>0</v>
      </c>
      <c r="AD239" s="986">
        <f t="shared" ref="AD239" si="556">IF(G239&gt;0,ROUND((J239/G239),3),0)</f>
        <v>0</v>
      </c>
      <c r="AE239" s="987">
        <f t="shared" ref="AE239" si="557">IF(G239&gt;0,ROUND((M239/G239),3),0)</f>
        <v>0</v>
      </c>
      <c r="AF239" s="987">
        <f t="shared" ref="AF239" si="558">IF(G239&gt;0,ROUND((P239/G239),3),0)</f>
        <v>1</v>
      </c>
      <c r="AG239" s="988">
        <f t="shared" ref="AG239" si="559">IF(G239&gt;0,ROUND((S239/G239),3),0)</f>
        <v>1</v>
      </c>
    </row>
    <row r="240" spans="1:33" s="230" customFormat="1" ht="11.25" outlineLevel="1" x14ac:dyDescent="0.25">
      <c r="A240" s="1169"/>
      <c r="B240" s="231"/>
      <c r="C240" s="232"/>
      <c r="D240" s="233" t="s">
        <v>57</v>
      </c>
      <c r="E240" s="234" t="s">
        <v>85</v>
      </c>
      <c r="F240" s="235" t="s">
        <v>35</v>
      </c>
      <c r="G240" s="824">
        <f>H240+I240</f>
        <v>1</v>
      </c>
      <c r="H240" s="825"/>
      <c r="I240" s="826">
        <v>1</v>
      </c>
      <c r="J240" s="824">
        <f>K240+L240</f>
        <v>0</v>
      </c>
      <c r="K240" s="825"/>
      <c r="L240" s="826"/>
      <c r="M240" s="824">
        <f>N240+O240</f>
        <v>0</v>
      </c>
      <c r="N240" s="825"/>
      <c r="O240" s="826"/>
      <c r="P240" s="824">
        <f>Q240+R240</f>
        <v>1</v>
      </c>
      <c r="Q240" s="825"/>
      <c r="R240" s="826">
        <v>1</v>
      </c>
      <c r="S240" s="824">
        <f>T240+U240</f>
        <v>1</v>
      </c>
      <c r="T240" s="825"/>
      <c r="U240" s="826">
        <v>1</v>
      </c>
      <c r="V240" s="579" t="s">
        <v>34</v>
      </c>
      <c r="W240" s="580" t="s">
        <v>34</v>
      </c>
      <c r="X240" s="580" t="s">
        <v>34</v>
      </c>
      <c r="Y240" s="581" t="s">
        <v>34</v>
      </c>
      <c r="Z240" s="989" t="s">
        <v>34</v>
      </c>
      <c r="AA240" s="990" t="s">
        <v>34</v>
      </c>
      <c r="AB240" s="990" t="s">
        <v>34</v>
      </c>
      <c r="AC240" s="991" t="s">
        <v>34</v>
      </c>
      <c r="AD240" s="989" t="s">
        <v>34</v>
      </c>
      <c r="AE240" s="990" t="s">
        <v>34</v>
      </c>
      <c r="AF240" s="990" t="s">
        <v>34</v>
      </c>
      <c r="AG240" s="991" t="s">
        <v>34</v>
      </c>
    </row>
    <row r="241" spans="1:33" s="230" customFormat="1" ht="11.25" outlineLevel="1" x14ac:dyDescent="0.25">
      <c r="A241" s="1169"/>
      <c r="B241" s="231"/>
      <c r="C241" s="232"/>
      <c r="D241" s="233" t="s">
        <v>57</v>
      </c>
      <c r="E241" s="234" t="s">
        <v>86</v>
      </c>
      <c r="F241" s="235" t="s">
        <v>62</v>
      </c>
      <c r="G241" s="827">
        <f>IF(I241+H241&gt;0,AVERAGE(H241:I241),0)</f>
        <v>4500</v>
      </c>
      <c r="H241" s="828"/>
      <c r="I241" s="829">
        <v>4500</v>
      </c>
      <c r="J241" s="827">
        <f>IF(L241+K241&gt;0,AVERAGE(K241:L241),0)</f>
        <v>0</v>
      </c>
      <c r="K241" s="828"/>
      <c r="L241" s="829"/>
      <c r="M241" s="827">
        <f>IF(O241+N241&gt;0,AVERAGE(N241:O241),0)</f>
        <v>0</v>
      </c>
      <c r="N241" s="828"/>
      <c r="O241" s="829"/>
      <c r="P241" s="827">
        <f>IF(R241+Q241&gt;0,AVERAGE(Q241:R241),0)</f>
        <v>4500</v>
      </c>
      <c r="Q241" s="828"/>
      <c r="R241" s="829">
        <v>4500</v>
      </c>
      <c r="S241" s="827">
        <f>IF(U241+T241&gt;0,AVERAGE(T241:U241),0)</f>
        <v>4500</v>
      </c>
      <c r="T241" s="828"/>
      <c r="U241" s="829">
        <v>4500</v>
      </c>
      <c r="V241" s="579" t="s">
        <v>34</v>
      </c>
      <c r="W241" s="580" t="s">
        <v>34</v>
      </c>
      <c r="X241" s="580" t="s">
        <v>34</v>
      </c>
      <c r="Y241" s="581" t="s">
        <v>34</v>
      </c>
      <c r="Z241" s="989" t="s">
        <v>34</v>
      </c>
      <c r="AA241" s="990" t="s">
        <v>34</v>
      </c>
      <c r="AB241" s="990" t="s">
        <v>34</v>
      </c>
      <c r="AC241" s="991" t="s">
        <v>34</v>
      </c>
      <c r="AD241" s="989" t="s">
        <v>34</v>
      </c>
      <c r="AE241" s="990" t="s">
        <v>34</v>
      </c>
      <c r="AF241" s="990" t="s">
        <v>34</v>
      </c>
      <c r="AG241" s="991" t="s">
        <v>34</v>
      </c>
    </row>
    <row r="242" spans="1:33" s="143" customFormat="1" outlineLevel="1" x14ac:dyDescent="0.25">
      <c r="A242" s="448"/>
      <c r="B242" s="157" t="s">
        <v>186</v>
      </c>
      <c r="C242" s="197">
        <v>2240</v>
      </c>
      <c r="D242" s="198" t="s">
        <v>57</v>
      </c>
      <c r="E242" s="160" t="s">
        <v>187</v>
      </c>
      <c r="F242" s="158" t="s">
        <v>43</v>
      </c>
      <c r="G242" s="639">
        <f>H242+I242</f>
        <v>0</v>
      </c>
      <c r="H242" s="787">
        <f>ROUND(H243+H246+H249,1)</f>
        <v>0</v>
      </c>
      <c r="I242" s="788">
        <f>ROUND(I243+I246+I249,1)</f>
        <v>0</v>
      </c>
      <c r="J242" s="639">
        <f t="shared" ref="J242" si="560">K242+L242</f>
        <v>0</v>
      </c>
      <c r="K242" s="787">
        <f t="shared" ref="K242:L242" si="561">ROUND(K243+K246+K249,1)</f>
        <v>0</v>
      </c>
      <c r="L242" s="788">
        <f t="shared" si="561"/>
        <v>0</v>
      </c>
      <c r="M242" s="639">
        <f t="shared" ref="M242" si="562">N242+O242</f>
        <v>0</v>
      </c>
      <c r="N242" s="787">
        <f t="shared" ref="N242:O242" si="563">ROUND(N243+N246+N249,1)</f>
        <v>0</v>
      </c>
      <c r="O242" s="788">
        <f t="shared" si="563"/>
        <v>0</v>
      </c>
      <c r="P242" s="639">
        <f t="shared" ref="P242" si="564">Q242+R242</f>
        <v>0</v>
      </c>
      <c r="Q242" s="787">
        <f t="shared" ref="Q242:R242" si="565">ROUND(Q243+Q246+Q249,1)</f>
        <v>0</v>
      </c>
      <c r="R242" s="788">
        <f t="shared" si="565"/>
        <v>0</v>
      </c>
      <c r="S242" s="639">
        <f t="shared" ref="S242" si="566">T242+U242</f>
        <v>0</v>
      </c>
      <c r="T242" s="787">
        <f t="shared" ref="T242:U242" si="567">ROUND(T243+T246+T249,1)</f>
        <v>0</v>
      </c>
      <c r="U242" s="788">
        <f t="shared" si="567"/>
        <v>0</v>
      </c>
      <c r="V242" s="561" t="s">
        <v>34</v>
      </c>
      <c r="W242" s="562" t="s">
        <v>34</v>
      </c>
      <c r="X242" s="562" t="s">
        <v>34</v>
      </c>
      <c r="Y242" s="563" t="s">
        <v>34</v>
      </c>
      <c r="Z242" s="933">
        <f t="shared" ref="Z242:Z243" si="568">G242-J242</f>
        <v>0</v>
      </c>
      <c r="AA242" s="787">
        <f t="shared" ref="AA242:AA243" si="569">G242-M242</f>
        <v>0</v>
      </c>
      <c r="AB242" s="787">
        <f t="shared" ref="AB242:AB243" si="570">G242-P242</f>
        <v>0</v>
      </c>
      <c r="AC242" s="934">
        <f t="shared" ref="AC242:AC243" si="571">G242-S242</f>
        <v>0</v>
      </c>
      <c r="AD242" s="935">
        <f t="shared" ref="AD242:AD243" si="572">IF(G242&gt;0,ROUND((J242/G242),3),0)</f>
        <v>0</v>
      </c>
      <c r="AE242" s="936">
        <f t="shared" ref="AE242:AE243" si="573">IF(G242&gt;0,ROUND((M242/G242),3),0)</f>
        <v>0</v>
      </c>
      <c r="AF242" s="936">
        <f t="shared" ref="AF242:AF243" si="574">IF(G242&gt;0,ROUND((P242/G242),3),0)</f>
        <v>0</v>
      </c>
      <c r="AG242" s="937">
        <f t="shared" ref="AG242:AG243" si="575">IF(G242&gt;0,ROUND((S242/G242),3),0)</f>
        <v>0</v>
      </c>
    </row>
    <row r="243" spans="1:33" s="229" customFormat="1" ht="12.75" outlineLevel="1" x14ac:dyDescent="0.25">
      <c r="A243" s="131"/>
      <c r="B243" s="217" t="s">
        <v>188</v>
      </c>
      <c r="C243" s="218">
        <v>2240</v>
      </c>
      <c r="D243" s="219" t="s">
        <v>57</v>
      </c>
      <c r="E243" s="227" t="s">
        <v>178</v>
      </c>
      <c r="F243" s="228" t="s">
        <v>43</v>
      </c>
      <c r="G243" s="821">
        <f>H243+I243</f>
        <v>0</v>
      </c>
      <c r="H243" s="822">
        <f>ROUND(H244*H245/1000,1)</f>
        <v>0</v>
      </c>
      <c r="I243" s="823">
        <f>ROUND(I244*I245/1000,1)</f>
        <v>0</v>
      </c>
      <c r="J243" s="821">
        <f>K243+L243</f>
        <v>0</v>
      </c>
      <c r="K243" s="822">
        <f>ROUND(K244*K245/1000,1)</f>
        <v>0</v>
      </c>
      <c r="L243" s="823">
        <f>ROUND(L244*L245/1000,1)</f>
        <v>0</v>
      </c>
      <c r="M243" s="821">
        <f>N243+O243</f>
        <v>0</v>
      </c>
      <c r="N243" s="822">
        <f>ROUND(N244*N245/1000,1)</f>
        <v>0</v>
      </c>
      <c r="O243" s="823">
        <f>ROUND(O244*O245/1000,1)</f>
        <v>0</v>
      </c>
      <c r="P243" s="821">
        <f>Q243+R243</f>
        <v>0</v>
      </c>
      <c r="Q243" s="822">
        <f>ROUND(Q244*Q245/1000,1)</f>
        <v>0</v>
      </c>
      <c r="R243" s="823">
        <f>ROUND(R244*R245/1000,1)</f>
        <v>0</v>
      </c>
      <c r="S243" s="821">
        <f>T243+U243</f>
        <v>0</v>
      </c>
      <c r="T243" s="822">
        <f>ROUND(T244*T245/1000,1)</f>
        <v>0</v>
      </c>
      <c r="U243" s="823">
        <f>ROUND(U244*U245/1000,1)</f>
        <v>0</v>
      </c>
      <c r="V243" s="570" t="s">
        <v>34</v>
      </c>
      <c r="W243" s="571" t="s">
        <v>34</v>
      </c>
      <c r="X243" s="571" t="s">
        <v>34</v>
      </c>
      <c r="Y243" s="572" t="s">
        <v>34</v>
      </c>
      <c r="Z243" s="984">
        <f t="shared" si="568"/>
        <v>0</v>
      </c>
      <c r="AA243" s="860">
        <f t="shared" si="569"/>
        <v>0</v>
      </c>
      <c r="AB243" s="860">
        <f t="shared" si="570"/>
        <v>0</v>
      </c>
      <c r="AC243" s="985">
        <f t="shared" si="571"/>
        <v>0</v>
      </c>
      <c r="AD243" s="986">
        <f t="shared" si="572"/>
        <v>0</v>
      </c>
      <c r="AE243" s="987">
        <f t="shared" si="573"/>
        <v>0</v>
      </c>
      <c r="AF243" s="987">
        <f t="shared" si="574"/>
        <v>0</v>
      </c>
      <c r="AG243" s="988">
        <f t="shared" si="575"/>
        <v>0</v>
      </c>
    </row>
    <row r="244" spans="1:33" s="230" customFormat="1" ht="11.25" outlineLevel="1" x14ac:dyDescent="0.25">
      <c r="A244" s="1169"/>
      <c r="B244" s="231"/>
      <c r="C244" s="232"/>
      <c r="D244" s="233" t="s">
        <v>57</v>
      </c>
      <c r="E244" s="234" t="s">
        <v>85</v>
      </c>
      <c r="F244" s="235" t="s">
        <v>35</v>
      </c>
      <c r="G244" s="824">
        <f>H244+I244</f>
        <v>0</v>
      </c>
      <c r="H244" s="825"/>
      <c r="I244" s="826"/>
      <c r="J244" s="824">
        <f>K244+L244</f>
        <v>0</v>
      </c>
      <c r="K244" s="825"/>
      <c r="L244" s="826"/>
      <c r="M244" s="824">
        <f>N244+O244</f>
        <v>0</v>
      </c>
      <c r="N244" s="825"/>
      <c r="O244" s="826"/>
      <c r="P244" s="824">
        <f>Q244+R244</f>
        <v>0</v>
      </c>
      <c r="Q244" s="825"/>
      <c r="R244" s="826"/>
      <c r="S244" s="824">
        <f>T244+U244</f>
        <v>0</v>
      </c>
      <c r="T244" s="825"/>
      <c r="U244" s="826"/>
      <c r="V244" s="579" t="s">
        <v>34</v>
      </c>
      <c r="W244" s="580" t="s">
        <v>34</v>
      </c>
      <c r="X244" s="580" t="s">
        <v>34</v>
      </c>
      <c r="Y244" s="581" t="s">
        <v>34</v>
      </c>
      <c r="Z244" s="989" t="s">
        <v>34</v>
      </c>
      <c r="AA244" s="990" t="s">
        <v>34</v>
      </c>
      <c r="AB244" s="990" t="s">
        <v>34</v>
      </c>
      <c r="AC244" s="991" t="s">
        <v>34</v>
      </c>
      <c r="AD244" s="989" t="s">
        <v>34</v>
      </c>
      <c r="AE244" s="990" t="s">
        <v>34</v>
      </c>
      <c r="AF244" s="990" t="s">
        <v>34</v>
      </c>
      <c r="AG244" s="991" t="s">
        <v>34</v>
      </c>
    </row>
    <row r="245" spans="1:33" s="230" customFormat="1" ht="11.25" outlineLevel="1" x14ac:dyDescent="0.25">
      <c r="A245" s="1169"/>
      <c r="B245" s="231"/>
      <c r="C245" s="232"/>
      <c r="D245" s="233" t="s">
        <v>57</v>
      </c>
      <c r="E245" s="234" t="s">
        <v>86</v>
      </c>
      <c r="F245" s="235" t="s">
        <v>62</v>
      </c>
      <c r="G245" s="827">
        <f>IF(I245+H245&gt;0,AVERAGE(H245:I245),0)</f>
        <v>0</v>
      </c>
      <c r="H245" s="828"/>
      <c r="I245" s="829"/>
      <c r="J245" s="827">
        <f>IF(L245+K245&gt;0,AVERAGE(K245:L245),0)</f>
        <v>0</v>
      </c>
      <c r="K245" s="828"/>
      <c r="L245" s="829"/>
      <c r="M245" s="827">
        <f>IF(O245+N245&gt;0,AVERAGE(N245:O245),0)</f>
        <v>0</v>
      </c>
      <c r="N245" s="828"/>
      <c r="O245" s="829"/>
      <c r="P245" s="827">
        <f>IF(R245+Q245&gt;0,AVERAGE(Q245:R245),0)</f>
        <v>0</v>
      </c>
      <c r="Q245" s="828"/>
      <c r="R245" s="829"/>
      <c r="S245" s="827">
        <f>IF(U245+T245&gt;0,AVERAGE(T245:U245),0)</f>
        <v>0</v>
      </c>
      <c r="T245" s="828"/>
      <c r="U245" s="829"/>
      <c r="V245" s="579" t="s">
        <v>34</v>
      </c>
      <c r="W245" s="580" t="s">
        <v>34</v>
      </c>
      <c r="X245" s="580" t="s">
        <v>34</v>
      </c>
      <c r="Y245" s="581" t="s">
        <v>34</v>
      </c>
      <c r="Z245" s="989" t="s">
        <v>34</v>
      </c>
      <c r="AA245" s="990" t="s">
        <v>34</v>
      </c>
      <c r="AB245" s="990" t="s">
        <v>34</v>
      </c>
      <c r="AC245" s="991" t="s">
        <v>34</v>
      </c>
      <c r="AD245" s="989" t="s">
        <v>34</v>
      </c>
      <c r="AE245" s="990" t="s">
        <v>34</v>
      </c>
      <c r="AF245" s="990" t="s">
        <v>34</v>
      </c>
      <c r="AG245" s="991" t="s">
        <v>34</v>
      </c>
    </row>
    <row r="246" spans="1:33" s="229" customFormat="1" ht="12.75" outlineLevel="1" x14ac:dyDescent="0.25">
      <c r="A246" s="131"/>
      <c r="B246" s="217" t="s">
        <v>189</v>
      </c>
      <c r="C246" s="218">
        <v>2240</v>
      </c>
      <c r="D246" s="219" t="s">
        <v>57</v>
      </c>
      <c r="E246" s="227" t="s">
        <v>180</v>
      </c>
      <c r="F246" s="228" t="s">
        <v>43</v>
      </c>
      <c r="G246" s="821">
        <f>H246+I246</f>
        <v>0</v>
      </c>
      <c r="H246" s="822">
        <f>ROUND(H247*H248/1000,1)</f>
        <v>0</v>
      </c>
      <c r="I246" s="823">
        <f>ROUND(I247*I248/1000,1)</f>
        <v>0</v>
      </c>
      <c r="J246" s="821">
        <f>K246+L246</f>
        <v>0</v>
      </c>
      <c r="K246" s="822">
        <f>ROUND(K247*K248/1000,1)</f>
        <v>0</v>
      </c>
      <c r="L246" s="823">
        <f>ROUND(L247*L248/1000,1)</f>
        <v>0</v>
      </c>
      <c r="M246" s="821">
        <f>N246+O246</f>
        <v>0</v>
      </c>
      <c r="N246" s="822">
        <f>ROUND(N247*N248/1000,1)</f>
        <v>0</v>
      </c>
      <c r="O246" s="823">
        <f>ROUND(O247*O248/1000,1)</f>
        <v>0</v>
      </c>
      <c r="P246" s="821">
        <f>Q246+R246</f>
        <v>0</v>
      </c>
      <c r="Q246" s="822">
        <f>ROUND(Q247*Q248/1000,1)</f>
        <v>0</v>
      </c>
      <c r="R246" s="823">
        <f>ROUND(R247*R248/1000,1)</f>
        <v>0</v>
      </c>
      <c r="S246" s="821">
        <f>T246+U246</f>
        <v>0</v>
      </c>
      <c r="T246" s="822">
        <f>ROUND(T247*T248/1000,1)</f>
        <v>0</v>
      </c>
      <c r="U246" s="823">
        <f>ROUND(U247*U248/1000,1)</f>
        <v>0</v>
      </c>
      <c r="V246" s="570" t="s">
        <v>34</v>
      </c>
      <c r="W246" s="571" t="s">
        <v>34</v>
      </c>
      <c r="X246" s="571" t="s">
        <v>34</v>
      </c>
      <c r="Y246" s="572" t="s">
        <v>34</v>
      </c>
      <c r="Z246" s="984">
        <f t="shared" ref="Z246" si="576">G246-J246</f>
        <v>0</v>
      </c>
      <c r="AA246" s="860">
        <f t="shared" ref="AA246" si="577">G246-M246</f>
        <v>0</v>
      </c>
      <c r="AB246" s="860">
        <f t="shared" ref="AB246" si="578">G246-P246</f>
        <v>0</v>
      </c>
      <c r="AC246" s="985">
        <f t="shared" ref="AC246" si="579">G246-S246</f>
        <v>0</v>
      </c>
      <c r="AD246" s="986">
        <f t="shared" ref="AD246" si="580">IF(G246&gt;0,ROUND((J246/G246),3),0)</f>
        <v>0</v>
      </c>
      <c r="AE246" s="987">
        <f t="shared" ref="AE246" si="581">IF(G246&gt;0,ROUND((M246/G246),3),0)</f>
        <v>0</v>
      </c>
      <c r="AF246" s="987">
        <f t="shared" ref="AF246" si="582">IF(G246&gt;0,ROUND((P246/G246),3),0)</f>
        <v>0</v>
      </c>
      <c r="AG246" s="988">
        <f t="shared" ref="AG246" si="583">IF(G246&gt;0,ROUND((S246/G246),3),0)</f>
        <v>0</v>
      </c>
    </row>
    <row r="247" spans="1:33" s="230" customFormat="1" ht="11.25" outlineLevel="1" x14ac:dyDescent="0.25">
      <c r="A247" s="1169"/>
      <c r="B247" s="231"/>
      <c r="C247" s="232"/>
      <c r="D247" s="233" t="s">
        <v>57</v>
      </c>
      <c r="E247" s="234" t="s">
        <v>85</v>
      </c>
      <c r="F247" s="235" t="s">
        <v>35</v>
      </c>
      <c r="G247" s="824">
        <f>H247+I247</f>
        <v>0</v>
      </c>
      <c r="H247" s="825"/>
      <c r="I247" s="826"/>
      <c r="J247" s="824">
        <f>K247+L247</f>
        <v>0</v>
      </c>
      <c r="K247" s="825"/>
      <c r="L247" s="826"/>
      <c r="M247" s="824">
        <f>N247+O247</f>
        <v>0</v>
      </c>
      <c r="N247" s="825"/>
      <c r="O247" s="826"/>
      <c r="P247" s="824">
        <f>Q247+R247</f>
        <v>0</v>
      </c>
      <c r="Q247" s="825"/>
      <c r="R247" s="826"/>
      <c r="S247" s="824">
        <f>T247+U247</f>
        <v>0</v>
      </c>
      <c r="T247" s="825"/>
      <c r="U247" s="826"/>
      <c r="V247" s="579" t="s">
        <v>34</v>
      </c>
      <c r="W247" s="580" t="s">
        <v>34</v>
      </c>
      <c r="X247" s="580" t="s">
        <v>34</v>
      </c>
      <c r="Y247" s="581" t="s">
        <v>34</v>
      </c>
      <c r="Z247" s="989" t="s">
        <v>34</v>
      </c>
      <c r="AA247" s="990" t="s">
        <v>34</v>
      </c>
      <c r="AB247" s="990" t="s">
        <v>34</v>
      </c>
      <c r="AC247" s="991" t="s">
        <v>34</v>
      </c>
      <c r="AD247" s="989" t="s">
        <v>34</v>
      </c>
      <c r="AE247" s="990" t="s">
        <v>34</v>
      </c>
      <c r="AF247" s="990" t="s">
        <v>34</v>
      </c>
      <c r="AG247" s="991" t="s">
        <v>34</v>
      </c>
    </row>
    <row r="248" spans="1:33" s="230" customFormat="1" ht="11.25" outlineLevel="1" x14ac:dyDescent="0.25">
      <c r="A248" s="1169"/>
      <c r="B248" s="231"/>
      <c r="C248" s="232"/>
      <c r="D248" s="233" t="s">
        <v>57</v>
      </c>
      <c r="E248" s="234" t="s">
        <v>86</v>
      </c>
      <c r="F248" s="235" t="s">
        <v>62</v>
      </c>
      <c r="G248" s="827">
        <f>IF(I248+H248&gt;0,AVERAGE(H248:I248),0)</f>
        <v>0</v>
      </c>
      <c r="H248" s="828"/>
      <c r="I248" s="829"/>
      <c r="J248" s="827">
        <f>IF(L248+K248&gt;0,AVERAGE(K248:L248),0)</f>
        <v>0</v>
      </c>
      <c r="K248" s="828"/>
      <c r="L248" s="829"/>
      <c r="M248" s="827">
        <f>IF(O248+N248&gt;0,AVERAGE(N248:O248),0)</f>
        <v>0</v>
      </c>
      <c r="N248" s="828"/>
      <c r="O248" s="829"/>
      <c r="P248" s="827">
        <f>IF(R248+Q248&gt;0,AVERAGE(Q248:R248),0)</f>
        <v>0</v>
      </c>
      <c r="Q248" s="828"/>
      <c r="R248" s="829"/>
      <c r="S248" s="827">
        <f>IF(U248+T248&gt;0,AVERAGE(T248:U248),0)</f>
        <v>0</v>
      </c>
      <c r="T248" s="828"/>
      <c r="U248" s="829"/>
      <c r="V248" s="579" t="s">
        <v>34</v>
      </c>
      <c r="W248" s="580" t="s">
        <v>34</v>
      </c>
      <c r="X248" s="580" t="s">
        <v>34</v>
      </c>
      <c r="Y248" s="581" t="s">
        <v>34</v>
      </c>
      <c r="Z248" s="989" t="s">
        <v>34</v>
      </c>
      <c r="AA248" s="990" t="s">
        <v>34</v>
      </c>
      <c r="AB248" s="990" t="s">
        <v>34</v>
      </c>
      <c r="AC248" s="991" t="s">
        <v>34</v>
      </c>
      <c r="AD248" s="989" t="s">
        <v>34</v>
      </c>
      <c r="AE248" s="990" t="s">
        <v>34</v>
      </c>
      <c r="AF248" s="990" t="s">
        <v>34</v>
      </c>
      <c r="AG248" s="991" t="s">
        <v>34</v>
      </c>
    </row>
    <row r="249" spans="1:33" s="229" customFormat="1" ht="12.75" outlineLevel="1" x14ac:dyDescent="0.25">
      <c r="A249" s="131"/>
      <c r="B249" s="217" t="s">
        <v>417</v>
      </c>
      <c r="C249" s="218">
        <v>2240</v>
      </c>
      <c r="D249" s="219" t="s">
        <v>57</v>
      </c>
      <c r="E249" s="227" t="s">
        <v>181</v>
      </c>
      <c r="F249" s="228" t="s">
        <v>43</v>
      </c>
      <c r="G249" s="821">
        <f>H249+I249</f>
        <v>0</v>
      </c>
      <c r="H249" s="822">
        <f>ROUND(H250*H251/1000,1)</f>
        <v>0</v>
      </c>
      <c r="I249" s="823">
        <f>ROUND(I250*I251/1000,1)</f>
        <v>0</v>
      </c>
      <c r="J249" s="821">
        <f>K249+L249</f>
        <v>0</v>
      </c>
      <c r="K249" s="822">
        <f>ROUND(K250*K251/1000,1)</f>
        <v>0</v>
      </c>
      <c r="L249" s="823">
        <f>ROUND(L250*L251/1000,1)</f>
        <v>0</v>
      </c>
      <c r="M249" s="821">
        <f>N249+O249</f>
        <v>0</v>
      </c>
      <c r="N249" s="822">
        <f>ROUND(N250*N251/1000,1)</f>
        <v>0</v>
      </c>
      <c r="O249" s="823">
        <f>ROUND(O250*O251/1000,1)</f>
        <v>0</v>
      </c>
      <c r="P249" s="821">
        <f>Q249+R249</f>
        <v>0</v>
      </c>
      <c r="Q249" s="822">
        <f>ROUND(Q250*Q251/1000,1)</f>
        <v>0</v>
      </c>
      <c r="R249" s="823">
        <f>ROUND(R250*R251/1000,1)</f>
        <v>0</v>
      </c>
      <c r="S249" s="821">
        <f>T249+U249</f>
        <v>0</v>
      </c>
      <c r="T249" s="822">
        <f>ROUND(T250*T251/1000,1)</f>
        <v>0</v>
      </c>
      <c r="U249" s="823">
        <f>ROUND(U250*U251/1000,1)</f>
        <v>0</v>
      </c>
      <c r="V249" s="570" t="s">
        <v>34</v>
      </c>
      <c r="W249" s="571" t="s">
        <v>34</v>
      </c>
      <c r="X249" s="571" t="s">
        <v>34</v>
      </c>
      <c r="Y249" s="572" t="s">
        <v>34</v>
      </c>
      <c r="Z249" s="984">
        <f t="shared" ref="Z249" si="584">G249-J249</f>
        <v>0</v>
      </c>
      <c r="AA249" s="860">
        <f t="shared" ref="AA249" si="585">G249-M249</f>
        <v>0</v>
      </c>
      <c r="AB249" s="860">
        <f t="shared" ref="AB249" si="586">G249-P249</f>
        <v>0</v>
      </c>
      <c r="AC249" s="985">
        <f t="shared" ref="AC249" si="587">G249-S249</f>
        <v>0</v>
      </c>
      <c r="AD249" s="986">
        <f t="shared" ref="AD249" si="588">IF(G249&gt;0,ROUND((J249/G249),3),0)</f>
        <v>0</v>
      </c>
      <c r="AE249" s="987">
        <f t="shared" ref="AE249" si="589">IF(G249&gt;0,ROUND((M249/G249),3),0)</f>
        <v>0</v>
      </c>
      <c r="AF249" s="987">
        <f t="shared" ref="AF249" si="590">IF(G249&gt;0,ROUND((P249/G249),3),0)</f>
        <v>0</v>
      </c>
      <c r="AG249" s="988">
        <f t="shared" ref="AG249" si="591">IF(G249&gt;0,ROUND((S249/G249),3),0)</f>
        <v>0</v>
      </c>
    </row>
    <row r="250" spans="1:33" s="230" customFormat="1" ht="11.25" outlineLevel="1" x14ac:dyDescent="0.25">
      <c r="A250" s="1169"/>
      <c r="B250" s="231"/>
      <c r="C250" s="232"/>
      <c r="D250" s="233" t="s">
        <v>57</v>
      </c>
      <c r="E250" s="537" t="s">
        <v>85</v>
      </c>
      <c r="F250" s="235" t="s">
        <v>35</v>
      </c>
      <c r="G250" s="824">
        <f>H250+I250</f>
        <v>0</v>
      </c>
      <c r="H250" s="825"/>
      <c r="I250" s="826"/>
      <c r="J250" s="824">
        <f>K250+L250</f>
        <v>0</v>
      </c>
      <c r="K250" s="825"/>
      <c r="L250" s="826"/>
      <c r="M250" s="824">
        <f>N250+O250</f>
        <v>0</v>
      </c>
      <c r="N250" s="825"/>
      <c r="O250" s="826"/>
      <c r="P250" s="824">
        <f>Q250+R250</f>
        <v>0</v>
      </c>
      <c r="Q250" s="825"/>
      <c r="R250" s="826"/>
      <c r="S250" s="824">
        <f>T250+U250</f>
        <v>0</v>
      </c>
      <c r="T250" s="825"/>
      <c r="U250" s="826"/>
      <c r="V250" s="579" t="s">
        <v>34</v>
      </c>
      <c r="W250" s="580" t="s">
        <v>34</v>
      </c>
      <c r="X250" s="580" t="s">
        <v>34</v>
      </c>
      <c r="Y250" s="581" t="s">
        <v>34</v>
      </c>
      <c r="Z250" s="989" t="s">
        <v>34</v>
      </c>
      <c r="AA250" s="990" t="s">
        <v>34</v>
      </c>
      <c r="AB250" s="990" t="s">
        <v>34</v>
      </c>
      <c r="AC250" s="991" t="s">
        <v>34</v>
      </c>
      <c r="AD250" s="989" t="s">
        <v>34</v>
      </c>
      <c r="AE250" s="990" t="s">
        <v>34</v>
      </c>
      <c r="AF250" s="990" t="s">
        <v>34</v>
      </c>
      <c r="AG250" s="991" t="s">
        <v>34</v>
      </c>
    </row>
    <row r="251" spans="1:33" s="230" customFormat="1" ht="12" outlineLevel="1" thickBot="1" x14ac:dyDescent="0.3">
      <c r="A251" s="1169"/>
      <c r="B251" s="607"/>
      <c r="C251" s="608"/>
      <c r="D251" s="609" t="s">
        <v>57</v>
      </c>
      <c r="E251" s="538" t="s">
        <v>86</v>
      </c>
      <c r="F251" s="517" t="s">
        <v>62</v>
      </c>
      <c r="G251" s="830">
        <f>IF(I251+H251&gt;0,AVERAGE(H251:I251),0)</f>
        <v>0</v>
      </c>
      <c r="H251" s="831"/>
      <c r="I251" s="832"/>
      <c r="J251" s="830">
        <f>IF(L251+K251&gt;0,AVERAGE(K251:L251),0)</f>
        <v>0</v>
      </c>
      <c r="K251" s="831"/>
      <c r="L251" s="832"/>
      <c r="M251" s="830">
        <f>IF(O251+N251&gt;0,AVERAGE(N251:O251),0)</f>
        <v>0</v>
      </c>
      <c r="N251" s="831"/>
      <c r="O251" s="832"/>
      <c r="P251" s="830">
        <f>IF(R251+Q251&gt;0,AVERAGE(Q251:R251),0)</f>
        <v>0</v>
      </c>
      <c r="Q251" s="831"/>
      <c r="R251" s="832"/>
      <c r="S251" s="830">
        <f>IF(U251+T251&gt;0,AVERAGE(T251:U251),0)</f>
        <v>0</v>
      </c>
      <c r="T251" s="831"/>
      <c r="U251" s="832"/>
      <c r="V251" s="582" t="s">
        <v>34</v>
      </c>
      <c r="W251" s="583" t="s">
        <v>34</v>
      </c>
      <c r="X251" s="583" t="s">
        <v>34</v>
      </c>
      <c r="Y251" s="584" t="s">
        <v>34</v>
      </c>
      <c r="Z251" s="992" t="s">
        <v>34</v>
      </c>
      <c r="AA251" s="993" t="s">
        <v>34</v>
      </c>
      <c r="AB251" s="993" t="s">
        <v>34</v>
      </c>
      <c r="AC251" s="994" t="s">
        <v>34</v>
      </c>
      <c r="AD251" s="992" t="s">
        <v>34</v>
      </c>
      <c r="AE251" s="993" t="s">
        <v>34</v>
      </c>
      <c r="AF251" s="993" t="s">
        <v>34</v>
      </c>
      <c r="AG251" s="994" t="s">
        <v>34</v>
      </c>
    </row>
    <row r="252" spans="1:33" s="20" customFormat="1" ht="16.5" outlineLevel="1" thickTop="1" x14ac:dyDescent="0.25">
      <c r="A252" s="127"/>
      <c r="B252" s="236" t="s">
        <v>190</v>
      </c>
      <c r="C252" s="237">
        <v>2240</v>
      </c>
      <c r="D252" s="238" t="s">
        <v>57</v>
      </c>
      <c r="E252" s="239" t="s">
        <v>191</v>
      </c>
      <c r="F252" s="115" t="s">
        <v>43</v>
      </c>
      <c r="G252" s="639">
        <f>H252+I252</f>
        <v>0</v>
      </c>
      <c r="H252" s="787">
        <f>ROUND(H253*H254*H255/1000,1)</f>
        <v>0</v>
      </c>
      <c r="I252" s="788">
        <f>ROUND(I253*I254*I255/1000,1)</f>
        <v>0</v>
      </c>
      <c r="J252" s="639">
        <f>K252+L252</f>
        <v>0</v>
      </c>
      <c r="K252" s="787">
        <f>ROUND(K253*K254*K255/1000,1)</f>
        <v>0</v>
      </c>
      <c r="L252" s="788">
        <f>ROUND(L253*L254*L255/1000,1)</f>
        <v>0</v>
      </c>
      <c r="M252" s="639">
        <f>N252+O252</f>
        <v>0</v>
      </c>
      <c r="N252" s="787">
        <f>ROUND(N253*N254*N255/1000,1)</f>
        <v>0</v>
      </c>
      <c r="O252" s="788">
        <f>ROUND(O253*O254*O255/1000,1)</f>
        <v>0</v>
      </c>
      <c r="P252" s="639">
        <f>Q252+R252</f>
        <v>0</v>
      </c>
      <c r="Q252" s="787">
        <f>ROUND(Q253*Q254*Q255/1000,1)</f>
        <v>0</v>
      </c>
      <c r="R252" s="788">
        <f>ROUND(R253*R254*R255/1000,1)</f>
        <v>0</v>
      </c>
      <c r="S252" s="639">
        <f>T252+U252</f>
        <v>0</v>
      </c>
      <c r="T252" s="787">
        <f>ROUND(T253*T254*T255/1000,1)</f>
        <v>0</v>
      </c>
      <c r="U252" s="788">
        <f>ROUND(U253*U254*U255/1000,1)</f>
        <v>0</v>
      </c>
      <c r="V252" s="561" t="s">
        <v>34</v>
      </c>
      <c r="W252" s="562" t="s">
        <v>34</v>
      </c>
      <c r="X252" s="562" t="s">
        <v>34</v>
      </c>
      <c r="Y252" s="563" t="s">
        <v>34</v>
      </c>
      <c r="Z252" s="933">
        <f t="shared" ref="Z252" si="592">G252-J252</f>
        <v>0</v>
      </c>
      <c r="AA252" s="787">
        <f t="shared" ref="AA252" si="593">G252-M252</f>
        <v>0</v>
      </c>
      <c r="AB252" s="787">
        <f t="shared" ref="AB252" si="594">G252-P252</f>
        <v>0</v>
      </c>
      <c r="AC252" s="934">
        <f t="shared" ref="AC252" si="595">G252-S252</f>
        <v>0</v>
      </c>
      <c r="AD252" s="935">
        <f t="shared" ref="AD252" si="596">IF(G252&gt;0,ROUND((J252/G252),3),0)</f>
        <v>0</v>
      </c>
      <c r="AE252" s="936">
        <f t="shared" ref="AE252" si="597">IF(G252&gt;0,ROUND((M252/G252),3),0)</f>
        <v>0</v>
      </c>
      <c r="AF252" s="936">
        <f t="shared" ref="AF252" si="598">IF(G252&gt;0,ROUND((P252/G252),3),0)</f>
        <v>0</v>
      </c>
      <c r="AG252" s="937">
        <f t="shared" ref="AG252" si="599">IF(G252&gt;0,ROUND((S252/G252),3),0)</f>
        <v>0</v>
      </c>
    </row>
    <row r="253" spans="1:33" s="132" customFormat="1" ht="12" outlineLevel="1" x14ac:dyDescent="0.25">
      <c r="A253" s="1156"/>
      <c r="B253" s="119"/>
      <c r="C253" s="214"/>
      <c r="D253" s="219" t="s">
        <v>57</v>
      </c>
      <c r="E253" s="122" t="s">
        <v>192</v>
      </c>
      <c r="F253" s="120" t="s">
        <v>60</v>
      </c>
      <c r="G253" s="789">
        <f>H253+I253</f>
        <v>0</v>
      </c>
      <c r="H253" s="790"/>
      <c r="I253" s="791"/>
      <c r="J253" s="789">
        <f>K253+L253</f>
        <v>0</v>
      </c>
      <c r="K253" s="790"/>
      <c r="L253" s="791"/>
      <c r="M253" s="789">
        <f>N253+O253</f>
        <v>0</v>
      </c>
      <c r="N253" s="790"/>
      <c r="O253" s="791"/>
      <c r="P253" s="789">
        <f>Q253+R253</f>
        <v>0</v>
      </c>
      <c r="Q253" s="790"/>
      <c r="R253" s="791"/>
      <c r="S253" s="789">
        <f>T253+U253</f>
        <v>0</v>
      </c>
      <c r="T253" s="790"/>
      <c r="U253" s="791"/>
      <c r="V253" s="555" t="s">
        <v>34</v>
      </c>
      <c r="W253" s="556" t="s">
        <v>34</v>
      </c>
      <c r="X253" s="556" t="s">
        <v>34</v>
      </c>
      <c r="Y253" s="557" t="s">
        <v>34</v>
      </c>
      <c r="Z253" s="954" t="s">
        <v>34</v>
      </c>
      <c r="AA253" s="955" t="s">
        <v>34</v>
      </c>
      <c r="AB253" s="955" t="s">
        <v>34</v>
      </c>
      <c r="AC253" s="956" t="s">
        <v>34</v>
      </c>
      <c r="AD253" s="954" t="s">
        <v>34</v>
      </c>
      <c r="AE253" s="955" t="s">
        <v>34</v>
      </c>
      <c r="AF253" s="955" t="s">
        <v>34</v>
      </c>
      <c r="AG253" s="956" t="s">
        <v>34</v>
      </c>
    </row>
    <row r="254" spans="1:33" s="132" customFormat="1" ht="12" outlineLevel="1" x14ac:dyDescent="0.25">
      <c r="A254" s="1156"/>
      <c r="B254" s="240"/>
      <c r="C254" s="241"/>
      <c r="D254" s="219" t="s">
        <v>57</v>
      </c>
      <c r="E254" s="122" t="s">
        <v>193</v>
      </c>
      <c r="F254" s="120" t="s">
        <v>167</v>
      </c>
      <c r="G254" s="789">
        <f>H254+I254</f>
        <v>0</v>
      </c>
      <c r="H254" s="790"/>
      <c r="I254" s="791"/>
      <c r="J254" s="789">
        <f>K254+L254</f>
        <v>0</v>
      </c>
      <c r="K254" s="790"/>
      <c r="L254" s="791"/>
      <c r="M254" s="789">
        <f>N254+O254</f>
        <v>0</v>
      </c>
      <c r="N254" s="790"/>
      <c r="O254" s="791"/>
      <c r="P254" s="789">
        <f>Q254+R254</f>
        <v>0</v>
      </c>
      <c r="Q254" s="790"/>
      <c r="R254" s="791"/>
      <c r="S254" s="789">
        <f>T254+U254</f>
        <v>0</v>
      </c>
      <c r="T254" s="790"/>
      <c r="U254" s="791"/>
      <c r="V254" s="570" t="s">
        <v>34</v>
      </c>
      <c r="W254" s="571" t="s">
        <v>34</v>
      </c>
      <c r="X254" s="571" t="s">
        <v>34</v>
      </c>
      <c r="Y254" s="572" t="s">
        <v>34</v>
      </c>
      <c r="Z254" s="971" t="s">
        <v>34</v>
      </c>
      <c r="AA254" s="972" t="s">
        <v>34</v>
      </c>
      <c r="AB254" s="972" t="s">
        <v>34</v>
      </c>
      <c r="AC254" s="973" t="s">
        <v>34</v>
      </c>
      <c r="AD254" s="971" t="s">
        <v>34</v>
      </c>
      <c r="AE254" s="972" t="s">
        <v>34</v>
      </c>
      <c r="AF254" s="972" t="s">
        <v>34</v>
      </c>
      <c r="AG254" s="973" t="s">
        <v>34</v>
      </c>
    </row>
    <row r="255" spans="1:33" s="132" customFormat="1" ht="12.75" outlineLevel="1" thickBot="1" x14ac:dyDescent="0.3">
      <c r="A255" s="1156"/>
      <c r="B255" s="123"/>
      <c r="C255" s="242"/>
      <c r="D255" s="243" t="s">
        <v>57</v>
      </c>
      <c r="E255" s="126" t="s">
        <v>194</v>
      </c>
      <c r="F255" s="124" t="s">
        <v>62</v>
      </c>
      <c r="G255" s="792">
        <f>IF(I255+H255&gt;0,AVERAGE(H255:I255),0)</f>
        <v>0</v>
      </c>
      <c r="H255" s="793"/>
      <c r="I255" s="794"/>
      <c r="J255" s="792">
        <f>IF(L255+K255&gt;0,AVERAGE(K255:L255),0)</f>
        <v>0</v>
      </c>
      <c r="K255" s="793"/>
      <c r="L255" s="794"/>
      <c r="M255" s="792">
        <f>IF(O255+N255&gt;0,AVERAGE(N255:O255),0)</f>
        <v>0</v>
      </c>
      <c r="N255" s="793"/>
      <c r="O255" s="794"/>
      <c r="P255" s="792">
        <f>IF(R255+Q255&gt;0,AVERAGE(Q255:R255),0)</f>
        <v>0</v>
      </c>
      <c r="Q255" s="793"/>
      <c r="R255" s="794"/>
      <c r="S255" s="792">
        <f>IF(U255+T255&gt;0,AVERAGE(T255:U255),0)</f>
        <v>0</v>
      </c>
      <c r="T255" s="793"/>
      <c r="U255" s="794"/>
      <c r="V255" s="558" t="s">
        <v>34</v>
      </c>
      <c r="W255" s="559" t="s">
        <v>34</v>
      </c>
      <c r="X255" s="559" t="s">
        <v>34</v>
      </c>
      <c r="Y255" s="560" t="s">
        <v>34</v>
      </c>
      <c r="Z255" s="957" t="s">
        <v>34</v>
      </c>
      <c r="AA255" s="958" t="s">
        <v>34</v>
      </c>
      <c r="AB255" s="958" t="s">
        <v>34</v>
      </c>
      <c r="AC255" s="959" t="s">
        <v>34</v>
      </c>
      <c r="AD255" s="957" t="s">
        <v>34</v>
      </c>
      <c r="AE255" s="958" t="s">
        <v>34</v>
      </c>
      <c r="AF255" s="958" t="s">
        <v>34</v>
      </c>
      <c r="AG255" s="959" t="s">
        <v>34</v>
      </c>
    </row>
    <row r="256" spans="1:33" s="20" customFormat="1" ht="27" outlineLevel="1" thickTop="1" thickBot="1" x14ac:dyDescent="0.3">
      <c r="A256" s="127"/>
      <c r="B256" s="244" t="s">
        <v>195</v>
      </c>
      <c r="C256" s="189">
        <v>2240</v>
      </c>
      <c r="D256" s="245" t="s">
        <v>57</v>
      </c>
      <c r="E256" s="246" t="s">
        <v>196</v>
      </c>
      <c r="F256" s="247" t="s">
        <v>43</v>
      </c>
      <c r="G256" s="714">
        <f t="shared" ref="G256:G261" si="600">H256+I256</f>
        <v>0</v>
      </c>
      <c r="H256" s="795"/>
      <c r="I256" s="796"/>
      <c r="J256" s="714">
        <f t="shared" ref="J256:J261" si="601">K256+L256</f>
        <v>0</v>
      </c>
      <c r="K256" s="795"/>
      <c r="L256" s="796"/>
      <c r="M256" s="714">
        <f t="shared" ref="M256:M261" si="602">N256+O256</f>
        <v>0</v>
      </c>
      <c r="N256" s="795"/>
      <c r="O256" s="796"/>
      <c r="P256" s="714">
        <f t="shared" ref="P256:P261" si="603">Q256+R256</f>
        <v>0</v>
      </c>
      <c r="Q256" s="795"/>
      <c r="R256" s="796"/>
      <c r="S256" s="714">
        <f t="shared" ref="S256:S261" si="604">T256+U256</f>
        <v>0</v>
      </c>
      <c r="T256" s="795"/>
      <c r="U256" s="796"/>
      <c r="V256" s="564" t="s">
        <v>34</v>
      </c>
      <c r="W256" s="565" t="s">
        <v>34</v>
      </c>
      <c r="X256" s="565" t="s">
        <v>34</v>
      </c>
      <c r="Y256" s="566" t="s">
        <v>34</v>
      </c>
      <c r="Z256" s="960">
        <f t="shared" ref="Z256:Z260" si="605">G256-J256</f>
        <v>0</v>
      </c>
      <c r="AA256" s="961">
        <f t="shared" ref="AA256:AA260" si="606">G256-M256</f>
        <v>0</v>
      </c>
      <c r="AB256" s="961">
        <f t="shared" ref="AB256:AB260" si="607">G256-P256</f>
        <v>0</v>
      </c>
      <c r="AC256" s="962">
        <f t="shared" ref="AC256:AC260" si="608">G256-S256</f>
        <v>0</v>
      </c>
      <c r="AD256" s="963">
        <f t="shared" ref="AD256:AD260" si="609">IF(G256&gt;0,ROUND((J256/G256),3),0)</f>
        <v>0</v>
      </c>
      <c r="AE256" s="964">
        <f t="shared" ref="AE256:AE260" si="610">IF(G256&gt;0,ROUND((M256/G256),3),0)</f>
        <v>0</v>
      </c>
      <c r="AF256" s="964">
        <f t="shared" ref="AF256:AF260" si="611">IF(G256&gt;0,ROUND((P256/G256),3),0)</f>
        <v>0</v>
      </c>
      <c r="AG256" s="965">
        <f t="shared" ref="AG256:AG260" si="612">IF(G256&gt;0,ROUND((S256/G256),3),0)</f>
        <v>0</v>
      </c>
    </row>
    <row r="257" spans="1:33" s="20" customFormat="1" ht="27" outlineLevel="1" thickTop="1" thickBot="1" x14ac:dyDescent="0.3">
      <c r="A257" s="127"/>
      <c r="B257" s="244" t="s">
        <v>197</v>
      </c>
      <c r="C257" s="189">
        <v>2240</v>
      </c>
      <c r="D257" s="245" t="s">
        <v>57</v>
      </c>
      <c r="E257" s="246" t="s">
        <v>198</v>
      </c>
      <c r="F257" s="247" t="s">
        <v>43</v>
      </c>
      <c r="G257" s="714">
        <f t="shared" si="600"/>
        <v>3.2</v>
      </c>
      <c r="H257" s="795"/>
      <c r="I257" s="796">
        <v>3.2</v>
      </c>
      <c r="J257" s="714">
        <f t="shared" si="601"/>
        <v>0</v>
      </c>
      <c r="K257" s="795"/>
      <c r="L257" s="796"/>
      <c r="M257" s="714">
        <f t="shared" si="602"/>
        <v>3.2</v>
      </c>
      <c r="N257" s="795"/>
      <c r="O257" s="796">
        <v>3.2</v>
      </c>
      <c r="P257" s="714">
        <f t="shared" si="603"/>
        <v>3.2</v>
      </c>
      <c r="Q257" s="795"/>
      <c r="R257" s="796">
        <v>3.2</v>
      </c>
      <c r="S257" s="714">
        <f t="shared" si="604"/>
        <v>3.2</v>
      </c>
      <c r="T257" s="795"/>
      <c r="U257" s="796">
        <v>3.2</v>
      </c>
      <c r="V257" s="567" t="s">
        <v>34</v>
      </c>
      <c r="W257" s="568" t="s">
        <v>34</v>
      </c>
      <c r="X257" s="568" t="s">
        <v>34</v>
      </c>
      <c r="Y257" s="569" t="s">
        <v>34</v>
      </c>
      <c r="Z257" s="966">
        <f t="shared" si="605"/>
        <v>3.2</v>
      </c>
      <c r="AA257" s="819">
        <f t="shared" si="606"/>
        <v>0</v>
      </c>
      <c r="AB257" s="819">
        <f t="shared" si="607"/>
        <v>0</v>
      </c>
      <c r="AC257" s="967">
        <f t="shared" si="608"/>
        <v>0</v>
      </c>
      <c r="AD257" s="968">
        <f t="shared" si="609"/>
        <v>0</v>
      </c>
      <c r="AE257" s="969">
        <f t="shared" si="610"/>
        <v>1</v>
      </c>
      <c r="AF257" s="969">
        <f t="shared" si="611"/>
        <v>1</v>
      </c>
      <c r="AG257" s="970">
        <f t="shared" si="612"/>
        <v>1</v>
      </c>
    </row>
    <row r="258" spans="1:33" s="20" customFormat="1" ht="17.25" outlineLevel="1" thickTop="1" thickBot="1" x14ac:dyDescent="0.3">
      <c r="A258" s="127"/>
      <c r="B258" s="244" t="s">
        <v>604</v>
      </c>
      <c r="C258" s="189">
        <v>2240</v>
      </c>
      <c r="D258" s="245" t="s">
        <v>199</v>
      </c>
      <c r="E258" s="246" t="s">
        <v>452</v>
      </c>
      <c r="F258" s="247" t="s">
        <v>43</v>
      </c>
      <c r="G258" s="714">
        <f t="shared" si="600"/>
        <v>15.077400000000001</v>
      </c>
      <c r="H258" s="795">
        <v>3</v>
      </c>
      <c r="I258" s="796">
        <v>12.077400000000001</v>
      </c>
      <c r="J258" s="714">
        <f t="shared" si="601"/>
        <v>7.9</v>
      </c>
      <c r="K258" s="795"/>
      <c r="L258" s="796">
        <v>7.9</v>
      </c>
      <c r="M258" s="714">
        <f t="shared" si="602"/>
        <v>7.9</v>
      </c>
      <c r="N258" s="795"/>
      <c r="O258" s="796">
        <v>7.9</v>
      </c>
      <c r="P258" s="714">
        <f t="shared" si="603"/>
        <v>7.9950000000000001</v>
      </c>
      <c r="Q258" s="795"/>
      <c r="R258" s="796">
        <v>7.9950000000000001</v>
      </c>
      <c r="S258" s="714">
        <f t="shared" si="604"/>
        <v>15.077400000000001</v>
      </c>
      <c r="T258" s="795">
        <v>3</v>
      </c>
      <c r="U258" s="796">
        <v>12.077400000000001</v>
      </c>
      <c r="V258" s="567" t="s">
        <v>34</v>
      </c>
      <c r="W258" s="568" t="s">
        <v>34</v>
      </c>
      <c r="X258" s="568" t="s">
        <v>34</v>
      </c>
      <c r="Y258" s="569" t="s">
        <v>34</v>
      </c>
      <c r="Z258" s="966">
        <f t="shared" si="605"/>
        <v>7.1774000000000004</v>
      </c>
      <c r="AA258" s="819">
        <f t="shared" si="606"/>
        <v>7.1774000000000004</v>
      </c>
      <c r="AB258" s="819">
        <f t="shared" si="607"/>
        <v>7.0824000000000007</v>
      </c>
      <c r="AC258" s="967">
        <f t="shared" si="608"/>
        <v>0</v>
      </c>
      <c r="AD258" s="968">
        <f t="shared" si="609"/>
        <v>0.52400000000000002</v>
      </c>
      <c r="AE258" s="969">
        <f t="shared" si="610"/>
        <v>0.52400000000000002</v>
      </c>
      <c r="AF258" s="969">
        <f t="shared" si="611"/>
        <v>0.53</v>
      </c>
      <c r="AG258" s="970">
        <f t="shared" si="612"/>
        <v>1</v>
      </c>
    </row>
    <row r="259" spans="1:33" s="20" customFormat="1" ht="17.25" outlineLevel="1" thickTop="1" thickBot="1" x14ac:dyDescent="0.3">
      <c r="A259" s="127"/>
      <c r="B259" s="244" t="s">
        <v>473</v>
      </c>
      <c r="C259" s="189">
        <v>2240</v>
      </c>
      <c r="D259" s="245" t="s">
        <v>199</v>
      </c>
      <c r="E259" s="246" t="s">
        <v>453</v>
      </c>
      <c r="F259" s="247" t="s">
        <v>43</v>
      </c>
      <c r="G259" s="714">
        <f t="shared" si="600"/>
        <v>0.49420999999999998</v>
      </c>
      <c r="H259" s="795"/>
      <c r="I259" s="796">
        <v>0.49420999999999998</v>
      </c>
      <c r="J259" s="714">
        <f t="shared" si="601"/>
        <v>0.5</v>
      </c>
      <c r="K259" s="795"/>
      <c r="L259" s="796">
        <v>0.5</v>
      </c>
      <c r="M259" s="714">
        <f t="shared" si="602"/>
        <v>0.5</v>
      </c>
      <c r="N259" s="795"/>
      <c r="O259" s="796">
        <v>0.5</v>
      </c>
      <c r="P259" s="714">
        <f t="shared" si="603"/>
        <v>0.49420999999999998</v>
      </c>
      <c r="Q259" s="795"/>
      <c r="R259" s="796">
        <v>0.49420999999999998</v>
      </c>
      <c r="S259" s="714">
        <f t="shared" si="604"/>
        <v>0.49420999999999998</v>
      </c>
      <c r="T259" s="795"/>
      <c r="U259" s="796">
        <v>0.49420999999999998</v>
      </c>
      <c r="V259" s="567" t="s">
        <v>34</v>
      </c>
      <c r="W259" s="568" t="s">
        <v>34</v>
      </c>
      <c r="X259" s="568" t="s">
        <v>34</v>
      </c>
      <c r="Y259" s="569" t="s">
        <v>34</v>
      </c>
      <c r="Z259" s="966">
        <f t="shared" si="605"/>
        <v>-5.7900000000000174E-3</v>
      </c>
      <c r="AA259" s="819">
        <f t="shared" si="606"/>
        <v>-5.7900000000000174E-3</v>
      </c>
      <c r="AB259" s="819">
        <f t="shared" si="607"/>
        <v>0</v>
      </c>
      <c r="AC259" s="967">
        <f t="shared" si="608"/>
        <v>0</v>
      </c>
      <c r="AD259" s="968">
        <f t="shared" si="609"/>
        <v>1.012</v>
      </c>
      <c r="AE259" s="969">
        <f t="shared" si="610"/>
        <v>1.012</v>
      </c>
      <c r="AF259" s="969">
        <f t="shared" si="611"/>
        <v>1</v>
      </c>
      <c r="AG259" s="970">
        <f t="shared" si="612"/>
        <v>1</v>
      </c>
    </row>
    <row r="260" spans="1:33" s="20" customFormat="1" ht="16.5" outlineLevel="1" thickTop="1" x14ac:dyDescent="0.25">
      <c r="A260" s="127"/>
      <c r="B260" s="675" t="s">
        <v>605</v>
      </c>
      <c r="C260" s="237">
        <v>2240</v>
      </c>
      <c r="D260" s="238" t="s">
        <v>92</v>
      </c>
      <c r="E260" s="239" t="s">
        <v>200</v>
      </c>
      <c r="F260" s="115" t="s">
        <v>43</v>
      </c>
      <c r="G260" s="639">
        <f t="shared" si="600"/>
        <v>0</v>
      </c>
      <c r="H260" s="787">
        <f>ROUND(H261*H262/1000,1)</f>
        <v>0</v>
      </c>
      <c r="I260" s="788">
        <f>ROUND(I261*I262/1000,1)</f>
        <v>0</v>
      </c>
      <c r="J260" s="639">
        <f t="shared" si="601"/>
        <v>0</v>
      </c>
      <c r="K260" s="787">
        <f>ROUND(K261*K262/1000,1)</f>
        <v>0</v>
      </c>
      <c r="L260" s="788">
        <f>ROUND(L261*L262/1000,1)</f>
        <v>0</v>
      </c>
      <c r="M260" s="639">
        <f t="shared" si="602"/>
        <v>0</v>
      </c>
      <c r="N260" s="787">
        <f>ROUND(N261*N262/1000,1)</f>
        <v>0</v>
      </c>
      <c r="O260" s="788">
        <f>ROUND(O261*O262/1000,1)</f>
        <v>0</v>
      </c>
      <c r="P260" s="639">
        <f t="shared" si="603"/>
        <v>0</v>
      </c>
      <c r="Q260" s="787">
        <f>ROUND(Q261*Q262/1000,1)</f>
        <v>0</v>
      </c>
      <c r="R260" s="788">
        <f>ROUND(R261*R262/1000,1)</f>
        <v>0</v>
      </c>
      <c r="S260" s="639">
        <f t="shared" si="604"/>
        <v>0</v>
      </c>
      <c r="T260" s="787">
        <f>ROUND(T261*T262/1000,1)</f>
        <v>0</v>
      </c>
      <c r="U260" s="788">
        <f>ROUND(U261*U262/1000,1)</f>
        <v>0</v>
      </c>
      <c r="V260" s="561" t="s">
        <v>34</v>
      </c>
      <c r="W260" s="562" t="s">
        <v>34</v>
      </c>
      <c r="X260" s="562" t="s">
        <v>34</v>
      </c>
      <c r="Y260" s="563" t="s">
        <v>34</v>
      </c>
      <c r="Z260" s="933">
        <f t="shared" si="605"/>
        <v>0</v>
      </c>
      <c r="AA260" s="787">
        <f t="shared" si="606"/>
        <v>0</v>
      </c>
      <c r="AB260" s="787">
        <f t="shared" si="607"/>
        <v>0</v>
      </c>
      <c r="AC260" s="934">
        <f t="shared" si="608"/>
        <v>0</v>
      </c>
      <c r="AD260" s="935">
        <f t="shared" si="609"/>
        <v>0</v>
      </c>
      <c r="AE260" s="936">
        <f t="shared" si="610"/>
        <v>0</v>
      </c>
      <c r="AF260" s="936">
        <f t="shared" si="611"/>
        <v>0</v>
      </c>
      <c r="AG260" s="937">
        <f t="shared" si="612"/>
        <v>0</v>
      </c>
    </row>
    <row r="261" spans="1:33" s="132" customFormat="1" ht="12" outlineLevel="1" x14ac:dyDescent="0.25">
      <c r="A261" s="1156"/>
      <c r="B261" s="119"/>
      <c r="C261" s="214"/>
      <c r="D261" s="219" t="s">
        <v>92</v>
      </c>
      <c r="E261" s="122" t="s">
        <v>201</v>
      </c>
      <c r="F261" s="120" t="s">
        <v>37</v>
      </c>
      <c r="G261" s="789">
        <f t="shared" si="600"/>
        <v>1570.31</v>
      </c>
      <c r="H261" s="790"/>
      <c r="I261" s="791">
        <v>1570.31</v>
      </c>
      <c r="J261" s="789">
        <f t="shared" si="601"/>
        <v>0</v>
      </c>
      <c r="K261" s="790"/>
      <c r="L261" s="791">
        <v>0</v>
      </c>
      <c r="M261" s="789">
        <f t="shared" si="602"/>
        <v>0</v>
      </c>
      <c r="N261" s="790"/>
      <c r="O261" s="791"/>
      <c r="P261" s="789">
        <f t="shared" si="603"/>
        <v>1461.8</v>
      </c>
      <c r="Q261" s="790"/>
      <c r="R261" s="791">
        <v>1461.8</v>
      </c>
      <c r="S261" s="789">
        <f t="shared" si="604"/>
        <v>1570.31</v>
      </c>
      <c r="T261" s="790"/>
      <c r="U261" s="791">
        <v>1570.31</v>
      </c>
      <c r="V261" s="555" t="s">
        <v>34</v>
      </c>
      <c r="W261" s="556" t="s">
        <v>34</v>
      </c>
      <c r="X261" s="556" t="s">
        <v>34</v>
      </c>
      <c r="Y261" s="557" t="s">
        <v>34</v>
      </c>
      <c r="Z261" s="954" t="s">
        <v>34</v>
      </c>
      <c r="AA261" s="955" t="s">
        <v>34</v>
      </c>
      <c r="AB261" s="955" t="s">
        <v>34</v>
      </c>
      <c r="AC261" s="956" t="s">
        <v>34</v>
      </c>
      <c r="AD261" s="954" t="s">
        <v>34</v>
      </c>
      <c r="AE261" s="955" t="s">
        <v>34</v>
      </c>
      <c r="AF261" s="955" t="s">
        <v>34</v>
      </c>
      <c r="AG261" s="956" t="s">
        <v>34</v>
      </c>
    </row>
    <row r="262" spans="1:33" s="132" customFormat="1" ht="12.75" outlineLevel="1" thickBot="1" x14ac:dyDescent="0.3">
      <c r="A262" s="1156"/>
      <c r="B262" s="123"/>
      <c r="C262" s="242"/>
      <c r="D262" s="243" t="s">
        <v>92</v>
      </c>
      <c r="E262" s="126" t="s">
        <v>202</v>
      </c>
      <c r="F262" s="124" t="s">
        <v>62</v>
      </c>
      <c r="G262" s="792">
        <f>IF(I262+H262&gt;0,AVERAGE(H262:I262),0)</f>
        <v>2.273436455E-2</v>
      </c>
      <c r="H262" s="793"/>
      <c r="I262" s="794">
        <v>2.273436455E-2</v>
      </c>
      <c r="J262" s="792">
        <f>IF(L262+K262&gt;0,AVERAGE(K262:L262),0)</f>
        <v>0</v>
      </c>
      <c r="K262" s="793"/>
      <c r="L262" s="794"/>
      <c r="M262" s="792">
        <f>IF(O262+N262&gt;0,AVERAGE(N262:O262),0)</f>
        <v>0</v>
      </c>
      <c r="N262" s="793"/>
      <c r="O262" s="794"/>
      <c r="P262" s="792">
        <f>IF(R262+Q262&gt;0,AVERAGE(Q262:R262),0)</f>
        <v>2.4400000000000002E-2</v>
      </c>
      <c r="Q262" s="793"/>
      <c r="R262" s="794">
        <v>2.4400000000000002E-2</v>
      </c>
      <c r="S262" s="792">
        <f>IF(U262+T262&gt;0,AVERAGE(T262:U262),0)</f>
        <v>2.273436455E-2</v>
      </c>
      <c r="T262" s="793"/>
      <c r="U262" s="794">
        <v>2.273436455E-2</v>
      </c>
      <c r="V262" s="558" t="s">
        <v>34</v>
      </c>
      <c r="W262" s="559" t="s">
        <v>34</v>
      </c>
      <c r="X262" s="559" t="s">
        <v>34</v>
      </c>
      <c r="Y262" s="560" t="s">
        <v>34</v>
      </c>
      <c r="Z262" s="957" t="s">
        <v>34</v>
      </c>
      <c r="AA262" s="958" t="s">
        <v>34</v>
      </c>
      <c r="AB262" s="958" t="s">
        <v>34</v>
      </c>
      <c r="AC262" s="959" t="s">
        <v>34</v>
      </c>
      <c r="AD262" s="957" t="s">
        <v>34</v>
      </c>
      <c r="AE262" s="958" t="s">
        <v>34</v>
      </c>
      <c r="AF262" s="958" t="s">
        <v>34</v>
      </c>
      <c r="AG262" s="959" t="s">
        <v>34</v>
      </c>
    </row>
    <row r="263" spans="1:33" s="20" customFormat="1" ht="39" outlineLevel="1" thickTop="1" x14ac:dyDescent="0.25">
      <c r="A263" s="127"/>
      <c r="B263" s="236" t="s">
        <v>606</v>
      </c>
      <c r="C263" s="237">
        <v>2240</v>
      </c>
      <c r="D263" s="238" t="s">
        <v>98</v>
      </c>
      <c r="E263" s="239" t="s">
        <v>455</v>
      </c>
      <c r="F263" s="115" t="s">
        <v>43</v>
      </c>
      <c r="G263" s="639">
        <f>H263+I263</f>
        <v>0</v>
      </c>
      <c r="H263" s="787">
        <f>ROUND(H264*H265/1000,1)</f>
        <v>0</v>
      </c>
      <c r="I263" s="788">
        <f>ROUND(I264*I265/1000,1)</f>
        <v>0</v>
      </c>
      <c r="J263" s="639">
        <f>K263+L263</f>
        <v>0</v>
      </c>
      <c r="K263" s="787">
        <f>ROUND(K264*K265/1000,1)</f>
        <v>0</v>
      </c>
      <c r="L263" s="788">
        <f>ROUND(L264*L265/1000,1)</f>
        <v>0</v>
      </c>
      <c r="M263" s="639">
        <f>N263+O263</f>
        <v>0</v>
      </c>
      <c r="N263" s="787">
        <f>ROUND(N264*N265/1000,1)</f>
        <v>0</v>
      </c>
      <c r="O263" s="788">
        <f>ROUND(O264*O265/1000,1)</f>
        <v>0</v>
      </c>
      <c r="P263" s="639">
        <f>Q263+R263</f>
        <v>0</v>
      </c>
      <c r="Q263" s="787">
        <f>ROUND(Q264*Q265/1000,1)</f>
        <v>0</v>
      </c>
      <c r="R263" s="788">
        <f>ROUND(R264*R265/1000,1)</f>
        <v>0</v>
      </c>
      <c r="S263" s="639">
        <f>T263+U263</f>
        <v>0</v>
      </c>
      <c r="T263" s="787">
        <f>ROUND(T264*T265/1000,1)</f>
        <v>0</v>
      </c>
      <c r="U263" s="788">
        <f>ROUND(U264*U265/1000,1)</f>
        <v>0</v>
      </c>
      <c r="V263" s="561" t="s">
        <v>34</v>
      </c>
      <c r="W263" s="562" t="s">
        <v>34</v>
      </c>
      <c r="X263" s="562" t="s">
        <v>34</v>
      </c>
      <c r="Y263" s="563" t="s">
        <v>34</v>
      </c>
      <c r="Z263" s="933">
        <f t="shared" ref="Z263" si="613">G263-J263</f>
        <v>0</v>
      </c>
      <c r="AA263" s="787">
        <f t="shared" ref="AA263" si="614">G263-M263</f>
        <v>0</v>
      </c>
      <c r="AB263" s="787">
        <f t="shared" ref="AB263" si="615">G263-P263</f>
        <v>0</v>
      </c>
      <c r="AC263" s="934">
        <f t="shared" ref="AC263" si="616">G263-S263</f>
        <v>0</v>
      </c>
      <c r="AD263" s="935">
        <f t="shared" ref="AD263" si="617">IF(G263&gt;0,ROUND((J263/G263),3),0)</f>
        <v>0</v>
      </c>
      <c r="AE263" s="936">
        <f t="shared" ref="AE263" si="618">IF(G263&gt;0,ROUND((M263/G263),3),0)</f>
        <v>0</v>
      </c>
      <c r="AF263" s="936">
        <f t="shared" ref="AF263" si="619">IF(G263&gt;0,ROUND((P263/G263),3),0)</f>
        <v>0</v>
      </c>
      <c r="AG263" s="937">
        <f t="shared" ref="AG263" si="620">IF(G263&gt;0,ROUND((S263/G263),3),0)</f>
        <v>0</v>
      </c>
    </row>
    <row r="264" spans="1:33" s="132" customFormat="1" ht="12" outlineLevel="1" x14ac:dyDescent="0.25">
      <c r="A264" s="1156"/>
      <c r="B264" s="119"/>
      <c r="C264" s="214"/>
      <c r="D264" s="219" t="s">
        <v>98</v>
      </c>
      <c r="E264" s="122" t="s">
        <v>85</v>
      </c>
      <c r="F264" s="120" t="s">
        <v>60</v>
      </c>
      <c r="G264" s="789">
        <f>H264+I264</f>
        <v>0</v>
      </c>
      <c r="H264" s="790"/>
      <c r="I264" s="791"/>
      <c r="J264" s="789">
        <f>K264+L264</f>
        <v>0</v>
      </c>
      <c r="K264" s="790"/>
      <c r="L264" s="791"/>
      <c r="M264" s="789">
        <f>N264+O264</f>
        <v>0</v>
      </c>
      <c r="N264" s="790"/>
      <c r="O264" s="791"/>
      <c r="P264" s="789">
        <f>Q264+R264</f>
        <v>0</v>
      </c>
      <c r="Q264" s="790"/>
      <c r="R264" s="791"/>
      <c r="S264" s="789">
        <f>T264+U264</f>
        <v>0</v>
      </c>
      <c r="T264" s="790"/>
      <c r="U264" s="791"/>
      <c r="V264" s="555" t="s">
        <v>34</v>
      </c>
      <c r="W264" s="556" t="s">
        <v>34</v>
      </c>
      <c r="X264" s="556" t="s">
        <v>34</v>
      </c>
      <c r="Y264" s="557" t="s">
        <v>34</v>
      </c>
      <c r="Z264" s="954" t="s">
        <v>34</v>
      </c>
      <c r="AA264" s="955" t="s">
        <v>34</v>
      </c>
      <c r="AB264" s="955" t="s">
        <v>34</v>
      </c>
      <c r="AC264" s="956" t="s">
        <v>34</v>
      </c>
      <c r="AD264" s="954" t="s">
        <v>34</v>
      </c>
      <c r="AE264" s="955" t="s">
        <v>34</v>
      </c>
      <c r="AF264" s="955" t="s">
        <v>34</v>
      </c>
      <c r="AG264" s="956" t="s">
        <v>34</v>
      </c>
    </row>
    <row r="265" spans="1:33" s="132" customFormat="1" ht="12.75" outlineLevel="1" thickBot="1" x14ac:dyDescent="0.3">
      <c r="A265" s="1156"/>
      <c r="B265" s="123"/>
      <c r="C265" s="242"/>
      <c r="D265" s="243" t="s">
        <v>98</v>
      </c>
      <c r="E265" s="126" t="s">
        <v>203</v>
      </c>
      <c r="F265" s="124" t="s">
        <v>62</v>
      </c>
      <c r="G265" s="792">
        <f>IF(I265+H265&gt;0,AVERAGE(H265:I265),0)</f>
        <v>0</v>
      </c>
      <c r="H265" s="793"/>
      <c r="I265" s="794"/>
      <c r="J265" s="792">
        <f>IF(L265+K265&gt;0,AVERAGE(K265:L265),0)</f>
        <v>0</v>
      </c>
      <c r="K265" s="793"/>
      <c r="L265" s="794"/>
      <c r="M265" s="792">
        <f>IF(O265+N265&gt;0,AVERAGE(N265:O265),0)</f>
        <v>0</v>
      </c>
      <c r="N265" s="793"/>
      <c r="O265" s="794"/>
      <c r="P265" s="792">
        <f>IF(R265+Q265&gt;0,AVERAGE(Q265:R265),0)</f>
        <v>0</v>
      </c>
      <c r="Q265" s="793"/>
      <c r="R265" s="794"/>
      <c r="S265" s="792">
        <f>IF(U265+T265&gt;0,AVERAGE(T265:U265),0)</f>
        <v>0</v>
      </c>
      <c r="T265" s="793"/>
      <c r="U265" s="794"/>
      <c r="V265" s="558" t="s">
        <v>34</v>
      </c>
      <c r="W265" s="559" t="s">
        <v>34</v>
      </c>
      <c r="X265" s="559" t="s">
        <v>34</v>
      </c>
      <c r="Y265" s="560" t="s">
        <v>34</v>
      </c>
      <c r="Z265" s="957" t="s">
        <v>34</v>
      </c>
      <c r="AA265" s="958" t="s">
        <v>34</v>
      </c>
      <c r="AB265" s="958" t="s">
        <v>34</v>
      </c>
      <c r="AC265" s="959" t="s">
        <v>34</v>
      </c>
      <c r="AD265" s="957" t="s">
        <v>34</v>
      </c>
      <c r="AE265" s="958" t="s">
        <v>34</v>
      </c>
      <c r="AF265" s="958" t="s">
        <v>34</v>
      </c>
      <c r="AG265" s="959" t="s">
        <v>34</v>
      </c>
    </row>
    <row r="266" spans="1:33" s="20" customFormat="1" ht="16.5" outlineLevel="1" thickTop="1" x14ac:dyDescent="0.25">
      <c r="A266" s="127"/>
      <c r="B266" s="236" t="s">
        <v>454</v>
      </c>
      <c r="C266" s="237">
        <v>2240</v>
      </c>
      <c r="D266" s="238" t="s">
        <v>126</v>
      </c>
      <c r="E266" s="239" t="s">
        <v>204</v>
      </c>
      <c r="F266" s="115" t="s">
        <v>43</v>
      </c>
      <c r="G266" s="639">
        <f>H266+I266</f>
        <v>31.3</v>
      </c>
      <c r="H266" s="787">
        <f>ROUND(H267*H268/1000,1)</f>
        <v>0</v>
      </c>
      <c r="I266" s="788">
        <f>ROUND(I267*I268/1000,1)</f>
        <v>31.3</v>
      </c>
      <c r="J266" s="639">
        <f>K266+L266</f>
        <v>18.899999999999999</v>
      </c>
      <c r="K266" s="787">
        <f>ROUND(K267*K268/1000,1)</f>
        <v>0</v>
      </c>
      <c r="L266" s="788">
        <f>ROUND(L267*L268/1000,1)</f>
        <v>18.899999999999999</v>
      </c>
      <c r="M266" s="639">
        <f>N266+O266</f>
        <v>23.8</v>
      </c>
      <c r="N266" s="787">
        <f>ROUND(N267*N268/1000,1)</f>
        <v>0</v>
      </c>
      <c r="O266" s="788">
        <f>ROUND(O267*O268/1000,1)</f>
        <v>23.8</v>
      </c>
      <c r="P266" s="639">
        <f>Q266+R266</f>
        <v>28</v>
      </c>
      <c r="Q266" s="787">
        <f>ROUND(Q267*Q268/1000,1)</f>
        <v>0</v>
      </c>
      <c r="R266" s="788">
        <f>ROUND(R267*R268/1000,1)</f>
        <v>28</v>
      </c>
      <c r="S266" s="639">
        <f>T266+U266</f>
        <v>31.3</v>
      </c>
      <c r="T266" s="787">
        <f>ROUND(T267*T268/1000,1)</f>
        <v>0</v>
      </c>
      <c r="U266" s="788">
        <f>ROUND(U267*U268/1000,1)</f>
        <v>31.3</v>
      </c>
      <c r="V266" s="585" t="s">
        <v>34</v>
      </c>
      <c r="W266" s="586" t="s">
        <v>34</v>
      </c>
      <c r="X266" s="586" t="s">
        <v>34</v>
      </c>
      <c r="Y266" s="587" t="s">
        <v>34</v>
      </c>
      <c r="Z266" s="995">
        <f t="shared" ref="Z266" si="621">G266-J266</f>
        <v>12.400000000000002</v>
      </c>
      <c r="AA266" s="996">
        <f t="shared" ref="AA266" si="622">G266-M266</f>
        <v>7.5</v>
      </c>
      <c r="AB266" s="996">
        <f t="shared" ref="AB266" si="623">G266-P266</f>
        <v>3.3000000000000007</v>
      </c>
      <c r="AC266" s="997">
        <f t="shared" ref="AC266" si="624">G266-S266</f>
        <v>0</v>
      </c>
      <c r="AD266" s="998">
        <f t="shared" ref="AD266" si="625">IF(G266&gt;0,ROUND((J266/G266),3),0)</f>
        <v>0.60399999999999998</v>
      </c>
      <c r="AE266" s="999">
        <f t="shared" ref="AE266" si="626">IF(G266&gt;0,ROUND((M266/G266),3),0)</f>
        <v>0.76</v>
      </c>
      <c r="AF266" s="999">
        <f t="shared" ref="AF266" si="627">IF(G266&gt;0,ROUND((P266/G266),3),0)</f>
        <v>0.89500000000000002</v>
      </c>
      <c r="AG266" s="1000">
        <f t="shared" ref="AG266" si="628">IF(G266&gt;0,ROUND((S266/G266),3),0)</f>
        <v>1</v>
      </c>
    </row>
    <row r="267" spans="1:33" s="132" customFormat="1" ht="12" outlineLevel="1" x14ac:dyDescent="0.25">
      <c r="A267" s="1156"/>
      <c r="B267" s="119"/>
      <c r="C267" s="214"/>
      <c r="D267" s="219" t="s">
        <v>126</v>
      </c>
      <c r="E267" s="122" t="s">
        <v>205</v>
      </c>
      <c r="F267" s="120" t="s">
        <v>60</v>
      </c>
      <c r="G267" s="789">
        <f>H267+I267</f>
        <v>4</v>
      </c>
      <c r="H267" s="790"/>
      <c r="I267" s="791">
        <v>4</v>
      </c>
      <c r="J267" s="789">
        <f>K267+L267</f>
        <v>1</v>
      </c>
      <c r="K267" s="790"/>
      <c r="L267" s="791">
        <v>1</v>
      </c>
      <c r="M267" s="789">
        <f>N267+O267</f>
        <v>2</v>
      </c>
      <c r="N267" s="790"/>
      <c r="O267" s="791">
        <v>2</v>
      </c>
      <c r="P267" s="789">
        <f>Q267+R267</f>
        <v>3</v>
      </c>
      <c r="Q267" s="790"/>
      <c r="R267" s="791">
        <v>3</v>
      </c>
      <c r="S267" s="789">
        <f>T267+U267</f>
        <v>4</v>
      </c>
      <c r="T267" s="790"/>
      <c r="U267" s="791">
        <v>4</v>
      </c>
      <c r="V267" s="555" t="s">
        <v>34</v>
      </c>
      <c r="W267" s="556" t="s">
        <v>34</v>
      </c>
      <c r="X267" s="556" t="s">
        <v>34</v>
      </c>
      <c r="Y267" s="557" t="s">
        <v>34</v>
      </c>
      <c r="Z267" s="954" t="s">
        <v>34</v>
      </c>
      <c r="AA267" s="955" t="s">
        <v>34</v>
      </c>
      <c r="AB267" s="955" t="s">
        <v>34</v>
      </c>
      <c r="AC267" s="956" t="s">
        <v>34</v>
      </c>
      <c r="AD267" s="954" t="s">
        <v>34</v>
      </c>
      <c r="AE267" s="955" t="s">
        <v>34</v>
      </c>
      <c r="AF267" s="955" t="s">
        <v>34</v>
      </c>
      <c r="AG267" s="956" t="s">
        <v>34</v>
      </c>
    </row>
    <row r="268" spans="1:33" s="132" customFormat="1" ht="12.75" outlineLevel="1" thickBot="1" x14ac:dyDescent="0.3">
      <c r="A268" s="1156"/>
      <c r="B268" s="123"/>
      <c r="C268" s="242"/>
      <c r="D268" s="243" t="s">
        <v>126</v>
      </c>
      <c r="E268" s="126" t="s">
        <v>206</v>
      </c>
      <c r="F268" s="124" t="s">
        <v>62</v>
      </c>
      <c r="G268" s="792">
        <f>IF(I268+H268&gt;0,AVERAGE(H268:I268),0)</f>
        <v>7813.5024999999996</v>
      </c>
      <c r="H268" s="793"/>
      <c r="I268" s="794">
        <v>7813.5024999999996</v>
      </c>
      <c r="J268" s="792">
        <f>IF(L268+K268&gt;0,AVERAGE(K268:L268),0)</f>
        <v>18920</v>
      </c>
      <c r="K268" s="793"/>
      <c r="L268" s="794">
        <v>18920</v>
      </c>
      <c r="M268" s="792">
        <f>IF(O268+N268&gt;0,AVERAGE(N268:O268),0)</f>
        <v>11885</v>
      </c>
      <c r="N268" s="793"/>
      <c r="O268" s="794">
        <v>11885</v>
      </c>
      <c r="P268" s="792">
        <f>IF(R268+Q268&gt;0,AVERAGE(Q268:R268),0)</f>
        <v>9333.3333299999995</v>
      </c>
      <c r="Q268" s="793"/>
      <c r="R268" s="794">
        <v>9333.3333299999995</v>
      </c>
      <c r="S268" s="792">
        <f>IF(U268+T268&gt;0,AVERAGE(T268:U268),0)</f>
        <v>7813.5024999999996</v>
      </c>
      <c r="T268" s="793"/>
      <c r="U268" s="794">
        <v>7813.5024999999996</v>
      </c>
      <c r="V268" s="558" t="s">
        <v>34</v>
      </c>
      <c r="W268" s="559" t="s">
        <v>34</v>
      </c>
      <c r="X268" s="559" t="s">
        <v>34</v>
      </c>
      <c r="Y268" s="560" t="s">
        <v>34</v>
      </c>
      <c r="Z268" s="957" t="s">
        <v>34</v>
      </c>
      <c r="AA268" s="958" t="s">
        <v>34</v>
      </c>
      <c r="AB268" s="958" t="s">
        <v>34</v>
      </c>
      <c r="AC268" s="959" t="s">
        <v>34</v>
      </c>
      <c r="AD268" s="957" t="s">
        <v>34</v>
      </c>
      <c r="AE268" s="958" t="s">
        <v>34</v>
      </c>
      <c r="AF268" s="958" t="s">
        <v>34</v>
      </c>
      <c r="AG268" s="959" t="s">
        <v>34</v>
      </c>
    </row>
    <row r="269" spans="1:33" s="143" customFormat="1" ht="17.25" outlineLevel="1" thickTop="1" thickBot="1" x14ac:dyDescent="0.3">
      <c r="A269" s="127"/>
      <c r="B269" s="248" t="s">
        <v>607</v>
      </c>
      <c r="C269" s="189">
        <v>2240</v>
      </c>
      <c r="D269" s="190" t="s">
        <v>126</v>
      </c>
      <c r="E269" s="191" t="s">
        <v>207</v>
      </c>
      <c r="F269" s="249" t="s">
        <v>43</v>
      </c>
      <c r="G269" s="800">
        <f>G270+G271+G272</f>
        <v>24.942</v>
      </c>
      <c r="H269" s="801">
        <f t="shared" ref="H269:I269" si="629">H270+H271+H272</f>
        <v>0</v>
      </c>
      <c r="I269" s="802">
        <f t="shared" si="629"/>
        <v>24.942</v>
      </c>
      <c r="J269" s="800">
        <f>J270+J271+J272</f>
        <v>24.8</v>
      </c>
      <c r="K269" s="801">
        <f t="shared" ref="K269:L269" si="630">K270+K271+K272</f>
        <v>0</v>
      </c>
      <c r="L269" s="802">
        <f t="shared" si="630"/>
        <v>24.8</v>
      </c>
      <c r="M269" s="800">
        <f>M270+M271+M272</f>
        <v>24.8</v>
      </c>
      <c r="N269" s="801">
        <f t="shared" ref="N269:O269" si="631">N270+N271+N272</f>
        <v>0</v>
      </c>
      <c r="O269" s="802">
        <f t="shared" si="631"/>
        <v>24.8</v>
      </c>
      <c r="P269" s="800">
        <f>P270+P271+P272</f>
        <v>24.85</v>
      </c>
      <c r="Q269" s="801">
        <f t="shared" ref="Q269:R269" si="632">Q270+Q271+Q272</f>
        <v>0</v>
      </c>
      <c r="R269" s="802">
        <f t="shared" si="632"/>
        <v>24.85</v>
      </c>
      <c r="S269" s="800">
        <f>S270+S271+S272</f>
        <v>24.85</v>
      </c>
      <c r="T269" s="801">
        <f t="shared" ref="T269:U269" si="633">T270+T271+T272</f>
        <v>0</v>
      </c>
      <c r="U269" s="802">
        <f t="shared" si="633"/>
        <v>24.85</v>
      </c>
      <c r="V269" s="585" t="s">
        <v>34</v>
      </c>
      <c r="W269" s="586" t="s">
        <v>34</v>
      </c>
      <c r="X269" s="586" t="s">
        <v>34</v>
      </c>
      <c r="Y269" s="587" t="s">
        <v>34</v>
      </c>
      <c r="Z269" s="995">
        <f t="shared" ref="Z269:Z273" si="634">G269-J269</f>
        <v>0.14199999999999946</v>
      </c>
      <c r="AA269" s="996">
        <f t="shared" ref="AA269:AA273" si="635">G269-M269</f>
        <v>0.14199999999999946</v>
      </c>
      <c r="AB269" s="996">
        <f t="shared" ref="AB269:AB273" si="636">G269-P269</f>
        <v>9.1999999999998749E-2</v>
      </c>
      <c r="AC269" s="997">
        <f t="shared" ref="AC269:AC273" si="637">G269-S269</f>
        <v>9.1999999999998749E-2</v>
      </c>
      <c r="AD269" s="998">
        <f t="shared" ref="AD269:AD273" si="638">IF(G269&gt;0,ROUND((J269/G269),3),0)</f>
        <v>0.99399999999999999</v>
      </c>
      <c r="AE269" s="999">
        <f t="shared" ref="AE269:AE273" si="639">IF(G269&gt;0,ROUND((M269/G269),3),0)</f>
        <v>0.99399999999999999</v>
      </c>
      <c r="AF269" s="999">
        <f t="shared" ref="AF269:AF273" si="640">IF(G269&gt;0,ROUND((P269/G269),3),0)</f>
        <v>0.996</v>
      </c>
      <c r="AG269" s="1000">
        <f t="shared" ref="AG269:AG273" si="641">IF(G269&gt;0,ROUND((S269/G269),3),0)</f>
        <v>0.996</v>
      </c>
    </row>
    <row r="270" spans="1:33" s="143" customFormat="1" ht="15.75" outlineLevel="1" thickTop="1" x14ac:dyDescent="0.25">
      <c r="A270" s="448"/>
      <c r="B270" s="250" t="s">
        <v>608</v>
      </c>
      <c r="C270" s="193">
        <v>2240</v>
      </c>
      <c r="D270" s="194" t="s">
        <v>126</v>
      </c>
      <c r="E270" s="195" t="s">
        <v>208</v>
      </c>
      <c r="F270" s="251" t="s">
        <v>43</v>
      </c>
      <c r="G270" s="811">
        <f>H270+I270</f>
        <v>0</v>
      </c>
      <c r="H270" s="812"/>
      <c r="I270" s="813"/>
      <c r="J270" s="811">
        <f>K270+L270</f>
        <v>0</v>
      </c>
      <c r="K270" s="812"/>
      <c r="L270" s="813"/>
      <c r="M270" s="811">
        <f>N270+O270</f>
        <v>0</v>
      </c>
      <c r="N270" s="812"/>
      <c r="O270" s="813"/>
      <c r="P270" s="811">
        <f>Q270+R270</f>
        <v>0</v>
      </c>
      <c r="Q270" s="812"/>
      <c r="R270" s="813"/>
      <c r="S270" s="811">
        <f>T270+U270</f>
        <v>0</v>
      </c>
      <c r="T270" s="812"/>
      <c r="U270" s="813"/>
      <c r="V270" s="585" t="s">
        <v>34</v>
      </c>
      <c r="W270" s="586" t="s">
        <v>34</v>
      </c>
      <c r="X270" s="586" t="s">
        <v>34</v>
      </c>
      <c r="Y270" s="587" t="s">
        <v>34</v>
      </c>
      <c r="Z270" s="1001">
        <f t="shared" si="634"/>
        <v>0</v>
      </c>
      <c r="AA270" s="1002">
        <f t="shared" si="635"/>
        <v>0</v>
      </c>
      <c r="AB270" s="1002">
        <f t="shared" si="636"/>
        <v>0</v>
      </c>
      <c r="AC270" s="1003">
        <f t="shared" si="637"/>
        <v>0</v>
      </c>
      <c r="AD270" s="1004">
        <f t="shared" si="638"/>
        <v>0</v>
      </c>
      <c r="AE270" s="1005">
        <f t="shared" si="639"/>
        <v>0</v>
      </c>
      <c r="AF270" s="1005">
        <f t="shared" si="640"/>
        <v>0</v>
      </c>
      <c r="AG270" s="1006">
        <f t="shared" si="641"/>
        <v>0</v>
      </c>
    </row>
    <row r="271" spans="1:33" s="143" customFormat="1" ht="25.5" outlineLevel="1" x14ac:dyDescent="0.25">
      <c r="A271" s="448"/>
      <c r="B271" s="128" t="s">
        <v>609</v>
      </c>
      <c r="C271" s="197">
        <v>2240</v>
      </c>
      <c r="D271" s="198" t="s">
        <v>126</v>
      </c>
      <c r="E271" s="160" t="s">
        <v>209</v>
      </c>
      <c r="F271" s="158" t="s">
        <v>43</v>
      </c>
      <c r="G271" s="636">
        <f>H271+I271</f>
        <v>0</v>
      </c>
      <c r="H271" s="637"/>
      <c r="I271" s="638"/>
      <c r="J271" s="636">
        <f>K271+L271</f>
        <v>0</v>
      </c>
      <c r="K271" s="637"/>
      <c r="L271" s="638"/>
      <c r="M271" s="636">
        <f>N271+O271</f>
        <v>0</v>
      </c>
      <c r="N271" s="637"/>
      <c r="O271" s="638"/>
      <c r="P271" s="636">
        <f>Q271+R271</f>
        <v>0</v>
      </c>
      <c r="Q271" s="637"/>
      <c r="R271" s="638"/>
      <c r="S271" s="636">
        <f>T271+U271</f>
        <v>0</v>
      </c>
      <c r="T271" s="637"/>
      <c r="U271" s="638"/>
      <c r="V271" s="576" t="s">
        <v>34</v>
      </c>
      <c r="W271" s="577" t="s">
        <v>34</v>
      </c>
      <c r="X271" s="577" t="s">
        <v>34</v>
      </c>
      <c r="Y271" s="578" t="s">
        <v>34</v>
      </c>
      <c r="Z271" s="938">
        <f t="shared" si="634"/>
        <v>0</v>
      </c>
      <c r="AA271" s="806">
        <f t="shared" si="635"/>
        <v>0</v>
      </c>
      <c r="AB271" s="806">
        <f t="shared" si="636"/>
        <v>0</v>
      </c>
      <c r="AC271" s="974">
        <f t="shared" si="637"/>
        <v>0</v>
      </c>
      <c r="AD271" s="975">
        <f t="shared" si="638"/>
        <v>0</v>
      </c>
      <c r="AE271" s="976">
        <f t="shared" si="639"/>
        <v>0</v>
      </c>
      <c r="AF271" s="976">
        <f t="shared" si="640"/>
        <v>0</v>
      </c>
      <c r="AG271" s="977">
        <f t="shared" si="641"/>
        <v>0</v>
      </c>
    </row>
    <row r="272" spans="1:33" s="143" customFormat="1" ht="39" outlineLevel="1" thickBot="1" x14ac:dyDescent="0.3">
      <c r="A272" s="448"/>
      <c r="B272" s="252" t="s">
        <v>610</v>
      </c>
      <c r="C272" s="199">
        <v>2240</v>
      </c>
      <c r="D272" s="200" t="s">
        <v>126</v>
      </c>
      <c r="E272" s="201" t="s">
        <v>841</v>
      </c>
      <c r="F272" s="145" t="s">
        <v>43</v>
      </c>
      <c r="G272" s="814">
        <f>H272+I272</f>
        <v>24.942</v>
      </c>
      <c r="H272" s="815"/>
      <c r="I272" s="816">
        <v>24.942</v>
      </c>
      <c r="J272" s="814">
        <f>K272+L272</f>
        <v>24.8</v>
      </c>
      <c r="K272" s="815"/>
      <c r="L272" s="816">
        <v>24.8</v>
      </c>
      <c r="M272" s="814">
        <f>N272+O272</f>
        <v>24.8</v>
      </c>
      <c r="N272" s="815"/>
      <c r="O272" s="816">
        <v>24.8</v>
      </c>
      <c r="P272" s="814">
        <f>Q272+R272</f>
        <v>24.85</v>
      </c>
      <c r="Q272" s="815"/>
      <c r="R272" s="816">
        <v>24.85</v>
      </c>
      <c r="S272" s="814">
        <f>T272+U272</f>
        <v>24.85</v>
      </c>
      <c r="T272" s="815"/>
      <c r="U272" s="816">
        <v>24.85</v>
      </c>
      <c r="V272" s="561" t="s">
        <v>34</v>
      </c>
      <c r="W272" s="562" t="s">
        <v>34</v>
      </c>
      <c r="X272" s="562" t="s">
        <v>34</v>
      </c>
      <c r="Y272" s="563" t="s">
        <v>34</v>
      </c>
      <c r="Z272" s="933">
        <f t="shared" si="634"/>
        <v>0.14199999999999946</v>
      </c>
      <c r="AA272" s="787">
        <f t="shared" si="635"/>
        <v>0.14199999999999946</v>
      </c>
      <c r="AB272" s="787">
        <f t="shared" si="636"/>
        <v>9.1999999999998749E-2</v>
      </c>
      <c r="AC272" s="934">
        <f t="shared" si="637"/>
        <v>9.1999999999998749E-2</v>
      </c>
      <c r="AD272" s="935">
        <f t="shared" si="638"/>
        <v>0.99399999999999999</v>
      </c>
      <c r="AE272" s="936">
        <f t="shared" si="639"/>
        <v>0.99399999999999999</v>
      </c>
      <c r="AF272" s="936">
        <f t="shared" si="640"/>
        <v>0.996</v>
      </c>
      <c r="AG272" s="937">
        <f t="shared" si="641"/>
        <v>0.996</v>
      </c>
    </row>
    <row r="273" spans="1:34" s="143" customFormat="1" ht="16.5" outlineLevel="1" thickTop="1" x14ac:dyDescent="0.25">
      <c r="A273" s="127"/>
      <c r="B273" s="128" t="s">
        <v>214</v>
      </c>
      <c r="C273" s="207">
        <v>2240</v>
      </c>
      <c r="D273" s="212" t="s">
        <v>210</v>
      </c>
      <c r="E273" s="141" t="s">
        <v>211</v>
      </c>
      <c r="F273" s="142" t="s">
        <v>43</v>
      </c>
      <c r="G273" s="639">
        <f>H273+I273</f>
        <v>176</v>
      </c>
      <c r="H273" s="787">
        <f>ROUND(H274*H275/1000,1)</f>
        <v>0</v>
      </c>
      <c r="I273" s="788">
        <f>ROUND(I274*I275/1000,1)</f>
        <v>176</v>
      </c>
      <c r="J273" s="639">
        <f>K273+L273</f>
        <v>0</v>
      </c>
      <c r="K273" s="787">
        <f>ROUND(K274*K275/1000,1)</f>
        <v>0</v>
      </c>
      <c r="L273" s="788">
        <f>ROUND(L274*L275/1000,1)</f>
        <v>0</v>
      </c>
      <c r="M273" s="639">
        <f>N273+O273</f>
        <v>176</v>
      </c>
      <c r="N273" s="787">
        <f>ROUND(N274*N275/1000,1)</f>
        <v>0</v>
      </c>
      <c r="O273" s="788">
        <f>ROUND(O274*O275/1000,1)</f>
        <v>176</v>
      </c>
      <c r="P273" s="639">
        <f>Q273+R273</f>
        <v>176</v>
      </c>
      <c r="Q273" s="787">
        <f>ROUND(Q274*Q275/1000,1)</f>
        <v>0</v>
      </c>
      <c r="R273" s="788">
        <f>ROUND(R274*R275/1000,1)</f>
        <v>176</v>
      </c>
      <c r="S273" s="639">
        <f>T273+U273</f>
        <v>176</v>
      </c>
      <c r="T273" s="787">
        <f>ROUND(T274*T275/1000,1)</f>
        <v>0</v>
      </c>
      <c r="U273" s="788">
        <f>ROUND(U274*U275/1000,1)</f>
        <v>176</v>
      </c>
      <c r="V273" s="585" t="s">
        <v>34</v>
      </c>
      <c r="W273" s="586" t="s">
        <v>34</v>
      </c>
      <c r="X273" s="586" t="s">
        <v>34</v>
      </c>
      <c r="Y273" s="587" t="s">
        <v>34</v>
      </c>
      <c r="Z273" s="995">
        <f t="shared" si="634"/>
        <v>176</v>
      </c>
      <c r="AA273" s="996">
        <f t="shared" si="635"/>
        <v>0</v>
      </c>
      <c r="AB273" s="996">
        <f t="shared" si="636"/>
        <v>0</v>
      </c>
      <c r="AC273" s="997">
        <f t="shared" si="637"/>
        <v>0</v>
      </c>
      <c r="AD273" s="998">
        <f t="shared" si="638"/>
        <v>0</v>
      </c>
      <c r="AE273" s="999">
        <f t="shared" si="639"/>
        <v>1</v>
      </c>
      <c r="AF273" s="999">
        <f t="shared" si="640"/>
        <v>1</v>
      </c>
      <c r="AG273" s="1000">
        <f t="shared" si="641"/>
        <v>1</v>
      </c>
    </row>
    <row r="274" spans="1:34" s="132" customFormat="1" ht="12" outlineLevel="1" x14ac:dyDescent="0.25">
      <c r="A274" s="1156"/>
      <c r="B274" s="119"/>
      <c r="C274" s="214"/>
      <c r="D274" s="219" t="s">
        <v>210</v>
      </c>
      <c r="E274" s="135" t="s">
        <v>212</v>
      </c>
      <c r="F274" s="136" t="s">
        <v>60</v>
      </c>
      <c r="G274" s="789">
        <f>H274+I274</f>
        <v>10286.382232600001</v>
      </c>
      <c r="H274" s="790"/>
      <c r="I274" s="791">
        <v>10286.382232600001</v>
      </c>
      <c r="J274" s="789">
        <f>K274+L274</f>
        <v>0</v>
      </c>
      <c r="K274" s="790"/>
      <c r="L274" s="791"/>
      <c r="M274" s="789">
        <f>N274+O274</f>
        <v>10286</v>
      </c>
      <c r="N274" s="790"/>
      <c r="O274" s="791">
        <v>10286</v>
      </c>
      <c r="P274" s="789">
        <f>Q274+R274</f>
        <v>10286.382232600001</v>
      </c>
      <c r="Q274" s="790"/>
      <c r="R274" s="791">
        <v>10286.382232600001</v>
      </c>
      <c r="S274" s="789">
        <f>T274+U274</f>
        <v>10286.382232600001</v>
      </c>
      <c r="T274" s="790"/>
      <c r="U274" s="791">
        <v>10286.382232600001</v>
      </c>
      <c r="V274" s="555" t="s">
        <v>34</v>
      </c>
      <c r="W274" s="556" t="s">
        <v>34</v>
      </c>
      <c r="X274" s="556" t="s">
        <v>34</v>
      </c>
      <c r="Y274" s="557" t="s">
        <v>34</v>
      </c>
      <c r="Z274" s="954" t="s">
        <v>34</v>
      </c>
      <c r="AA274" s="955" t="s">
        <v>34</v>
      </c>
      <c r="AB274" s="955" t="s">
        <v>34</v>
      </c>
      <c r="AC274" s="956" t="s">
        <v>34</v>
      </c>
      <c r="AD274" s="954" t="s">
        <v>34</v>
      </c>
      <c r="AE274" s="955" t="s">
        <v>34</v>
      </c>
      <c r="AF274" s="955" t="s">
        <v>34</v>
      </c>
      <c r="AG274" s="956" t="s">
        <v>34</v>
      </c>
    </row>
    <row r="275" spans="1:34" s="132" customFormat="1" ht="12.75" outlineLevel="1" thickBot="1" x14ac:dyDescent="0.3">
      <c r="A275" s="1156"/>
      <c r="B275" s="123"/>
      <c r="C275" s="242"/>
      <c r="D275" s="243" t="s">
        <v>210</v>
      </c>
      <c r="E275" s="138" t="s">
        <v>213</v>
      </c>
      <c r="F275" s="139" t="s">
        <v>62</v>
      </c>
      <c r="G275" s="792">
        <f>IF(I275+H275&gt;0,AVERAGE(H275:I275),0)</f>
        <v>17.11</v>
      </c>
      <c r="H275" s="793"/>
      <c r="I275" s="794">
        <v>17.11</v>
      </c>
      <c r="J275" s="792">
        <f>IF(L275+K275&gt;0,AVERAGE(K275:L275),0)</f>
        <v>0</v>
      </c>
      <c r="K275" s="793"/>
      <c r="L275" s="794"/>
      <c r="M275" s="792">
        <f>IF(O275+N275&gt;0,AVERAGE(N275:O275),0)</f>
        <v>17.11</v>
      </c>
      <c r="N275" s="793"/>
      <c r="O275" s="794">
        <v>17.11</v>
      </c>
      <c r="P275" s="792">
        <f>IF(R275+Q275&gt;0,AVERAGE(Q275:R275),0)</f>
        <v>17.11</v>
      </c>
      <c r="Q275" s="793"/>
      <c r="R275" s="794">
        <v>17.11</v>
      </c>
      <c r="S275" s="792">
        <f>IF(U275+T275&gt;0,AVERAGE(T275:U275),0)</f>
        <v>17.11</v>
      </c>
      <c r="T275" s="793"/>
      <c r="U275" s="794">
        <v>17.11</v>
      </c>
      <c r="V275" s="558" t="s">
        <v>34</v>
      </c>
      <c r="W275" s="559" t="s">
        <v>34</v>
      </c>
      <c r="X275" s="559" t="s">
        <v>34</v>
      </c>
      <c r="Y275" s="560" t="s">
        <v>34</v>
      </c>
      <c r="Z275" s="957" t="s">
        <v>34</v>
      </c>
      <c r="AA275" s="958" t="s">
        <v>34</v>
      </c>
      <c r="AB275" s="958" t="s">
        <v>34</v>
      </c>
      <c r="AC275" s="959" t="s">
        <v>34</v>
      </c>
      <c r="AD275" s="957" t="s">
        <v>34</v>
      </c>
      <c r="AE275" s="958" t="s">
        <v>34</v>
      </c>
      <c r="AF275" s="958" t="s">
        <v>34</v>
      </c>
      <c r="AG275" s="959" t="s">
        <v>34</v>
      </c>
    </row>
    <row r="276" spans="1:34" s="143" customFormat="1" ht="16.5" outlineLevel="1" thickTop="1" x14ac:dyDescent="0.25">
      <c r="A276" s="127"/>
      <c r="B276" s="128" t="s">
        <v>217</v>
      </c>
      <c r="C276" s="207">
        <v>2240</v>
      </c>
      <c r="D276" s="212" t="s">
        <v>215</v>
      </c>
      <c r="E276" s="141" t="s">
        <v>216</v>
      </c>
      <c r="F276" s="142" t="s">
        <v>43</v>
      </c>
      <c r="G276" s="639">
        <f>H276+I276</f>
        <v>23.8</v>
      </c>
      <c r="H276" s="787">
        <f>ROUND(H277*H278/1000,1)</f>
        <v>0</v>
      </c>
      <c r="I276" s="788">
        <f>ROUND(I277*I278/1000,1)</f>
        <v>23.8</v>
      </c>
      <c r="J276" s="639">
        <f>K276+L276</f>
        <v>0</v>
      </c>
      <c r="K276" s="787">
        <f>ROUND(K277*K278/1000,1)</f>
        <v>0</v>
      </c>
      <c r="L276" s="788">
        <f>ROUND(L277*L278/1000,1)</f>
        <v>0</v>
      </c>
      <c r="M276" s="639">
        <f>N276+O276</f>
        <v>0</v>
      </c>
      <c r="N276" s="787">
        <f>ROUND(N277*N278/1000,1)</f>
        <v>0</v>
      </c>
      <c r="O276" s="788">
        <f>ROUND(O277*O278/1000,1)</f>
        <v>0</v>
      </c>
      <c r="P276" s="639">
        <f>Q276+R276</f>
        <v>0</v>
      </c>
      <c r="Q276" s="787">
        <f>ROUND(Q277*Q278/1000,1)</f>
        <v>0</v>
      </c>
      <c r="R276" s="788">
        <f>ROUND(R277*R278/1000,1)</f>
        <v>0</v>
      </c>
      <c r="S276" s="639">
        <f>T276+U276</f>
        <v>23.8</v>
      </c>
      <c r="T276" s="787">
        <f>ROUND(T277*T278/1000,1)</f>
        <v>0</v>
      </c>
      <c r="U276" s="788">
        <f>ROUND(U277*U278/1000,1)</f>
        <v>23.8</v>
      </c>
      <c r="V276" s="585" t="s">
        <v>34</v>
      </c>
      <c r="W276" s="586" t="s">
        <v>34</v>
      </c>
      <c r="X276" s="586" t="s">
        <v>34</v>
      </c>
      <c r="Y276" s="587" t="s">
        <v>34</v>
      </c>
      <c r="Z276" s="995">
        <f t="shared" ref="Z276" si="642">G276-J276</f>
        <v>23.8</v>
      </c>
      <c r="AA276" s="996">
        <f t="shared" ref="AA276" si="643">G276-M276</f>
        <v>23.8</v>
      </c>
      <c r="AB276" s="996">
        <f t="shared" ref="AB276" si="644">G276-P276</f>
        <v>23.8</v>
      </c>
      <c r="AC276" s="997">
        <f t="shared" ref="AC276" si="645">G276-S276</f>
        <v>0</v>
      </c>
      <c r="AD276" s="998">
        <f t="shared" ref="AD276" si="646">IF(G276&gt;0,ROUND((J276/G276),3),0)</f>
        <v>0</v>
      </c>
      <c r="AE276" s="999">
        <f t="shared" ref="AE276" si="647">IF(G276&gt;0,ROUND((M276/G276),3),0)</f>
        <v>0</v>
      </c>
      <c r="AF276" s="999">
        <f t="shared" ref="AF276" si="648">IF(G276&gt;0,ROUND((P276/G276),3),0)</f>
        <v>0</v>
      </c>
      <c r="AG276" s="1000">
        <f t="shared" ref="AG276" si="649">IF(G276&gt;0,ROUND((S276/G276),3),0)</f>
        <v>1</v>
      </c>
    </row>
    <row r="277" spans="1:34" s="132" customFormat="1" ht="12" outlineLevel="1" x14ac:dyDescent="0.25">
      <c r="A277" s="1156"/>
      <c r="B277" s="119"/>
      <c r="C277" s="214"/>
      <c r="D277" s="219" t="s">
        <v>215</v>
      </c>
      <c r="E277" s="153" t="s">
        <v>85</v>
      </c>
      <c r="F277" s="136" t="s">
        <v>35</v>
      </c>
      <c r="G277" s="789">
        <f>H277+I277</f>
        <v>76</v>
      </c>
      <c r="H277" s="790"/>
      <c r="I277" s="791">
        <v>76</v>
      </c>
      <c r="J277" s="789">
        <f>K277+L277</f>
        <v>0</v>
      </c>
      <c r="K277" s="790"/>
      <c r="L277" s="791"/>
      <c r="M277" s="789">
        <f>N277+O277</f>
        <v>0</v>
      </c>
      <c r="N277" s="790"/>
      <c r="O277" s="791"/>
      <c r="P277" s="789">
        <f>Q277+R277</f>
        <v>0</v>
      </c>
      <c r="Q277" s="790"/>
      <c r="R277" s="791"/>
      <c r="S277" s="789">
        <f>T277+U277</f>
        <v>76</v>
      </c>
      <c r="T277" s="790"/>
      <c r="U277" s="791">
        <v>76</v>
      </c>
      <c r="V277" s="555" t="s">
        <v>34</v>
      </c>
      <c r="W277" s="556" t="s">
        <v>34</v>
      </c>
      <c r="X277" s="556" t="s">
        <v>34</v>
      </c>
      <c r="Y277" s="557" t="s">
        <v>34</v>
      </c>
      <c r="Z277" s="954" t="s">
        <v>34</v>
      </c>
      <c r="AA277" s="955" t="s">
        <v>34</v>
      </c>
      <c r="AB277" s="955" t="s">
        <v>34</v>
      </c>
      <c r="AC277" s="956" t="s">
        <v>34</v>
      </c>
      <c r="AD277" s="954" t="s">
        <v>34</v>
      </c>
      <c r="AE277" s="955" t="s">
        <v>34</v>
      </c>
      <c r="AF277" s="955" t="s">
        <v>34</v>
      </c>
      <c r="AG277" s="956" t="s">
        <v>34</v>
      </c>
    </row>
    <row r="278" spans="1:34" s="132" customFormat="1" ht="12.75" outlineLevel="1" thickBot="1" x14ac:dyDescent="0.3">
      <c r="A278" s="1156"/>
      <c r="B278" s="123"/>
      <c r="C278" s="242"/>
      <c r="D278" s="243" t="s">
        <v>215</v>
      </c>
      <c r="E278" s="154" t="s">
        <v>86</v>
      </c>
      <c r="F278" s="139" t="s">
        <v>62</v>
      </c>
      <c r="G278" s="792">
        <f>IF(I278+H278&gt;0,AVERAGE(H278:I278),0)</f>
        <v>313.31263157799998</v>
      </c>
      <c r="H278" s="793"/>
      <c r="I278" s="794">
        <v>313.31263157799998</v>
      </c>
      <c r="J278" s="792">
        <f>IF(L278+K278&gt;0,AVERAGE(K278:L278),0)</f>
        <v>0</v>
      </c>
      <c r="K278" s="793"/>
      <c r="L278" s="794"/>
      <c r="M278" s="792">
        <f>IF(O278+N278&gt;0,AVERAGE(N278:O278),0)</f>
        <v>0</v>
      </c>
      <c r="N278" s="793"/>
      <c r="O278" s="794"/>
      <c r="P278" s="792">
        <f>IF(R278+Q278&gt;0,AVERAGE(Q278:R278),0)</f>
        <v>0</v>
      </c>
      <c r="Q278" s="793"/>
      <c r="R278" s="794"/>
      <c r="S278" s="792">
        <f>IF(U278+T278&gt;0,AVERAGE(T278:U278),0)</f>
        <v>313.31263157799998</v>
      </c>
      <c r="T278" s="793"/>
      <c r="U278" s="794">
        <v>313.31263157799998</v>
      </c>
      <c r="V278" s="558" t="s">
        <v>34</v>
      </c>
      <c r="W278" s="559" t="s">
        <v>34</v>
      </c>
      <c r="X278" s="559" t="s">
        <v>34</v>
      </c>
      <c r="Y278" s="560" t="s">
        <v>34</v>
      </c>
      <c r="Z278" s="957" t="s">
        <v>34</v>
      </c>
      <c r="AA278" s="958" t="s">
        <v>34</v>
      </c>
      <c r="AB278" s="958" t="s">
        <v>34</v>
      </c>
      <c r="AC278" s="959" t="s">
        <v>34</v>
      </c>
      <c r="AD278" s="957" t="s">
        <v>34</v>
      </c>
      <c r="AE278" s="958" t="s">
        <v>34</v>
      </c>
      <c r="AF278" s="958" t="s">
        <v>34</v>
      </c>
      <c r="AG278" s="959" t="s">
        <v>34</v>
      </c>
    </row>
    <row r="279" spans="1:34" s="143" customFormat="1" ht="16.5" outlineLevel="1" thickTop="1" x14ac:dyDescent="0.25">
      <c r="A279" s="127"/>
      <c r="B279" s="128" t="s">
        <v>221</v>
      </c>
      <c r="C279" s="207">
        <v>2240</v>
      </c>
      <c r="D279" s="212" t="s">
        <v>150</v>
      </c>
      <c r="E279" s="141" t="s">
        <v>218</v>
      </c>
      <c r="F279" s="142" t="s">
        <v>43</v>
      </c>
      <c r="G279" s="639">
        <f>H279+I279</f>
        <v>30.7</v>
      </c>
      <c r="H279" s="787">
        <f>ROUND(H280*H281/1000,1)</f>
        <v>0</v>
      </c>
      <c r="I279" s="788">
        <f>ROUND(I280*I281/1000,1)</f>
        <v>30.7</v>
      </c>
      <c r="J279" s="639">
        <f>K279+L279</f>
        <v>10</v>
      </c>
      <c r="K279" s="787">
        <f>ROUND(K280*K281/1000,1)</f>
        <v>0</v>
      </c>
      <c r="L279" s="788">
        <f>ROUND(L280*L281/1000,1)</f>
        <v>10</v>
      </c>
      <c r="M279" s="639">
        <f>N279+O279</f>
        <v>10</v>
      </c>
      <c r="N279" s="787">
        <f>ROUND(N280*N281/1000,1)</f>
        <v>0</v>
      </c>
      <c r="O279" s="788">
        <f>ROUND(O280*O281/1000,1)</f>
        <v>10</v>
      </c>
      <c r="P279" s="639">
        <f>Q279+R279</f>
        <v>19.899999999999999</v>
      </c>
      <c r="Q279" s="787">
        <f>ROUND(Q280*Q281/1000,1)</f>
        <v>0</v>
      </c>
      <c r="R279" s="788">
        <f>ROUND(R280*R281/1000,1)</f>
        <v>19.899999999999999</v>
      </c>
      <c r="S279" s="639">
        <f>T279+U279</f>
        <v>30.7</v>
      </c>
      <c r="T279" s="787">
        <f>ROUND(T280*T281/1000,1)</f>
        <v>0</v>
      </c>
      <c r="U279" s="788">
        <f>ROUND(U280*U281/1000,1)</f>
        <v>30.7</v>
      </c>
      <c r="V279" s="585" t="s">
        <v>34</v>
      </c>
      <c r="W279" s="586" t="s">
        <v>34</v>
      </c>
      <c r="X279" s="586" t="s">
        <v>34</v>
      </c>
      <c r="Y279" s="587" t="s">
        <v>34</v>
      </c>
      <c r="Z279" s="995">
        <f t="shared" ref="Z279" si="650">G279-J279</f>
        <v>20.7</v>
      </c>
      <c r="AA279" s="996">
        <f t="shared" ref="AA279" si="651">G279-M279</f>
        <v>20.7</v>
      </c>
      <c r="AB279" s="996">
        <f t="shared" ref="AB279" si="652">G279-P279</f>
        <v>10.8</v>
      </c>
      <c r="AC279" s="997">
        <f t="shared" ref="AC279" si="653">G279-S279</f>
        <v>0</v>
      </c>
      <c r="AD279" s="998">
        <f t="shared" ref="AD279" si="654">IF(G279&gt;0,ROUND((J279/G279),3),0)</f>
        <v>0.32600000000000001</v>
      </c>
      <c r="AE279" s="999">
        <f t="shared" ref="AE279" si="655">IF(G279&gt;0,ROUND((M279/G279),3),0)</f>
        <v>0.32600000000000001</v>
      </c>
      <c r="AF279" s="999">
        <f t="shared" ref="AF279" si="656">IF(G279&gt;0,ROUND((P279/G279),3),0)</f>
        <v>0.64800000000000002</v>
      </c>
      <c r="AG279" s="1000">
        <f t="shared" ref="AG279" si="657">IF(G279&gt;0,ROUND((S279/G279),3),0)</f>
        <v>1</v>
      </c>
    </row>
    <row r="280" spans="1:34" s="132" customFormat="1" ht="12" outlineLevel="1" x14ac:dyDescent="0.25">
      <c r="A280" s="1156"/>
      <c r="B280" s="119"/>
      <c r="C280" s="214"/>
      <c r="D280" s="219" t="s">
        <v>150</v>
      </c>
      <c r="E280" s="135" t="s">
        <v>219</v>
      </c>
      <c r="F280" s="136" t="s">
        <v>60</v>
      </c>
      <c r="G280" s="789">
        <f>H280+I280</f>
        <v>358.64485981299998</v>
      </c>
      <c r="H280" s="790"/>
      <c r="I280" s="791">
        <v>358.64485981299998</v>
      </c>
      <c r="J280" s="789">
        <f>K280+L280</f>
        <v>117</v>
      </c>
      <c r="K280" s="790"/>
      <c r="L280" s="791">
        <v>117</v>
      </c>
      <c r="M280" s="789">
        <f>N280+O280</f>
        <v>117</v>
      </c>
      <c r="N280" s="790"/>
      <c r="O280" s="791">
        <v>117</v>
      </c>
      <c r="P280" s="789">
        <f>Q280+R280</f>
        <v>232.5351</v>
      </c>
      <c r="Q280" s="790"/>
      <c r="R280" s="791">
        <v>232.5351</v>
      </c>
      <c r="S280" s="789">
        <f>T280+U280</f>
        <v>358.64485981299998</v>
      </c>
      <c r="T280" s="790"/>
      <c r="U280" s="791">
        <v>358.64485981299998</v>
      </c>
      <c r="V280" s="555" t="s">
        <v>34</v>
      </c>
      <c r="W280" s="556" t="s">
        <v>34</v>
      </c>
      <c r="X280" s="556" t="s">
        <v>34</v>
      </c>
      <c r="Y280" s="557" t="s">
        <v>34</v>
      </c>
      <c r="Z280" s="954" t="s">
        <v>34</v>
      </c>
      <c r="AA280" s="955" t="s">
        <v>34</v>
      </c>
      <c r="AB280" s="955" t="s">
        <v>34</v>
      </c>
      <c r="AC280" s="956" t="s">
        <v>34</v>
      </c>
      <c r="AD280" s="954" t="s">
        <v>34</v>
      </c>
      <c r="AE280" s="955" t="s">
        <v>34</v>
      </c>
      <c r="AF280" s="955" t="s">
        <v>34</v>
      </c>
      <c r="AG280" s="956" t="s">
        <v>34</v>
      </c>
    </row>
    <row r="281" spans="1:34" s="132" customFormat="1" ht="12.75" outlineLevel="1" thickBot="1" x14ac:dyDescent="0.3">
      <c r="A281" s="1156"/>
      <c r="B281" s="123"/>
      <c r="C281" s="242"/>
      <c r="D281" s="243" t="s">
        <v>150</v>
      </c>
      <c r="E281" s="138" t="s">
        <v>220</v>
      </c>
      <c r="F281" s="139" t="s">
        <v>62</v>
      </c>
      <c r="G281" s="792">
        <f>IF(I281+H281&gt;0,AVERAGE(H281:I281),0)</f>
        <v>85.6</v>
      </c>
      <c r="H281" s="793"/>
      <c r="I281" s="794">
        <v>85.6</v>
      </c>
      <c r="J281" s="792">
        <f>IF(L281+K281&gt;0,AVERAGE(K281:L281),0)</f>
        <v>85.6</v>
      </c>
      <c r="K281" s="793"/>
      <c r="L281" s="794">
        <v>85.6</v>
      </c>
      <c r="M281" s="792">
        <f>IF(O281+N281&gt;0,AVERAGE(N281:O281),0)</f>
        <v>85.6</v>
      </c>
      <c r="N281" s="793"/>
      <c r="O281" s="794">
        <v>85.6</v>
      </c>
      <c r="P281" s="792">
        <f>IF(R281+Q281&gt;0,AVERAGE(Q281:R281),0)</f>
        <v>85.6</v>
      </c>
      <c r="Q281" s="793"/>
      <c r="R281" s="794">
        <v>85.6</v>
      </c>
      <c r="S281" s="792">
        <f>IF(U281+T281&gt;0,AVERAGE(T281:U281),0)</f>
        <v>85.6</v>
      </c>
      <c r="T281" s="793"/>
      <c r="U281" s="794">
        <v>85.6</v>
      </c>
      <c r="V281" s="558" t="s">
        <v>34</v>
      </c>
      <c r="W281" s="559" t="s">
        <v>34</v>
      </c>
      <c r="X281" s="559" t="s">
        <v>34</v>
      </c>
      <c r="Y281" s="560" t="s">
        <v>34</v>
      </c>
      <c r="Z281" s="957" t="s">
        <v>34</v>
      </c>
      <c r="AA281" s="958" t="s">
        <v>34</v>
      </c>
      <c r="AB281" s="958" t="s">
        <v>34</v>
      </c>
      <c r="AC281" s="959" t="s">
        <v>34</v>
      </c>
      <c r="AD281" s="957" t="s">
        <v>34</v>
      </c>
      <c r="AE281" s="958" t="s">
        <v>34</v>
      </c>
      <c r="AF281" s="958" t="s">
        <v>34</v>
      </c>
      <c r="AG281" s="959" t="s">
        <v>34</v>
      </c>
    </row>
    <row r="282" spans="1:34" s="132" customFormat="1" ht="16.5" outlineLevel="1" thickTop="1" x14ac:dyDescent="0.25">
      <c r="A282" s="127"/>
      <c r="B282" s="128" t="s">
        <v>456</v>
      </c>
      <c r="C282" s="207">
        <v>2240</v>
      </c>
      <c r="D282" s="212" t="s">
        <v>150</v>
      </c>
      <c r="E282" s="55" t="s">
        <v>457</v>
      </c>
      <c r="F282" s="355" t="s">
        <v>43</v>
      </c>
      <c r="G282" s="639">
        <f>H282+I282</f>
        <v>2</v>
      </c>
      <c r="H282" s="787">
        <f>ROUND(H283*H284/1000,1)</f>
        <v>0</v>
      </c>
      <c r="I282" s="788">
        <f>ROUND(I283*I284/1000,1)</f>
        <v>2</v>
      </c>
      <c r="J282" s="639">
        <f>K282+L282</f>
        <v>0</v>
      </c>
      <c r="K282" s="787">
        <f>ROUND(K283*K284/1000,1)</f>
        <v>0</v>
      </c>
      <c r="L282" s="788">
        <f>ROUND(L283*L284/1000,1)</f>
        <v>0</v>
      </c>
      <c r="M282" s="639">
        <f>N282+O282</f>
        <v>0</v>
      </c>
      <c r="N282" s="787">
        <f>ROUND(N283*N284/1000,1)</f>
        <v>0</v>
      </c>
      <c r="O282" s="788">
        <f>ROUND(O283*O284/1000,1)</f>
        <v>0</v>
      </c>
      <c r="P282" s="639">
        <f>Q282+R282</f>
        <v>0</v>
      </c>
      <c r="Q282" s="787">
        <f>ROUND(Q283*Q284/1000,1)</f>
        <v>0</v>
      </c>
      <c r="R282" s="788">
        <f>ROUND(R283*R284/1000,1)</f>
        <v>0</v>
      </c>
      <c r="S282" s="639">
        <f>T282+U282</f>
        <v>2</v>
      </c>
      <c r="T282" s="787">
        <f>ROUND(T283*T284/1000,1)</f>
        <v>0</v>
      </c>
      <c r="U282" s="788">
        <f>ROUND(U283*U284/1000,1)</f>
        <v>2</v>
      </c>
      <c r="V282" s="585" t="s">
        <v>34</v>
      </c>
      <c r="W282" s="586" t="s">
        <v>34</v>
      </c>
      <c r="X282" s="586" t="s">
        <v>34</v>
      </c>
      <c r="Y282" s="587" t="s">
        <v>34</v>
      </c>
      <c r="Z282" s="995">
        <f t="shared" ref="Z282" si="658">G282-J282</f>
        <v>2</v>
      </c>
      <c r="AA282" s="996">
        <f t="shared" ref="AA282" si="659">G282-M282</f>
        <v>2</v>
      </c>
      <c r="AB282" s="996">
        <f t="shared" ref="AB282" si="660">G282-P282</f>
        <v>2</v>
      </c>
      <c r="AC282" s="997">
        <f t="shared" ref="AC282" si="661">G282-S282</f>
        <v>0</v>
      </c>
      <c r="AD282" s="998">
        <f t="shared" ref="AD282" si="662">IF(G282&gt;0,ROUND((J282/G282),3),0)</f>
        <v>0</v>
      </c>
      <c r="AE282" s="999">
        <f t="shared" ref="AE282" si="663">IF(G282&gt;0,ROUND((M282/G282),3),0)</f>
        <v>0</v>
      </c>
      <c r="AF282" s="999">
        <f t="shared" ref="AF282" si="664">IF(G282&gt;0,ROUND((P282/G282),3),0)</f>
        <v>0</v>
      </c>
      <c r="AG282" s="1000">
        <f t="shared" ref="AG282" si="665">IF(G282&gt;0,ROUND((S282/G282),3),0)</f>
        <v>1</v>
      </c>
      <c r="AH282" s="143"/>
    </row>
    <row r="283" spans="1:34" s="132" customFormat="1" ht="12" outlineLevel="1" x14ac:dyDescent="0.25">
      <c r="A283" s="1156"/>
      <c r="B283" s="119"/>
      <c r="C283" s="214"/>
      <c r="D283" s="219" t="s">
        <v>150</v>
      </c>
      <c r="E283" s="122" t="s">
        <v>219</v>
      </c>
      <c r="F283" s="506" t="s">
        <v>60</v>
      </c>
      <c r="G283" s="789">
        <f>H283+I283</f>
        <v>38</v>
      </c>
      <c r="H283" s="790"/>
      <c r="I283" s="791">
        <v>38</v>
      </c>
      <c r="J283" s="789">
        <f>K283+L283</f>
        <v>0</v>
      </c>
      <c r="K283" s="790"/>
      <c r="L283" s="791"/>
      <c r="M283" s="789">
        <f>N283+O283</f>
        <v>0</v>
      </c>
      <c r="N283" s="790"/>
      <c r="O283" s="791"/>
      <c r="P283" s="789">
        <f>Q283+R283</f>
        <v>0</v>
      </c>
      <c r="Q283" s="790"/>
      <c r="R283" s="791"/>
      <c r="S283" s="789">
        <f>T283+U283</f>
        <v>38</v>
      </c>
      <c r="T283" s="790"/>
      <c r="U283" s="791">
        <v>38</v>
      </c>
      <c r="V283" s="555" t="s">
        <v>34</v>
      </c>
      <c r="W283" s="556" t="s">
        <v>34</v>
      </c>
      <c r="X283" s="556" t="s">
        <v>34</v>
      </c>
      <c r="Y283" s="557" t="s">
        <v>34</v>
      </c>
      <c r="Z283" s="954" t="s">
        <v>34</v>
      </c>
      <c r="AA283" s="955" t="s">
        <v>34</v>
      </c>
      <c r="AB283" s="955" t="s">
        <v>34</v>
      </c>
      <c r="AC283" s="956" t="s">
        <v>34</v>
      </c>
      <c r="AD283" s="954" t="s">
        <v>34</v>
      </c>
      <c r="AE283" s="955" t="s">
        <v>34</v>
      </c>
      <c r="AF283" s="955" t="s">
        <v>34</v>
      </c>
      <c r="AG283" s="956" t="s">
        <v>34</v>
      </c>
    </row>
    <row r="284" spans="1:34" s="132" customFormat="1" ht="12.75" outlineLevel="1" thickBot="1" x14ac:dyDescent="0.3">
      <c r="A284" s="1156"/>
      <c r="B284" s="123"/>
      <c r="C284" s="242"/>
      <c r="D284" s="243" t="s">
        <v>150</v>
      </c>
      <c r="E284" s="126" t="s">
        <v>220</v>
      </c>
      <c r="F284" s="510" t="s">
        <v>62</v>
      </c>
      <c r="G284" s="792">
        <f>IF(I284+H284&gt;0,AVERAGE(H284:I284),0)</f>
        <v>53.263157894700001</v>
      </c>
      <c r="H284" s="793"/>
      <c r="I284" s="794">
        <v>53.263157894700001</v>
      </c>
      <c r="J284" s="792">
        <f>IF(L284+K284&gt;0,AVERAGE(K284:L284),0)</f>
        <v>0</v>
      </c>
      <c r="K284" s="793"/>
      <c r="L284" s="794"/>
      <c r="M284" s="792">
        <f>IF(O284+N284&gt;0,AVERAGE(N284:O284),0)</f>
        <v>0</v>
      </c>
      <c r="N284" s="793"/>
      <c r="O284" s="794"/>
      <c r="P284" s="792">
        <f>IF(R284+Q284&gt;0,AVERAGE(Q284:R284),0)</f>
        <v>0</v>
      </c>
      <c r="Q284" s="793"/>
      <c r="R284" s="794"/>
      <c r="S284" s="792">
        <f>IF(U284+T284&gt;0,AVERAGE(T284:U284),0)</f>
        <v>53.263157894700001</v>
      </c>
      <c r="T284" s="793"/>
      <c r="U284" s="794">
        <v>53.263157894700001</v>
      </c>
      <c r="V284" s="558" t="s">
        <v>34</v>
      </c>
      <c r="W284" s="559" t="s">
        <v>34</v>
      </c>
      <c r="X284" s="559" t="s">
        <v>34</v>
      </c>
      <c r="Y284" s="560" t="s">
        <v>34</v>
      </c>
      <c r="Z284" s="957" t="s">
        <v>34</v>
      </c>
      <c r="AA284" s="958" t="s">
        <v>34</v>
      </c>
      <c r="AB284" s="958" t="s">
        <v>34</v>
      </c>
      <c r="AC284" s="959" t="s">
        <v>34</v>
      </c>
      <c r="AD284" s="957" t="s">
        <v>34</v>
      </c>
      <c r="AE284" s="958" t="s">
        <v>34</v>
      </c>
      <c r="AF284" s="958" t="s">
        <v>34</v>
      </c>
      <c r="AG284" s="959" t="s">
        <v>34</v>
      </c>
    </row>
    <row r="285" spans="1:34" s="143" customFormat="1" ht="17.25" outlineLevel="1" thickTop="1" thickBot="1" x14ac:dyDescent="0.3">
      <c r="A285" s="127"/>
      <c r="B285" s="248" t="s">
        <v>225</v>
      </c>
      <c r="C285" s="189">
        <v>2240</v>
      </c>
      <c r="D285" s="190" t="s">
        <v>222</v>
      </c>
      <c r="E285" s="210" t="s">
        <v>223</v>
      </c>
      <c r="F285" s="192" t="s">
        <v>43</v>
      </c>
      <c r="G285" s="797">
        <f t="shared" ref="G285:G290" si="666">H285+I285</f>
        <v>0</v>
      </c>
      <c r="H285" s="798"/>
      <c r="I285" s="794"/>
      <c r="J285" s="797">
        <f t="shared" ref="J285:J290" si="667">K285+L285</f>
        <v>0</v>
      </c>
      <c r="K285" s="798"/>
      <c r="L285" s="799"/>
      <c r="M285" s="797">
        <f t="shared" ref="M285:M290" si="668">N285+O285</f>
        <v>0</v>
      </c>
      <c r="N285" s="798"/>
      <c r="O285" s="799"/>
      <c r="P285" s="797">
        <f t="shared" ref="P285:P290" si="669">Q285+R285</f>
        <v>0</v>
      </c>
      <c r="Q285" s="798"/>
      <c r="R285" s="799"/>
      <c r="S285" s="797">
        <f t="shared" ref="S285:S290" si="670">T285+U285</f>
        <v>0</v>
      </c>
      <c r="T285" s="798"/>
      <c r="U285" s="799"/>
      <c r="V285" s="585" t="s">
        <v>34</v>
      </c>
      <c r="W285" s="586" t="s">
        <v>34</v>
      </c>
      <c r="X285" s="586" t="s">
        <v>34</v>
      </c>
      <c r="Y285" s="587" t="s">
        <v>34</v>
      </c>
      <c r="Z285" s="995">
        <f t="shared" ref="Z285:Z288" si="671">G285-J285</f>
        <v>0</v>
      </c>
      <c r="AA285" s="996">
        <f t="shared" ref="AA285:AA288" si="672">G285-M285</f>
        <v>0</v>
      </c>
      <c r="AB285" s="996">
        <f t="shared" ref="AB285:AB288" si="673">G285-P285</f>
        <v>0</v>
      </c>
      <c r="AC285" s="997">
        <f t="shared" ref="AC285:AC288" si="674">G285-S285</f>
        <v>0</v>
      </c>
      <c r="AD285" s="998">
        <f t="shared" ref="AD285:AD288" si="675">IF(G285&gt;0,ROUND((J285/G285),3),0)</f>
        <v>0</v>
      </c>
      <c r="AE285" s="999">
        <f t="shared" ref="AE285:AE288" si="676">IF(G285&gt;0,ROUND((M285/G285),3),0)</f>
        <v>0</v>
      </c>
      <c r="AF285" s="999">
        <f t="shared" ref="AF285:AF288" si="677">IF(G285&gt;0,ROUND((P285/G285),3),0)</f>
        <v>0</v>
      </c>
      <c r="AG285" s="1000">
        <f t="shared" ref="AG285:AG288" si="678">IF(G285&gt;0,ROUND((S285/G285),3),0)</f>
        <v>0</v>
      </c>
    </row>
    <row r="286" spans="1:34" s="20" customFormat="1" ht="27" outlineLevel="1" thickTop="1" thickBot="1" x14ac:dyDescent="0.3">
      <c r="A286" s="127"/>
      <c r="B286" s="244" t="s">
        <v>611</v>
      </c>
      <c r="C286" s="189">
        <v>2240</v>
      </c>
      <c r="D286" s="245" t="s">
        <v>224</v>
      </c>
      <c r="E286" s="246" t="s">
        <v>637</v>
      </c>
      <c r="F286" s="247" t="s">
        <v>43</v>
      </c>
      <c r="G286" s="714">
        <f t="shared" si="666"/>
        <v>0</v>
      </c>
      <c r="H286" s="795"/>
      <c r="I286" s="796"/>
      <c r="J286" s="714">
        <f t="shared" si="667"/>
        <v>0</v>
      </c>
      <c r="K286" s="795"/>
      <c r="L286" s="796">
        <v>0</v>
      </c>
      <c r="M286" s="714">
        <f t="shared" si="668"/>
        <v>0</v>
      </c>
      <c r="N286" s="795"/>
      <c r="O286" s="796">
        <v>0</v>
      </c>
      <c r="P286" s="714">
        <f t="shared" si="669"/>
        <v>0</v>
      </c>
      <c r="Q286" s="795"/>
      <c r="R286" s="796"/>
      <c r="S286" s="714">
        <f t="shared" si="670"/>
        <v>0</v>
      </c>
      <c r="T286" s="795"/>
      <c r="U286" s="796"/>
      <c r="V286" s="585" t="s">
        <v>34</v>
      </c>
      <c r="W286" s="586" t="s">
        <v>34</v>
      </c>
      <c r="X286" s="586" t="s">
        <v>34</v>
      </c>
      <c r="Y286" s="587" t="s">
        <v>34</v>
      </c>
      <c r="Z286" s="995">
        <f t="shared" si="671"/>
        <v>0</v>
      </c>
      <c r="AA286" s="996">
        <f t="shared" si="672"/>
        <v>0</v>
      </c>
      <c r="AB286" s="996">
        <f t="shared" si="673"/>
        <v>0</v>
      </c>
      <c r="AC286" s="997">
        <f t="shared" si="674"/>
        <v>0</v>
      </c>
      <c r="AD286" s="998">
        <f t="shared" si="675"/>
        <v>0</v>
      </c>
      <c r="AE286" s="999">
        <f t="shared" si="676"/>
        <v>0</v>
      </c>
      <c r="AF286" s="999">
        <f t="shared" si="677"/>
        <v>0</v>
      </c>
      <c r="AG286" s="1000">
        <f t="shared" si="678"/>
        <v>0</v>
      </c>
    </row>
    <row r="287" spans="1:34" s="143" customFormat="1" ht="39" outlineLevel="1" thickTop="1" thickBot="1" x14ac:dyDescent="0.3">
      <c r="A287" s="127"/>
      <c r="B287" s="248" t="s">
        <v>612</v>
      </c>
      <c r="C287" s="189">
        <v>2240</v>
      </c>
      <c r="D287" s="190" t="s">
        <v>226</v>
      </c>
      <c r="E287" s="191" t="s">
        <v>227</v>
      </c>
      <c r="F287" s="249" t="s">
        <v>43</v>
      </c>
      <c r="G287" s="797">
        <f t="shared" si="666"/>
        <v>0</v>
      </c>
      <c r="H287" s="819">
        <f>H288+H292+H296+H301+H308+H315</f>
        <v>0</v>
      </c>
      <c r="I287" s="820">
        <f>I288+I292+I296+I301+I308+I315</f>
        <v>0</v>
      </c>
      <c r="J287" s="797">
        <f t="shared" si="667"/>
        <v>0</v>
      </c>
      <c r="K287" s="819">
        <f>K288+K292+K296+K301+K308+K315</f>
        <v>0</v>
      </c>
      <c r="L287" s="820">
        <f>L288+L292+L296+L301+L308+L315</f>
        <v>0</v>
      </c>
      <c r="M287" s="797">
        <f t="shared" si="668"/>
        <v>0</v>
      </c>
      <c r="N287" s="819">
        <f>N288+N292+N296+N301+N308+N315</f>
        <v>0</v>
      </c>
      <c r="O287" s="820">
        <f>O288+O292+O296+O301+O308+O315</f>
        <v>0</v>
      </c>
      <c r="P287" s="797">
        <f t="shared" si="669"/>
        <v>0</v>
      </c>
      <c r="Q287" s="819">
        <f>Q288+Q292+Q296+Q301+Q308+Q315</f>
        <v>0</v>
      </c>
      <c r="R287" s="820">
        <f>R288+R292+R296+R301+R308+R315</f>
        <v>0</v>
      </c>
      <c r="S287" s="797">
        <f t="shared" si="670"/>
        <v>0</v>
      </c>
      <c r="T287" s="819">
        <f>T288+T292+T296+T301+T308+T315</f>
        <v>0</v>
      </c>
      <c r="U287" s="820">
        <f>U288+U292+U296+U301+U308+U315</f>
        <v>0</v>
      </c>
      <c r="V287" s="567" t="s">
        <v>34</v>
      </c>
      <c r="W287" s="568" t="s">
        <v>34</v>
      </c>
      <c r="X287" s="568" t="s">
        <v>34</v>
      </c>
      <c r="Y287" s="569" t="s">
        <v>34</v>
      </c>
      <c r="Z287" s="966">
        <f t="shared" si="671"/>
        <v>0</v>
      </c>
      <c r="AA287" s="819">
        <f t="shared" si="672"/>
        <v>0</v>
      </c>
      <c r="AB287" s="819">
        <f t="shared" si="673"/>
        <v>0</v>
      </c>
      <c r="AC287" s="967">
        <f t="shared" si="674"/>
        <v>0</v>
      </c>
      <c r="AD287" s="968">
        <f t="shared" si="675"/>
        <v>0</v>
      </c>
      <c r="AE287" s="969">
        <f t="shared" si="676"/>
        <v>0</v>
      </c>
      <c r="AF287" s="969">
        <f t="shared" si="677"/>
        <v>0</v>
      </c>
      <c r="AG287" s="970">
        <f t="shared" si="678"/>
        <v>0</v>
      </c>
    </row>
    <row r="288" spans="1:34" s="143" customFormat="1" ht="15.75" outlineLevel="1" thickTop="1" x14ac:dyDescent="0.25">
      <c r="A288" s="448"/>
      <c r="B288" s="157" t="s">
        <v>613</v>
      </c>
      <c r="C288" s="207">
        <v>2240</v>
      </c>
      <c r="D288" s="212" t="s">
        <v>226</v>
      </c>
      <c r="E288" s="183" t="s">
        <v>228</v>
      </c>
      <c r="F288" s="115" t="s">
        <v>43</v>
      </c>
      <c r="G288" s="639">
        <f t="shared" si="666"/>
        <v>0</v>
      </c>
      <c r="H288" s="787">
        <f>ROUND(H290*H291/1000,1)</f>
        <v>0</v>
      </c>
      <c r="I288" s="788">
        <f>ROUND(I290*I291/1000,1)</f>
        <v>0</v>
      </c>
      <c r="J288" s="639">
        <f t="shared" si="667"/>
        <v>0</v>
      </c>
      <c r="K288" s="787">
        <f>ROUND(K290*K291/1000,1)</f>
        <v>0</v>
      </c>
      <c r="L288" s="788">
        <f>ROUND(L290*L291/1000,1)</f>
        <v>0</v>
      </c>
      <c r="M288" s="639">
        <f t="shared" si="668"/>
        <v>0</v>
      </c>
      <c r="N288" s="787">
        <f>ROUND(N290*N291/1000,1)</f>
        <v>0</v>
      </c>
      <c r="O288" s="788">
        <f>ROUND(O290*O291/1000,1)</f>
        <v>0</v>
      </c>
      <c r="P288" s="639">
        <f t="shared" si="669"/>
        <v>0</v>
      </c>
      <c r="Q288" s="787">
        <f>ROUND(Q290*Q291/1000,1)</f>
        <v>0</v>
      </c>
      <c r="R288" s="788">
        <f>ROUND(R290*R291/1000,1)</f>
        <v>0</v>
      </c>
      <c r="S288" s="639">
        <f t="shared" si="670"/>
        <v>0</v>
      </c>
      <c r="T288" s="787">
        <f>ROUND(T290*T291/1000,1)</f>
        <v>0</v>
      </c>
      <c r="U288" s="788">
        <f>ROUND(U290*U291/1000,1)</f>
        <v>0</v>
      </c>
      <c r="V288" s="561" t="s">
        <v>34</v>
      </c>
      <c r="W288" s="562" t="s">
        <v>34</v>
      </c>
      <c r="X288" s="562" t="s">
        <v>34</v>
      </c>
      <c r="Y288" s="563" t="s">
        <v>34</v>
      </c>
      <c r="Z288" s="933">
        <f t="shared" si="671"/>
        <v>0</v>
      </c>
      <c r="AA288" s="787">
        <f t="shared" si="672"/>
        <v>0</v>
      </c>
      <c r="AB288" s="787">
        <f t="shared" si="673"/>
        <v>0</v>
      </c>
      <c r="AC288" s="934">
        <f t="shared" si="674"/>
        <v>0</v>
      </c>
      <c r="AD288" s="935">
        <f t="shared" si="675"/>
        <v>0</v>
      </c>
      <c r="AE288" s="936">
        <f t="shared" si="676"/>
        <v>0</v>
      </c>
      <c r="AF288" s="936">
        <f t="shared" si="677"/>
        <v>0</v>
      </c>
      <c r="AG288" s="937">
        <f t="shared" si="678"/>
        <v>0</v>
      </c>
    </row>
    <row r="289" spans="1:33" s="143" customFormat="1" ht="12.75" outlineLevel="1" x14ac:dyDescent="0.25">
      <c r="A289" s="131"/>
      <c r="B289" s="119"/>
      <c r="C289" s="214"/>
      <c r="D289" s="215"/>
      <c r="E289" s="122" t="s">
        <v>229</v>
      </c>
      <c r="F289" s="120" t="s">
        <v>35</v>
      </c>
      <c r="G289" s="789">
        <f t="shared" si="666"/>
        <v>0</v>
      </c>
      <c r="H289" s="790"/>
      <c r="I289" s="791"/>
      <c r="J289" s="789">
        <f t="shared" si="667"/>
        <v>0</v>
      </c>
      <c r="K289" s="790"/>
      <c r="L289" s="791"/>
      <c r="M289" s="789">
        <f t="shared" si="668"/>
        <v>0</v>
      </c>
      <c r="N289" s="790"/>
      <c r="O289" s="791"/>
      <c r="P289" s="789">
        <f t="shared" si="669"/>
        <v>0</v>
      </c>
      <c r="Q289" s="790"/>
      <c r="R289" s="791"/>
      <c r="S289" s="789">
        <f t="shared" si="670"/>
        <v>0</v>
      </c>
      <c r="T289" s="790"/>
      <c r="U289" s="791"/>
      <c r="V289" s="555" t="s">
        <v>34</v>
      </c>
      <c r="W289" s="556" t="s">
        <v>34</v>
      </c>
      <c r="X289" s="556" t="s">
        <v>34</v>
      </c>
      <c r="Y289" s="557" t="s">
        <v>34</v>
      </c>
      <c r="Z289" s="954" t="s">
        <v>34</v>
      </c>
      <c r="AA289" s="955" t="s">
        <v>34</v>
      </c>
      <c r="AB289" s="955" t="s">
        <v>34</v>
      </c>
      <c r="AC289" s="956" t="s">
        <v>34</v>
      </c>
      <c r="AD289" s="954" t="s">
        <v>34</v>
      </c>
      <c r="AE289" s="955" t="s">
        <v>34</v>
      </c>
      <c r="AF289" s="955" t="s">
        <v>34</v>
      </c>
      <c r="AG289" s="956" t="s">
        <v>34</v>
      </c>
    </row>
    <row r="290" spans="1:33" s="143" customFormat="1" ht="12.75" outlineLevel="1" x14ac:dyDescent="0.25">
      <c r="A290" s="131"/>
      <c r="B290" s="119"/>
      <c r="C290" s="214"/>
      <c r="D290" s="215"/>
      <c r="E290" s="122" t="s">
        <v>230</v>
      </c>
      <c r="F290" s="120" t="s">
        <v>167</v>
      </c>
      <c r="G290" s="789">
        <f t="shared" si="666"/>
        <v>0</v>
      </c>
      <c r="H290" s="790"/>
      <c r="I290" s="791"/>
      <c r="J290" s="789">
        <f t="shared" si="667"/>
        <v>0</v>
      </c>
      <c r="K290" s="790"/>
      <c r="L290" s="791"/>
      <c r="M290" s="789">
        <f t="shared" si="668"/>
        <v>0</v>
      </c>
      <c r="N290" s="790"/>
      <c r="O290" s="791"/>
      <c r="P290" s="789">
        <f t="shared" si="669"/>
        <v>0</v>
      </c>
      <c r="Q290" s="790"/>
      <c r="R290" s="791"/>
      <c r="S290" s="789">
        <f t="shared" si="670"/>
        <v>0</v>
      </c>
      <c r="T290" s="790"/>
      <c r="U290" s="791"/>
      <c r="V290" s="570" t="s">
        <v>34</v>
      </c>
      <c r="W290" s="571" t="s">
        <v>34</v>
      </c>
      <c r="X290" s="571" t="s">
        <v>34</v>
      </c>
      <c r="Y290" s="572" t="s">
        <v>34</v>
      </c>
      <c r="Z290" s="971" t="s">
        <v>34</v>
      </c>
      <c r="AA290" s="972" t="s">
        <v>34</v>
      </c>
      <c r="AB290" s="972" t="s">
        <v>34</v>
      </c>
      <c r="AC290" s="973" t="s">
        <v>34</v>
      </c>
      <c r="AD290" s="971" t="s">
        <v>34</v>
      </c>
      <c r="AE290" s="972" t="s">
        <v>34</v>
      </c>
      <c r="AF290" s="972" t="s">
        <v>34</v>
      </c>
      <c r="AG290" s="973" t="s">
        <v>34</v>
      </c>
    </row>
    <row r="291" spans="1:33" s="143" customFormat="1" ht="24" outlineLevel="1" x14ac:dyDescent="0.25">
      <c r="A291" s="131"/>
      <c r="B291" s="119"/>
      <c r="C291" s="214"/>
      <c r="D291" s="215"/>
      <c r="E291" s="122" t="s">
        <v>231</v>
      </c>
      <c r="F291" s="120" t="s">
        <v>62</v>
      </c>
      <c r="G291" s="808">
        <f>IF(I291+H291&gt;0,AVERAGE(H291:I291),0)</f>
        <v>0</v>
      </c>
      <c r="H291" s="809"/>
      <c r="I291" s="810"/>
      <c r="J291" s="808">
        <f>IF(L291+K291&gt;0,AVERAGE(K291:L291),0)</f>
        <v>0</v>
      </c>
      <c r="K291" s="809"/>
      <c r="L291" s="810"/>
      <c r="M291" s="808">
        <f>IF(O291+N291&gt;0,AVERAGE(N291:O291),0)</f>
        <v>0</v>
      </c>
      <c r="N291" s="809"/>
      <c r="O291" s="810"/>
      <c r="P291" s="808">
        <f>IF(R291+Q291&gt;0,AVERAGE(Q291:R291),0)</f>
        <v>0</v>
      </c>
      <c r="Q291" s="809"/>
      <c r="R291" s="810"/>
      <c r="S291" s="808">
        <f>IF(U291+T291&gt;0,AVERAGE(T291:U291),0)</f>
        <v>0</v>
      </c>
      <c r="T291" s="809"/>
      <c r="U291" s="810"/>
      <c r="V291" s="555" t="s">
        <v>34</v>
      </c>
      <c r="W291" s="556" t="s">
        <v>34</v>
      </c>
      <c r="X291" s="556" t="s">
        <v>34</v>
      </c>
      <c r="Y291" s="557" t="s">
        <v>34</v>
      </c>
      <c r="Z291" s="954" t="s">
        <v>34</v>
      </c>
      <c r="AA291" s="955" t="s">
        <v>34</v>
      </c>
      <c r="AB291" s="955" t="s">
        <v>34</v>
      </c>
      <c r="AC291" s="956" t="s">
        <v>34</v>
      </c>
      <c r="AD291" s="954" t="s">
        <v>34</v>
      </c>
      <c r="AE291" s="955" t="s">
        <v>34</v>
      </c>
      <c r="AF291" s="955" t="s">
        <v>34</v>
      </c>
      <c r="AG291" s="956" t="s">
        <v>34</v>
      </c>
    </row>
    <row r="292" spans="1:33" s="143" customFormat="1" outlineLevel="1" x14ac:dyDescent="0.25">
      <c r="A292" s="448"/>
      <c r="B292" s="157" t="s">
        <v>614</v>
      </c>
      <c r="C292" s="207">
        <v>2240</v>
      </c>
      <c r="D292" s="212" t="s">
        <v>226</v>
      </c>
      <c r="E292" s="183" t="s">
        <v>232</v>
      </c>
      <c r="F292" s="115" t="s">
        <v>43</v>
      </c>
      <c r="G292" s="639">
        <f>H292+I292</f>
        <v>0</v>
      </c>
      <c r="H292" s="787">
        <f t="shared" ref="H292:I292" si="679">ROUND(H294*H295/1000,1)</f>
        <v>0</v>
      </c>
      <c r="I292" s="788">
        <f t="shared" si="679"/>
        <v>0</v>
      </c>
      <c r="J292" s="639">
        <f>K292+L292</f>
        <v>0</v>
      </c>
      <c r="K292" s="787">
        <f t="shared" ref="K292:L292" si="680">ROUND(K294*K295/1000,1)</f>
        <v>0</v>
      </c>
      <c r="L292" s="788">
        <f t="shared" si="680"/>
        <v>0</v>
      </c>
      <c r="M292" s="639">
        <f>N292+O292</f>
        <v>0</v>
      </c>
      <c r="N292" s="787">
        <f t="shared" ref="N292:O292" si="681">ROUND(N294*N295/1000,1)</f>
        <v>0</v>
      </c>
      <c r="O292" s="788">
        <f t="shared" si="681"/>
        <v>0</v>
      </c>
      <c r="P292" s="639">
        <f>Q292+R292</f>
        <v>0</v>
      </c>
      <c r="Q292" s="787">
        <f t="shared" ref="Q292:R292" si="682">ROUND(Q294*Q295/1000,1)</f>
        <v>0</v>
      </c>
      <c r="R292" s="788">
        <f t="shared" si="682"/>
        <v>0</v>
      </c>
      <c r="S292" s="639">
        <f>T292+U292</f>
        <v>0</v>
      </c>
      <c r="T292" s="787">
        <f t="shared" ref="T292:U292" si="683">ROUND(T294*T295/1000,1)</f>
        <v>0</v>
      </c>
      <c r="U292" s="788">
        <f t="shared" si="683"/>
        <v>0</v>
      </c>
      <c r="V292" s="573" t="s">
        <v>34</v>
      </c>
      <c r="W292" s="574" t="s">
        <v>34</v>
      </c>
      <c r="X292" s="574" t="s">
        <v>34</v>
      </c>
      <c r="Y292" s="575" t="s">
        <v>34</v>
      </c>
      <c r="Z292" s="938">
        <f t="shared" ref="Z292" si="684">G292-J292</f>
        <v>0</v>
      </c>
      <c r="AA292" s="806">
        <f t="shared" ref="AA292" si="685">G292-M292</f>
        <v>0</v>
      </c>
      <c r="AB292" s="806">
        <f t="shared" ref="AB292" si="686">G292-P292</f>
        <v>0</v>
      </c>
      <c r="AC292" s="974">
        <f t="shared" ref="AC292" si="687">G292-S292</f>
        <v>0</v>
      </c>
      <c r="AD292" s="975">
        <f t="shared" ref="AD292" si="688">IF(G292&gt;0,ROUND((J292/G292),3),0)</f>
        <v>0</v>
      </c>
      <c r="AE292" s="976">
        <f t="shared" ref="AE292" si="689">IF(G292&gt;0,ROUND((M292/G292),3),0)</f>
        <v>0</v>
      </c>
      <c r="AF292" s="976">
        <f t="shared" ref="AF292" si="690">IF(G292&gt;0,ROUND((P292/G292),3),0)</f>
        <v>0</v>
      </c>
      <c r="AG292" s="977">
        <f t="shared" ref="AG292" si="691">IF(G292&gt;0,ROUND((S292/G292),3),0)</f>
        <v>0</v>
      </c>
    </row>
    <row r="293" spans="1:33" s="143" customFormat="1" ht="12.75" outlineLevel="1" x14ac:dyDescent="0.25">
      <c r="A293" s="131"/>
      <c r="B293" s="119"/>
      <c r="C293" s="214"/>
      <c r="D293" s="215"/>
      <c r="E293" s="122" t="s">
        <v>229</v>
      </c>
      <c r="F293" s="120" t="s">
        <v>35</v>
      </c>
      <c r="G293" s="789">
        <f>H293+I293</f>
        <v>0</v>
      </c>
      <c r="H293" s="790"/>
      <c r="I293" s="791"/>
      <c r="J293" s="789">
        <f>K293+L293</f>
        <v>0</v>
      </c>
      <c r="K293" s="790"/>
      <c r="L293" s="791"/>
      <c r="M293" s="789">
        <f>N293+O293</f>
        <v>0</v>
      </c>
      <c r="N293" s="790"/>
      <c r="O293" s="791"/>
      <c r="P293" s="789">
        <f>Q293+R293</f>
        <v>0</v>
      </c>
      <c r="Q293" s="790"/>
      <c r="R293" s="791"/>
      <c r="S293" s="789">
        <f>T293+U293</f>
        <v>0</v>
      </c>
      <c r="T293" s="790"/>
      <c r="U293" s="791"/>
      <c r="V293" s="555" t="s">
        <v>34</v>
      </c>
      <c r="W293" s="556" t="s">
        <v>34</v>
      </c>
      <c r="X293" s="556" t="s">
        <v>34</v>
      </c>
      <c r="Y293" s="557" t="s">
        <v>34</v>
      </c>
      <c r="Z293" s="954" t="s">
        <v>34</v>
      </c>
      <c r="AA293" s="955" t="s">
        <v>34</v>
      </c>
      <c r="AB293" s="955" t="s">
        <v>34</v>
      </c>
      <c r="AC293" s="956" t="s">
        <v>34</v>
      </c>
      <c r="AD293" s="954" t="s">
        <v>34</v>
      </c>
      <c r="AE293" s="955" t="s">
        <v>34</v>
      </c>
      <c r="AF293" s="955" t="s">
        <v>34</v>
      </c>
      <c r="AG293" s="956" t="s">
        <v>34</v>
      </c>
    </row>
    <row r="294" spans="1:33" s="143" customFormat="1" ht="12.75" outlineLevel="1" x14ac:dyDescent="0.25">
      <c r="A294" s="131"/>
      <c r="B294" s="119"/>
      <c r="C294" s="214"/>
      <c r="D294" s="215"/>
      <c r="E294" s="122" t="s">
        <v>230</v>
      </c>
      <c r="F294" s="120" t="s">
        <v>167</v>
      </c>
      <c r="G294" s="789">
        <f>H294+I294</f>
        <v>0</v>
      </c>
      <c r="H294" s="790"/>
      <c r="I294" s="791"/>
      <c r="J294" s="789">
        <f>K294+L294</f>
        <v>0</v>
      </c>
      <c r="K294" s="790"/>
      <c r="L294" s="791"/>
      <c r="M294" s="789">
        <f>N294+O294</f>
        <v>0</v>
      </c>
      <c r="N294" s="790"/>
      <c r="O294" s="791"/>
      <c r="P294" s="789">
        <f>Q294+R294</f>
        <v>0</v>
      </c>
      <c r="Q294" s="790"/>
      <c r="R294" s="791"/>
      <c r="S294" s="789">
        <f>T294+U294</f>
        <v>0</v>
      </c>
      <c r="T294" s="790"/>
      <c r="U294" s="791"/>
      <c r="V294" s="570" t="s">
        <v>34</v>
      </c>
      <c r="W294" s="571" t="s">
        <v>34</v>
      </c>
      <c r="X294" s="571" t="s">
        <v>34</v>
      </c>
      <c r="Y294" s="572" t="s">
        <v>34</v>
      </c>
      <c r="Z294" s="971" t="s">
        <v>34</v>
      </c>
      <c r="AA294" s="972" t="s">
        <v>34</v>
      </c>
      <c r="AB294" s="972" t="s">
        <v>34</v>
      </c>
      <c r="AC294" s="973" t="s">
        <v>34</v>
      </c>
      <c r="AD294" s="971" t="s">
        <v>34</v>
      </c>
      <c r="AE294" s="972" t="s">
        <v>34</v>
      </c>
      <c r="AF294" s="972" t="s">
        <v>34</v>
      </c>
      <c r="AG294" s="973" t="s">
        <v>34</v>
      </c>
    </row>
    <row r="295" spans="1:33" s="143" customFormat="1" ht="24" outlineLevel="1" x14ac:dyDescent="0.25">
      <c r="A295" s="131"/>
      <c r="B295" s="119"/>
      <c r="C295" s="214"/>
      <c r="D295" s="215"/>
      <c r="E295" s="122" t="s">
        <v>231</v>
      </c>
      <c r="F295" s="120" t="s">
        <v>62</v>
      </c>
      <c r="G295" s="808">
        <f>IF(I295+H295&gt;0,AVERAGE(H295:I295),0)</f>
        <v>0</v>
      </c>
      <c r="H295" s="809"/>
      <c r="I295" s="810"/>
      <c r="J295" s="808">
        <f>IF(L295+K295&gt;0,AVERAGE(K295:L295),0)</f>
        <v>0</v>
      </c>
      <c r="K295" s="809"/>
      <c r="L295" s="810"/>
      <c r="M295" s="808">
        <f>IF(O295+N295&gt;0,AVERAGE(N295:O295),0)</f>
        <v>0</v>
      </c>
      <c r="N295" s="809"/>
      <c r="O295" s="810"/>
      <c r="P295" s="808">
        <f>IF(R295+Q295&gt;0,AVERAGE(Q295:R295),0)</f>
        <v>0</v>
      </c>
      <c r="Q295" s="809"/>
      <c r="R295" s="810"/>
      <c r="S295" s="808">
        <f>IF(U295+T295&gt;0,AVERAGE(T295:U295),0)</f>
        <v>0</v>
      </c>
      <c r="T295" s="809"/>
      <c r="U295" s="810"/>
      <c r="V295" s="555" t="s">
        <v>34</v>
      </c>
      <c r="W295" s="556" t="s">
        <v>34</v>
      </c>
      <c r="X295" s="556" t="s">
        <v>34</v>
      </c>
      <c r="Y295" s="557" t="s">
        <v>34</v>
      </c>
      <c r="Z295" s="954" t="s">
        <v>34</v>
      </c>
      <c r="AA295" s="955" t="s">
        <v>34</v>
      </c>
      <c r="AB295" s="955" t="s">
        <v>34</v>
      </c>
      <c r="AC295" s="956" t="s">
        <v>34</v>
      </c>
      <c r="AD295" s="954" t="s">
        <v>34</v>
      </c>
      <c r="AE295" s="955" t="s">
        <v>34</v>
      </c>
      <c r="AF295" s="955" t="s">
        <v>34</v>
      </c>
      <c r="AG295" s="956" t="s">
        <v>34</v>
      </c>
    </row>
    <row r="296" spans="1:33" s="143" customFormat="1" outlineLevel="1" x14ac:dyDescent="0.25">
      <c r="A296" s="448"/>
      <c r="B296" s="157" t="s">
        <v>615</v>
      </c>
      <c r="C296" s="207">
        <v>2240</v>
      </c>
      <c r="D296" s="212" t="s">
        <v>226</v>
      </c>
      <c r="E296" s="183" t="s">
        <v>233</v>
      </c>
      <c r="F296" s="115" t="s">
        <v>43</v>
      </c>
      <c r="G296" s="639">
        <f>H296+I296</f>
        <v>0</v>
      </c>
      <c r="H296" s="787">
        <f>ROUND((H298*H299+H300)/1000,1)</f>
        <v>0</v>
      </c>
      <c r="I296" s="787">
        <f>ROUND((I298*I299+I300)/1000,1)</f>
        <v>0</v>
      </c>
      <c r="J296" s="639">
        <f t="shared" ref="J296" si="692">K296+L296</f>
        <v>0</v>
      </c>
      <c r="K296" s="787">
        <f t="shared" ref="K296:L296" si="693">ROUND((K298*K299+K300)/1000,1)</f>
        <v>0</v>
      </c>
      <c r="L296" s="787">
        <f t="shared" si="693"/>
        <v>0</v>
      </c>
      <c r="M296" s="639">
        <f t="shared" ref="M296" si="694">N296+O296</f>
        <v>0</v>
      </c>
      <c r="N296" s="787">
        <f t="shared" ref="N296:O296" si="695">ROUND((N298*N299+N300)/1000,1)</f>
        <v>0</v>
      </c>
      <c r="O296" s="787">
        <f t="shared" si="695"/>
        <v>0</v>
      </c>
      <c r="P296" s="639">
        <f t="shared" ref="P296" si="696">Q296+R296</f>
        <v>0</v>
      </c>
      <c r="Q296" s="787">
        <f t="shared" ref="Q296:R296" si="697">ROUND((Q298*Q299+Q300)/1000,1)</f>
        <v>0</v>
      </c>
      <c r="R296" s="787">
        <f t="shared" si="697"/>
        <v>0</v>
      </c>
      <c r="S296" s="639">
        <f t="shared" ref="S296" si="698">T296+U296</f>
        <v>0</v>
      </c>
      <c r="T296" s="787">
        <f t="shared" ref="T296:U296" si="699">ROUND((T298*T299+T300)/1000,1)</f>
        <v>0</v>
      </c>
      <c r="U296" s="787">
        <f t="shared" si="699"/>
        <v>0</v>
      </c>
      <c r="V296" s="573" t="s">
        <v>34</v>
      </c>
      <c r="W296" s="574" t="s">
        <v>34</v>
      </c>
      <c r="X296" s="574" t="s">
        <v>34</v>
      </c>
      <c r="Y296" s="575" t="s">
        <v>34</v>
      </c>
      <c r="Z296" s="938">
        <f t="shared" ref="Z296" si="700">G296-J296</f>
        <v>0</v>
      </c>
      <c r="AA296" s="806">
        <f t="shared" ref="AA296" si="701">G296-M296</f>
        <v>0</v>
      </c>
      <c r="AB296" s="806">
        <f t="shared" ref="AB296" si="702">G296-P296</f>
        <v>0</v>
      </c>
      <c r="AC296" s="974">
        <f t="shared" ref="AC296" si="703">G296-S296</f>
        <v>0</v>
      </c>
      <c r="AD296" s="975">
        <f t="shared" ref="AD296" si="704">IF(G296&gt;0,ROUND((J296/G296),3),0)</f>
        <v>0</v>
      </c>
      <c r="AE296" s="976">
        <f t="shared" ref="AE296" si="705">IF(G296&gt;0,ROUND((M296/G296),3),0)</f>
        <v>0</v>
      </c>
      <c r="AF296" s="976">
        <f t="shared" ref="AF296" si="706">IF(G296&gt;0,ROUND((P296/G296),3),0)</f>
        <v>0</v>
      </c>
      <c r="AG296" s="977">
        <f t="shared" ref="AG296" si="707">IF(G296&gt;0,ROUND((S296/G296),3),0)</f>
        <v>0</v>
      </c>
    </row>
    <row r="297" spans="1:33" s="143" customFormat="1" ht="12.75" outlineLevel="1" x14ac:dyDescent="0.25">
      <c r="A297" s="131"/>
      <c r="B297" s="676"/>
      <c r="C297" s="253"/>
      <c r="D297" s="254"/>
      <c r="E297" s="122" t="s">
        <v>229</v>
      </c>
      <c r="F297" s="120" t="s">
        <v>35</v>
      </c>
      <c r="G297" s="789">
        <f>H297+I297</f>
        <v>0</v>
      </c>
      <c r="H297" s="790"/>
      <c r="I297" s="791"/>
      <c r="J297" s="789">
        <f>K297+L297</f>
        <v>0</v>
      </c>
      <c r="K297" s="790"/>
      <c r="L297" s="791"/>
      <c r="M297" s="789">
        <f>N297+O297</f>
        <v>0</v>
      </c>
      <c r="N297" s="790"/>
      <c r="O297" s="791"/>
      <c r="P297" s="789">
        <f>Q297+R297</f>
        <v>0</v>
      </c>
      <c r="Q297" s="790"/>
      <c r="R297" s="791"/>
      <c r="S297" s="789">
        <f>T297+U297</f>
        <v>0</v>
      </c>
      <c r="T297" s="790"/>
      <c r="U297" s="791"/>
      <c r="V297" s="555" t="s">
        <v>34</v>
      </c>
      <c r="W297" s="556" t="s">
        <v>34</v>
      </c>
      <c r="X297" s="556" t="s">
        <v>34</v>
      </c>
      <c r="Y297" s="557" t="s">
        <v>34</v>
      </c>
      <c r="Z297" s="954" t="s">
        <v>34</v>
      </c>
      <c r="AA297" s="955" t="s">
        <v>34</v>
      </c>
      <c r="AB297" s="955" t="s">
        <v>34</v>
      </c>
      <c r="AC297" s="956" t="s">
        <v>34</v>
      </c>
      <c r="AD297" s="954" t="s">
        <v>34</v>
      </c>
      <c r="AE297" s="955" t="s">
        <v>34</v>
      </c>
      <c r="AF297" s="955" t="s">
        <v>34</v>
      </c>
      <c r="AG297" s="956" t="s">
        <v>34</v>
      </c>
    </row>
    <row r="298" spans="1:33" s="143" customFormat="1" ht="12.75" outlineLevel="1" x14ac:dyDescent="0.25">
      <c r="A298" s="131"/>
      <c r="B298" s="676"/>
      <c r="C298" s="253"/>
      <c r="D298" s="254"/>
      <c r="E298" s="122" t="s">
        <v>230</v>
      </c>
      <c r="F298" s="120" t="s">
        <v>167</v>
      </c>
      <c r="G298" s="789">
        <f>H298+I298</f>
        <v>0</v>
      </c>
      <c r="H298" s="790"/>
      <c r="I298" s="791"/>
      <c r="J298" s="789">
        <f>K298+L298</f>
        <v>0</v>
      </c>
      <c r="K298" s="790"/>
      <c r="L298" s="791"/>
      <c r="M298" s="789">
        <f>N298+O298</f>
        <v>0</v>
      </c>
      <c r="N298" s="790"/>
      <c r="O298" s="791"/>
      <c r="P298" s="789">
        <f>Q298+R298</f>
        <v>0</v>
      </c>
      <c r="Q298" s="790"/>
      <c r="R298" s="791"/>
      <c r="S298" s="789">
        <f>T298+U298</f>
        <v>0</v>
      </c>
      <c r="T298" s="790"/>
      <c r="U298" s="791"/>
      <c r="V298" s="570" t="s">
        <v>34</v>
      </c>
      <c r="W298" s="571" t="s">
        <v>34</v>
      </c>
      <c r="X298" s="571" t="s">
        <v>34</v>
      </c>
      <c r="Y298" s="572" t="s">
        <v>34</v>
      </c>
      <c r="Z298" s="971" t="s">
        <v>34</v>
      </c>
      <c r="AA298" s="972" t="s">
        <v>34</v>
      </c>
      <c r="AB298" s="972" t="s">
        <v>34</v>
      </c>
      <c r="AC298" s="973" t="s">
        <v>34</v>
      </c>
      <c r="AD298" s="971" t="s">
        <v>34</v>
      </c>
      <c r="AE298" s="972" t="s">
        <v>34</v>
      </c>
      <c r="AF298" s="972" t="s">
        <v>34</v>
      </c>
      <c r="AG298" s="973" t="s">
        <v>34</v>
      </c>
    </row>
    <row r="299" spans="1:33" s="143" customFormat="1" ht="24" outlineLevel="1" x14ac:dyDescent="0.25">
      <c r="A299" s="131"/>
      <c r="B299" s="217"/>
      <c r="C299" s="197"/>
      <c r="D299" s="198"/>
      <c r="E299" s="122" t="s">
        <v>231</v>
      </c>
      <c r="F299" s="120" t="s">
        <v>62</v>
      </c>
      <c r="G299" s="808">
        <f>IF(I299+H299&gt;0,AVERAGE(H299:I299),0)</f>
        <v>0</v>
      </c>
      <c r="H299" s="809"/>
      <c r="I299" s="810"/>
      <c r="J299" s="808">
        <f>IF(L299+K299&gt;0,AVERAGE(K299:L299),0)</f>
        <v>0</v>
      </c>
      <c r="K299" s="809"/>
      <c r="L299" s="810"/>
      <c r="M299" s="808">
        <f>IF(O299+N299&gt;0,AVERAGE(N299:O299),0)</f>
        <v>0</v>
      </c>
      <c r="N299" s="809"/>
      <c r="O299" s="810"/>
      <c r="P299" s="808">
        <f>IF(R299+Q299&gt;0,AVERAGE(Q299:R299),0)</f>
        <v>0</v>
      </c>
      <c r="Q299" s="809"/>
      <c r="R299" s="810"/>
      <c r="S299" s="808">
        <f>IF(U299+T299&gt;0,AVERAGE(T299:U299),0)</f>
        <v>0</v>
      </c>
      <c r="T299" s="809"/>
      <c r="U299" s="810"/>
      <c r="V299" s="555" t="s">
        <v>34</v>
      </c>
      <c r="W299" s="556" t="s">
        <v>34</v>
      </c>
      <c r="X299" s="556" t="s">
        <v>34</v>
      </c>
      <c r="Y299" s="557" t="s">
        <v>34</v>
      </c>
      <c r="Z299" s="954" t="s">
        <v>34</v>
      </c>
      <c r="AA299" s="955" t="s">
        <v>34</v>
      </c>
      <c r="AB299" s="955" t="s">
        <v>34</v>
      </c>
      <c r="AC299" s="956" t="s">
        <v>34</v>
      </c>
      <c r="AD299" s="954" t="s">
        <v>34</v>
      </c>
      <c r="AE299" s="955" t="s">
        <v>34</v>
      </c>
      <c r="AF299" s="955" t="s">
        <v>34</v>
      </c>
      <c r="AG299" s="956" t="s">
        <v>34</v>
      </c>
    </row>
    <row r="300" spans="1:33" s="143" customFormat="1" ht="12.75" outlineLevel="1" x14ac:dyDescent="0.25">
      <c r="A300" s="131"/>
      <c r="B300" s="879"/>
      <c r="C300" s="207"/>
      <c r="D300" s="212"/>
      <c r="E300" s="1123" t="s">
        <v>503</v>
      </c>
      <c r="F300" s="228" t="s">
        <v>62</v>
      </c>
      <c r="G300" s="1124">
        <f>IF(I300+H300&gt;0,AVERAGE(H300:I300),0)</f>
        <v>0</v>
      </c>
      <c r="H300" s="1125"/>
      <c r="I300" s="1126"/>
      <c r="J300" s="1124">
        <f>IF(L300+K300&gt;0,AVERAGE(K300:L300),0)</f>
        <v>0</v>
      </c>
      <c r="K300" s="1127"/>
      <c r="L300" s="1128"/>
      <c r="M300" s="1124">
        <f>IF(O300+N300&gt;0,AVERAGE(N300:O300),0)</f>
        <v>0</v>
      </c>
      <c r="N300" s="1127"/>
      <c r="O300" s="1128"/>
      <c r="P300" s="1124">
        <f>IF(R300+Q300&gt;0,AVERAGE(Q300:R300),0)</f>
        <v>0</v>
      </c>
      <c r="Q300" s="1127"/>
      <c r="R300" s="1128"/>
      <c r="S300" s="1124">
        <f>IF(U300+T300&gt;0,AVERAGE(T300:U300),0)</f>
        <v>0</v>
      </c>
      <c r="T300" s="1127"/>
      <c r="U300" s="1128"/>
      <c r="V300" s="555" t="s">
        <v>34</v>
      </c>
      <c r="W300" s="556" t="s">
        <v>34</v>
      </c>
      <c r="X300" s="556" t="s">
        <v>34</v>
      </c>
      <c r="Y300" s="557" t="s">
        <v>34</v>
      </c>
      <c r="Z300" s="954" t="s">
        <v>34</v>
      </c>
      <c r="AA300" s="955" t="s">
        <v>34</v>
      </c>
      <c r="AB300" s="955" t="s">
        <v>34</v>
      </c>
      <c r="AC300" s="956" t="s">
        <v>34</v>
      </c>
      <c r="AD300" s="954" t="s">
        <v>34</v>
      </c>
      <c r="AE300" s="955" t="s">
        <v>34</v>
      </c>
      <c r="AF300" s="955" t="s">
        <v>34</v>
      </c>
      <c r="AG300" s="956" t="s">
        <v>34</v>
      </c>
    </row>
    <row r="301" spans="1:33" s="143" customFormat="1" ht="25.5" outlineLevel="1" x14ac:dyDescent="0.25">
      <c r="A301" s="448"/>
      <c r="B301" s="128" t="s">
        <v>616</v>
      </c>
      <c r="C301" s="207">
        <v>2240</v>
      </c>
      <c r="D301" s="212" t="s">
        <v>226</v>
      </c>
      <c r="E301" s="183" t="s">
        <v>234</v>
      </c>
      <c r="F301" s="115" t="s">
        <v>43</v>
      </c>
      <c r="G301" s="639">
        <f>H301+I301</f>
        <v>0</v>
      </c>
      <c r="H301" s="787">
        <f>ROUND((H303+H305*H304+H306*H307)/1000,1)</f>
        <v>0</v>
      </c>
      <c r="I301" s="788">
        <f>ROUND((I303+I305*I304+I306*I307)/1000,1)</f>
        <v>0</v>
      </c>
      <c r="J301" s="639">
        <f>K301+L301</f>
        <v>0</v>
      </c>
      <c r="K301" s="787">
        <f>ROUND((K303+K305*K304+K306*K307)/1000,1)</f>
        <v>0</v>
      </c>
      <c r="L301" s="788">
        <f>ROUND((L303+L305*L304+L306*L307)/1000,1)</f>
        <v>0</v>
      </c>
      <c r="M301" s="639">
        <f>N301+O301</f>
        <v>0</v>
      </c>
      <c r="N301" s="787">
        <f>ROUND((N303+N305*N304+N306*N307)/1000,1)</f>
        <v>0</v>
      </c>
      <c r="O301" s="788">
        <f>ROUND((O303+O305*O304+O306*O307)/1000,1)</f>
        <v>0</v>
      </c>
      <c r="P301" s="639">
        <f>Q301+R301</f>
        <v>0</v>
      </c>
      <c r="Q301" s="787">
        <f>ROUND((Q303+Q305*Q304+Q306*Q307)/1000,1)</f>
        <v>0</v>
      </c>
      <c r="R301" s="788">
        <f>ROUND((R303+R305*R304+R306*R307)/1000,1)</f>
        <v>0</v>
      </c>
      <c r="S301" s="639">
        <f>T301+U301</f>
        <v>0</v>
      </c>
      <c r="T301" s="787">
        <f>ROUND((T303+T305*T304+T306*T307)/1000,1)</f>
        <v>0</v>
      </c>
      <c r="U301" s="788">
        <f>ROUND((U303+U305*U304+U306*U307)/1000,1)</f>
        <v>0</v>
      </c>
      <c r="V301" s="573" t="s">
        <v>34</v>
      </c>
      <c r="W301" s="574" t="s">
        <v>34</v>
      </c>
      <c r="X301" s="574" t="s">
        <v>34</v>
      </c>
      <c r="Y301" s="575" t="s">
        <v>34</v>
      </c>
      <c r="Z301" s="938">
        <f t="shared" ref="Z301" si="708">G301-J301</f>
        <v>0</v>
      </c>
      <c r="AA301" s="806">
        <f t="shared" ref="AA301" si="709">G301-M301</f>
        <v>0</v>
      </c>
      <c r="AB301" s="806">
        <f t="shared" ref="AB301" si="710">G301-P301</f>
        <v>0</v>
      </c>
      <c r="AC301" s="974">
        <f t="shared" ref="AC301" si="711">G301-S301</f>
        <v>0</v>
      </c>
      <c r="AD301" s="975">
        <f t="shared" ref="AD301" si="712">IF(G301&gt;0,ROUND((J301/G301),3),0)</f>
        <v>0</v>
      </c>
      <c r="AE301" s="976">
        <f t="shared" ref="AE301" si="713">IF(G301&gt;0,ROUND((M301/G301),3),0)</f>
        <v>0</v>
      </c>
      <c r="AF301" s="976">
        <f t="shared" ref="AF301" si="714">IF(G301&gt;0,ROUND((P301/G301),3),0)</f>
        <v>0</v>
      </c>
      <c r="AG301" s="977">
        <f t="shared" ref="AG301" si="715">IF(G301&gt;0,ROUND((S301/G301),3),0)</f>
        <v>0</v>
      </c>
    </row>
    <row r="302" spans="1:33" s="143" customFormat="1" ht="12.75" outlineLevel="1" x14ac:dyDescent="0.25">
      <c r="A302" s="131"/>
      <c r="B302" s="676"/>
      <c r="C302" s="253"/>
      <c r="D302" s="254"/>
      <c r="E302" s="122" t="s">
        <v>229</v>
      </c>
      <c r="F302" s="120" t="s">
        <v>35</v>
      </c>
      <c r="G302" s="789">
        <f>H302+I302</f>
        <v>0</v>
      </c>
      <c r="H302" s="790"/>
      <c r="I302" s="791"/>
      <c r="J302" s="789">
        <f>K302+L302</f>
        <v>0</v>
      </c>
      <c r="K302" s="790"/>
      <c r="L302" s="791"/>
      <c r="M302" s="789">
        <f>N302+O302</f>
        <v>0</v>
      </c>
      <c r="N302" s="790"/>
      <c r="O302" s="791"/>
      <c r="P302" s="789">
        <f>Q302+R302</f>
        <v>0</v>
      </c>
      <c r="Q302" s="790"/>
      <c r="R302" s="791"/>
      <c r="S302" s="789">
        <f>T302+U302</f>
        <v>0</v>
      </c>
      <c r="T302" s="790"/>
      <c r="U302" s="791"/>
      <c r="V302" s="555" t="s">
        <v>34</v>
      </c>
      <c r="W302" s="556" t="s">
        <v>34</v>
      </c>
      <c r="X302" s="556" t="s">
        <v>34</v>
      </c>
      <c r="Y302" s="557" t="s">
        <v>34</v>
      </c>
      <c r="Z302" s="954" t="s">
        <v>34</v>
      </c>
      <c r="AA302" s="955" t="s">
        <v>34</v>
      </c>
      <c r="AB302" s="955" t="s">
        <v>34</v>
      </c>
      <c r="AC302" s="956" t="s">
        <v>34</v>
      </c>
      <c r="AD302" s="954" t="s">
        <v>34</v>
      </c>
      <c r="AE302" s="955" t="s">
        <v>34</v>
      </c>
      <c r="AF302" s="955" t="s">
        <v>34</v>
      </c>
      <c r="AG302" s="956" t="s">
        <v>34</v>
      </c>
    </row>
    <row r="303" spans="1:33" s="143" customFormat="1" ht="12.75" outlineLevel="1" x14ac:dyDescent="0.25">
      <c r="A303" s="131"/>
      <c r="B303" s="676"/>
      <c r="C303" s="253"/>
      <c r="D303" s="254"/>
      <c r="E303" s="122" t="s">
        <v>235</v>
      </c>
      <c r="F303" s="120" t="s">
        <v>62</v>
      </c>
      <c r="G303" s="808">
        <f>IF(I303+H303&gt;0,AVERAGE(H303:I303),0)</f>
        <v>0</v>
      </c>
      <c r="H303" s="809"/>
      <c r="I303" s="810"/>
      <c r="J303" s="808">
        <f>IF(L303+K303&gt;0,AVERAGE(K303:L303),0)</f>
        <v>0</v>
      </c>
      <c r="K303" s="809"/>
      <c r="L303" s="810"/>
      <c r="M303" s="808">
        <f>IF(O303+N303&gt;0,AVERAGE(N303:O303),0)</f>
        <v>0</v>
      </c>
      <c r="N303" s="809"/>
      <c r="O303" s="810"/>
      <c r="P303" s="808">
        <f>IF(R303+Q303&gt;0,AVERAGE(Q303:R303),0)</f>
        <v>0</v>
      </c>
      <c r="Q303" s="809"/>
      <c r="R303" s="810"/>
      <c r="S303" s="808">
        <f>IF(U303+T303&gt;0,AVERAGE(T303:U303),0)</f>
        <v>0</v>
      </c>
      <c r="T303" s="809"/>
      <c r="U303" s="810"/>
      <c r="V303" s="570" t="s">
        <v>34</v>
      </c>
      <c r="W303" s="571" t="s">
        <v>34</v>
      </c>
      <c r="X303" s="571" t="s">
        <v>34</v>
      </c>
      <c r="Y303" s="572" t="s">
        <v>34</v>
      </c>
      <c r="Z303" s="971" t="s">
        <v>34</v>
      </c>
      <c r="AA303" s="972" t="s">
        <v>34</v>
      </c>
      <c r="AB303" s="972" t="s">
        <v>34</v>
      </c>
      <c r="AC303" s="973" t="s">
        <v>34</v>
      </c>
      <c r="AD303" s="971" t="s">
        <v>34</v>
      </c>
      <c r="AE303" s="972" t="s">
        <v>34</v>
      </c>
      <c r="AF303" s="972" t="s">
        <v>34</v>
      </c>
      <c r="AG303" s="973" t="s">
        <v>34</v>
      </c>
    </row>
    <row r="304" spans="1:33" s="143" customFormat="1" ht="12.75" outlineLevel="1" x14ac:dyDescent="0.25">
      <c r="A304" s="131"/>
      <c r="B304" s="676"/>
      <c r="C304" s="253"/>
      <c r="D304" s="254"/>
      <c r="E304" s="122" t="s">
        <v>236</v>
      </c>
      <c r="F304" s="120" t="s">
        <v>237</v>
      </c>
      <c r="G304" s="789">
        <f>H304+I304</f>
        <v>0</v>
      </c>
      <c r="H304" s="790"/>
      <c r="I304" s="791"/>
      <c r="J304" s="789">
        <f>K304+L304</f>
        <v>0</v>
      </c>
      <c r="K304" s="790"/>
      <c r="L304" s="791"/>
      <c r="M304" s="789">
        <f>N304+O304</f>
        <v>0</v>
      </c>
      <c r="N304" s="790"/>
      <c r="O304" s="791"/>
      <c r="P304" s="789">
        <f>Q304+R304</f>
        <v>0</v>
      </c>
      <c r="Q304" s="790"/>
      <c r="R304" s="791"/>
      <c r="S304" s="789">
        <f>T304+U304</f>
        <v>0</v>
      </c>
      <c r="T304" s="790"/>
      <c r="U304" s="791"/>
      <c r="V304" s="555" t="s">
        <v>34</v>
      </c>
      <c r="W304" s="556" t="s">
        <v>34</v>
      </c>
      <c r="X304" s="556" t="s">
        <v>34</v>
      </c>
      <c r="Y304" s="557" t="s">
        <v>34</v>
      </c>
      <c r="Z304" s="954" t="s">
        <v>34</v>
      </c>
      <c r="AA304" s="955" t="s">
        <v>34</v>
      </c>
      <c r="AB304" s="955" t="s">
        <v>34</v>
      </c>
      <c r="AC304" s="956" t="s">
        <v>34</v>
      </c>
      <c r="AD304" s="954" t="s">
        <v>34</v>
      </c>
      <c r="AE304" s="955" t="s">
        <v>34</v>
      </c>
      <c r="AF304" s="955" t="s">
        <v>34</v>
      </c>
      <c r="AG304" s="956" t="s">
        <v>34</v>
      </c>
    </row>
    <row r="305" spans="1:33" s="143" customFormat="1" ht="12.75" outlineLevel="1" x14ac:dyDescent="0.25">
      <c r="A305" s="131"/>
      <c r="B305" s="676"/>
      <c r="C305" s="253"/>
      <c r="D305" s="254"/>
      <c r="E305" s="122" t="s">
        <v>238</v>
      </c>
      <c r="F305" s="120" t="s">
        <v>62</v>
      </c>
      <c r="G305" s="808">
        <f>IF(I305+H305&gt;0,AVERAGE(H305:I305),0)</f>
        <v>0</v>
      </c>
      <c r="H305" s="809"/>
      <c r="I305" s="810"/>
      <c r="J305" s="808">
        <f>IF(L305+K305&gt;0,AVERAGE(K305:L305),0)</f>
        <v>0</v>
      </c>
      <c r="K305" s="809"/>
      <c r="L305" s="810"/>
      <c r="M305" s="808">
        <f>IF(O305+N305&gt;0,AVERAGE(N305:O305),0)</f>
        <v>0</v>
      </c>
      <c r="N305" s="809"/>
      <c r="O305" s="810"/>
      <c r="P305" s="808">
        <f>IF(R305+Q305&gt;0,AVERAGE(Q305:R305),0)</f>
        <v>0</v>
      </c>
      <c r="Q305" s="809"/>
      <c r="R305" s="810"/>
      <c r="S305" s="808">
        <f>IF(U305+T305&gt;0,AVERAGE(T305:U305),0)</f>
        <v>0</v>
      </c>
      <c r="T305" s="809"/>
      <c r="U305" s="810"/>
      <c r="V305" s="555" t="s">
        <v>34</v>
      </c>
      <c r="W305" s="556" t="s">
        <v>34</v>
      </c>
      <c r="X305" s="556" t="s">
        <v>34</v>
      </c>
      <c r="Y305" s="557" t="s">
        <v>34</v>
      </c>
      <c r="Z305" s="954" t="s">
        <v>34</v>
      </c>
      <c r="AA305" s="955" t="s">
        <v>34</v>
      </c>
      <c r="AB305" s="955" t="s">
        <v>34</v>
      </c>
      <c r="AC305" s="956" t="s">
        <v>34</v>
      </c>
      <c r="AD305" s="954" t="s">
        <v>34</v>
      </c>
      <c r="AE305" s="955" t="s">
        <v>34</v>
      </c>
      <c r="AF305" s="955" t="s">
        <v>34</v>
      </c>
      <c r="AG305" s="956" t="s">
        <v>34</v>
      </c>
    </row>
    <row r="306" spans="1:33" s="143" customFormat="1" ht="12.75" outlineLevel="1" x14ac:dyDescent="0.25">
      <c r="A306" s="131"/>
      <c r="B306" s="676"/>
      <c r="C306" s="253"/>
      <c r="D306" s="254"/>
      <c r="E306" s="122" t="s">
        <v>239</v>
      </c>
      <c r="F306" s="120" t="s">
        <v>237</v>
      </c>
      <c r="G306" s="789">
        <f>H306+I306</f>
        <v>0</v>
      </c>
      <c r="H306" s="790"/>
      <c r="I306" s="791"/>
      <c r="J306" s="789">
        <f>K306+L306</f>
        <v>0</v>
      </c>
      <c r="K306" s="790"/>
      <c r="L306" s="791"/>
      <c r="M306" s="789">
        <f>N306+O306</f>
        <v>0</v>
      </c>
      <c r="N306" s="790"/>
      <c r="O306" s="791"/>
      <c r="P306" s="789">
        <f>Q306+R306</f>
        <v>0</v>
      </c>
      <c r="Q306" s="790"/>
      <c r="R306" s="791"/>
      <c r="S306" s="789">
        <f>T306+U306</f>
        <v>0</v>
      </c>
      <c r="T306" s="790"/>
      <c r="U306" s="791"/>
      <c r="V306" s="555" t="s">
        <v>34</v>
      </c>
      <c r="W306" s="556" t="s">
        <v>34</v>
      </c>
      <c r="X306" s="556" t="s">
        <v>34</v>
      </c>
      <c r="Y306" s="557" t="s">
        <v>34</v>
      </c>
      <c r="Z306" s="954" t="s">
        <v>34</v>
      </c>
      <c r="AA306" s="955" t="s">
        <v>34</v>
      </c>
      <c r="AB306" s="955" t="s">
        <v>34</v>
      </c>
      <c r="AC306" s="956" t="s">
        <v>34</v>
      </c>
      <c r="AD306" s="954" t="s">
        <v>34</v>
      </c>
      <c r="AE306" s="955" t="s">
        <v>34</v>
      </c>
      <c r="AF306" s="955" t="s">
        <v>34</v>
      </c>
      <c r="AG306" s="956" t="s">
        <v>34</v>
      </c>
    </row>
    <row r="307" spans="1:33" s="143" customFormat="1" ht="12.75" outlineLevel="1" x14ac:dyDescent="0.25">
      <c r="A307" s="131"/>
      <c r="B307" s="217"/>
      <c r="C307" s="197"/>
      <c r="D307" s="198"/>
      <c r="E307" s="122" t="s">
        <v>240</v>
      </c>
      <c r="F307" s="120" t="s">
        <v>62</v>
      </c>
      <c r="G307" s="808">
        <f>IF(I307+H307&gt;0,AVERAGE(H307:I307),0)</f>
        <v>0</v>
      </c>
      <c r="H307" s="809"/>
      <c r="I307" s="810"/>
      <c r="J307" s="808">
        <f>IF(L307+K307&gt;0,AVERAGE(K307:L307),0)</f>
        <v>0</v>
      </c>
      <c r="K307" s="809"/>
      <c r="L307" s="810"/>
      <c r="M307" s="808">
        <f>IF(O307+N307&gt;0,AVERAGE(N307:O307),0)</f>
        <v>0</v>
      </c>
      <c r="N307" s="809"/>
      <c r="O307" s="810"/>
      <c r="P307" s="808">
        <f>IF(R307+Q307&gt;0,AVERAGE(Q307:R307),0)</f>
        <v>0</v>
      </c>
      <c r="Q307" s="809"/>
      <c r="R307" s="810"/>
      <c r="S307" s="808">
        <f>IF(U307+T307&gt;0,AVERAGE(T307:U307),0)</f>
        <v>0</v>
      </c>
      <c r="T307" s="809"/>
      <c r="U307" s="810"/>
      <c r="V307" s="555" t="s">
        <v>34</v>
      </c>
      <c r="W307" s="556" t="s">
        <v>34</v>
      </c>
      <c r="X307" s="556" t="s">
        <v>34</v>
      </c>
      <c r="Y307" s="557" t="s">
        <v>34</v>
      </c>
      <c r="Z307" s="954" t="s">
        <v>34</v>
      </c>
      <c r="AA307" s="955" t="s">
        <v>34</v>
      </c>
      <c r="AB307" s="955" t="s">
        <v>34</v>
      </c>
      <c r="AC307" s="956" t="s">
        <v>34</v>
      </c>
      <c r="AD307" s="954" t="s">
        <v>34</v>
      </c>
      <c r="AE307" s="955" t="s">
        <v>34</v>
      </c>
      <c r="AF307" s="955" t="s">
        <v>34</v>
      </c>
      <c r="AG307" s="956" t="s">
        <v>34</v>
      </c>
    </row>
    <row r="308" spans="1:33" s="143" customFormat="1" outlineLevel="1" x14ac:dyDescent="0.25">
      <c r="A308" s="448"/>
      <c r="B308" s="128" t="s">
        <v>617</v>
      </c>
      <c r="C308" s="207">
        <v>2240</v>
      </c>
      <c r="D308" s="212" t="s">
        <v>226</v>
      </c>
      <c r="E308" s="183" t="s">
        <v>241</v>
      </c>
      <c r="F308" s="115" t="s">
        <v>43</v>
      </c>
      <c r="G308" s="639">
        <f>H308+I308</f>
        <v>0</v>
      </c>
      <c r="H308" s="787">
        <f>ROUND((H309*H310+H311*H312+H313*H314)/1000,1)</f>
        <v>0</v>
      </c>
      <c r="I308" s="788">
        <f>ROUND((I309*I310+I311*I312+I313*I314)/1000,1)</f>
        <v>0</v>
      </c>
      <c r="J308" s="639">
        <f>K308+L308</f>
        <v>0</v>
      </c>
      <c r="K308" s="787">
        <f>ROUND((K309*K310+K311*K312+K313*K314)/1000,1)</f>
        <v>0</v>
      </c>
      <c r="L308" s="788">
        <f>ROUND((L309*L310+L311*L312+L313*L314)/1000,1)</f>
        <v>0</v>
      </c>
      <c r="M308" s="639">
        <f>N308+O308</f>
        <v>0</v>
      </c>
      <c r="N308" s="787">
        <f>ROUND((N309*N310+N311*N312+N313*N314)/1000,1)</f>
        <v>0</v>
      </c>
      <c r="O308" s="788">
        <f>ROUND((O309*O310+O311*O312+O313*O314)/1000,1)</f>
        <v>0</v>
      </c>
      <c r="P308" s="639">
        <f>Q308+R308</f>
        <v>0</v>
      </c>
      <c r="Q308" s="787">
        <f>ROUND((Q309*Q310+Q311*Q312+Q313*Q314)/1000,1)</f>
        <v>0</v>
      </c>
      <c r="R308" s="788">
        <f>ROUND((R309*R310+R311*R312+R313*R314)/1000,1)</f>
        <v>0</v>
      </c>
      <c r="S308" s="639">
        <f>T308+U308</f>
        <v>0</v>
      </c>
      <c r="T308" s="787">
        <f>ROUND((T309*T310+T311*T312+T313*T314)/1000,1)</f>
        <v>0</v>
      </c>
      <c r="U308" s="788">
        <f>ROUND((U309*U310+U311*U312+U313*U314)/1000,1)</f>
        <v>0</v>
      </c>
      <c r="V308" s="573" t="s">
        <v>34</v>
      </c>
      <c r="W308" s="574" t="s">
        <v>34</v>
      </c>
      <c r="X308" s="574" t="s">
        <v>34</v>
      </c>
      <c r="Y308" s="575" t="s">
        <v>34</v>
      </c>
      <c r="Z308" s="938">
        <f t="shared" ref="Z308" si="716">G308-J308</f>
        <v>0</v>
      </c>
      <c r="AA308" s="806">
        <f t="shared" ref="AA308" si="717">G308-M308</f>
        <v>0</v>
      </c>
      <c r="AB308" s="806">
        <f t="shared" ref="AB308" si="718">G308-P308</f>
        <v>0</v>
      </c>
      <c r="AC308" s="974">
        <f t="shared" ref="AC308" si="719">G308-S308</f>
        <v>0</v>
      </c>
      <c r="AD308" s="975">
        <f t="shared" ref="AD308" si="720">IF(G308&gt;0,ROUND((J308/G308),3),0)</f>
        <v>0</v>
      </c>
      <c r="AE308" s="976">
        <f t="shared" ref="AE308" si="721">IF(G308&gt;0,ROUND((M308/G308),3),0)</f>
        <v>0</v>
      </c>
      <c r="AF308" s="976">
        <f t="shared" ref="AF308" si="722">IF(G308&gt;0,ROUND((P308/G308),3),0)</f>
        <v>0</v>
      </c>
      <c r="AG308" s="977">
        <f t="shared" ref="AG308" si="723">IF(G308&gt;0,ROUND((S308/G308),3),0)</f>
        <v>0</v>
      </c>
    </row>
    <row r="309" spans="1:33" s="143" customFormat="1" ht="12.75" outlineLevel="1" x14ac:dyDescent="0.25">
      <c r="A309" s="131"/>
      <c r="B309" s="676"/>
      <c r="C309" s="253"/>
      <c r="D309" s="254"/>
      <c r="E309" s="122" t="s">
        <v>242</v>
      </c>
      <c r="F309" s="120" t="s">
        <v>35</v>
      </c>
      <c r="G309" s="789">
        <f>H309+I309</f>
        <v>0</v>
      </c>
      <c r="H309" s="790"/>
      <c r="I309" s="791"/>
      <c r="J309" s="789">
        <f>K309+L309</f>
        <v>0</v>
      </c>
      <c r="K309" s="790"/>
      <c r="L309" s="791"/>
      <c r="M309" s="789">
        <f>N309+O309</f>
        <v>0</v>
      </c>
      <c r="N309" s="790"/>
      <c r="O309" s="791"/>
      <c r="P309" s="789">
        <f>Q309+R309</f>
        <v>0</v>
      </c>
      <c r="Q309" s="790"/>
      <c r="R309" s="791"/>
      <c r="S309" s="789">
        <f>T309+U309</f>
        <v>0</v>
      </c>
      <c r="T309" s="790"/>
      <c r="U309" s="791"/>
      <c r="V309" s="555" t="s">
        <v>34</v>
      </c>
      <c r="W309" s="556" t="s">
        <v>34</v>
      </c>
      <c r="X309" s="556" t="s">
        <v>34</v>
      </c>
      <c r="Y309" s="557" t="s">
        <v>34</v>
      </c>
      <c r="Z309" s="954" t="s">
        <v>34</v>
      </c>
      <c r="AA309" s="955" t="s">
        <v>34</v>
      </c>
      <c r="AB309" s="955" t="s">
        <v>34</v>
      </c>
      <c r="AC309" s="956" t="s">
        <v>34</v>
      </c>
      <c r="AD309" s="954" t="s">
        <v>34</v>
      </c>
      <c r="AE309" s="955" t="s">
        <v>34</v>
      </c>
      <c r="AF309" s="955" t="s">
        <v>34</v>
      </c>
      <c r="AG309" s="956" t="s">
        <v>34</v>
      </c>
    </row>
    <row r="310" spans="1:33" s="143" customFormat="1" ht="12.75" outlineLevel="1" x14ac:dyDescent="0.25">
      <c r="A310" s="131"/>
      <c r="B310" s="676"/>
      <c r="C310" s="253"/>
      <c r="D310" s="254"/>
      <c r="E310" s="122" t="s">
        <v>243</v>
      </c>
      <c r="F310" s="120" t="s">
        <v>62</v>
      </c>
      <c r="G310" s="808">
        <f>IF(I310+H310&gt;0,AVERAGE(H310:I310),0)</f>
        <v>0</v>
      </c>
      <c r="H310" s="809"/>
      <c r="I310" s="810"/>
      <c r="J310" s="808">
        <f>IF(L310+K310&gt;0,AVERAGE(K310:L310),0)</f>
        <v>0</v>
      </c>
      <c r="K310" s="809"/>
      <c r="L310" s="810"/>
      <c r="M310" s="808">
        <f>IF(O310+N310&gt;0,AVERAGE(N310:O310),0)</f>
        <v>0</v>
      </c>
      <c r="N310" s="809"/>
      <c r="O310" s="810"/>
      <c r="P310" s="808">
        <f>IF(R310+Q310&gt;0,AVERAGE(Q310:R310),0)</f>
        <v>0</v>
      </c>
      <c r="Q310" s="809"/>
      <c r="R310" s="810"/>
      <c r="S310" s="808">
        <f>IF(U310+T310&gt;0,AVERAGE(T310:U310),0)</f>
        <v>0</v>
      </c>
      <c r="T310" s="809"/>
      <c r="U310" s="810"/>
      <c r="V310" s="570" t="s">
        <v>34</v>
      </c>
      <c r="W310" s="571" t="s">
        <v>34</v>
      </c>
      <c r="X310" s="571" t="s">
        <v>34</v>
      </c>
      <c r="Y310" s="572" t="s">
        <v>34</v>
      </c>
      <c r="Z310" s="971" t="s">
        <v>34</v>
      </c>
      <c r="AA310" s="972" t="s">
        <v>34</v>
      </c>
      <c r="AB310" s="972" t="s">
        <v>34</v>
      </c>
      <c r="AC310" s="973" t="s">
        <v>34</v>
      </c>
      <c r="AD310" s="971" t="s">
        <v>34</v>
      </c>
      <c r="AE310" s="972" t="s">
        <v>34</v>
      </c>
      <c r="AF310" s="972" t="s">
        <v>34</v>
      </c>
      <c r="AG310" s="973" t="s">
        <v>34</v>
      </c>
    </row>
    <row r="311" spans="1:33" s="143" customFormat="1" ht="12.75" outlineLevel="1" x14ac:dyDescent="0.25">
      <c r="A311" s="131"/>
      <c r="B311" s="676"/>
      <c r="C311" s="253"/>
      <c r="D311" s="254"/>
      <c r="E311" s="122" t="s">
        <v>244</v>
      </c>
      <c r="F311" s="120" t="s">
        <v>35</v>
      </c>
      <c r="G311" s="789">
        <f>H311+I311</f>
        <v>0</v>
      </c>
      <c r="H311" s="790"/>
      <c r="I311" s="791"/>
      <c r="J311" s="789">
        <f>K311+L311</f>
        <v>0</v>
      </c>
      <c r="K311" s="790"/>
      <c r="L311" s="791"/>
      <c r="M311" s="789">
        <f>N311+O311</f>
        <v>0</v>
      </c>
      <c r="N311" s="790"/>
      <c r="O311" s="791"/>
      <c r="P311" s="789">
        <f>Q311+R311</f>
        <v>0</v>
      </c>
      <c r="Q311" s="790"/>
      <c r="R311" s="791"/>
      <c r="S311" s="789">
        <f>T311+U311</f>
        <v>0</v>
      </c>
      <c r="T311" s="790"/>
      <c r="U311" s="791"/>
      <c r="V311" s="555" t="s">
        <v>34</v>
      </c>
      <c r="W311" s="556" t="s">
        <v>34</v>
      </c>
      <c r="X311" s="556" t="s">
        <v>34</v>
      </c>
      <c r="Y311" s="557" t="s">
        <v>34</v>
      </c>
      <c r="Z311" s="954" t="s">
        <v>34</v>
      </c>
      <c r="AA311" s="955" t="s">
        <v>34</v>
      </c>
      <c r="AB311" s="955" t="s">
        <v>34</v>
      </c>
      <c r="AC311" s="956" t="s">
        <v>34</v>
      </c>
      <c r="AD311" s="954" t="s">
        <v>34</v>
      </c>
      <c r="AE311" s="955" t="s">
        <v>34</v>
      </c>
      <c r="AF311" s="955" t="s">
        <v>34</v>
      </c>
      <c r="AG311" s="956" t="s">
        <v>34</v>
      </c>
    </row>
    <row r="312" spans="1:33" s="143" customFormat="1" ht="12.75" outlineLevel="1" x14ac:dyDescent="0.25">
      <c r="A312" s="131"/>
      <c r="B312" s="676"/>
      <c r="C312" s="253"/>
      <c r="D312" s="254"/>
      <c r="E312" s="122" t="s">
        <v>245</v>
      </c>
      <c r="F312" s="120" t="s">
        <v>62</v>
      </c>
      <c r="G312" s="808">
        <f>IF(I312+H312&gt;0,AVERAGE(H312:I312),0)</f>
        <v>0</v>
      </c>
      <c r="H312" s="809"/>
      <c r="I312" s="810"/>
      <c r="J312" s="808">
        <f>IF(L312+K312&gt;0,AVERAGE(K312:L312),0)</f>
        <v>0</v>
      </c>
      <c r="K312" s="809"/>
      <c r="L312" s="810"/>
      <c r="M312" s="808">
        <f>IF(O312+N312&gt;0,AVERAGE(N312:O312),0)</f>
        <v>0</v>
      </c>
      <c r="N312" s="809"/>
      <c r="O312" s="810"/>
      <c r="P312" s="808">
        <f>IF(R312+Q312&gt;0,AVERAGE(Q312:R312),0)</f>
        <v>0</v>
      </c>
      <c r="Q312" s="809"/>
      <c r="R312" s="810"/>
      <c r="S312" s="808">
        <f>IF(U312+T312&gt;0,AVERAGE(T312:U312),0)</f>
        <v>0</v>
      </c>
      <c r="T312" s="809"/>
      <c r="U312" s="810"/>
      <c r="V312" s="555" t="s">
        <v>34</v>
      </c>
      <c r="W312" s="556" t="s">
        <v>34</v>
      </c>
      <c r="X312" s="556" t="s">
        <v>34</v>
      </c>
      <c r="Y312" s="557" t="s">
        <v>34</v>
      </c>
      <c r="Z312" s="954" t="s">
        <v>34</v>
      </c>
      <c r="AA312" s="955" t="s">
        <v>34</v>
      </c>
      <c r="AB312" s="955" t="s">
        <v>34</v>
      </c>
      <c r="AC312" s="956" t="s">
        <v>34</v>
      </c>
      <c r="AD312" s="954" t="s">
        <v>34</v>
      </c>
      <c r="AE312" s="955" t="s">
        <v>34</v>
      </c>
      <c r="AF312" s="955" t="s">
        <v>34</v>
      </c>
      <c r="AG312" s="956" t="s">
        <v>34</v>
      </c>
    </row>
    <row r="313" spans="1:33" s="143" customFormat="1" ht="12.75" outlineLevel="1" x14ac:dyDescent="0.25">
      <c r="A313" s="131"/>
      <c r="B313" s="676"/>
      <c r="C313" s="253"/>
      <c r="D313" s="254"/>
      <c r="E313" s="122" t="s">
        <v>246</v>
      </c>
      <c r="F313" s="120" t="s">
        <v>35</v>
      </c>
      <c r="G313" s="789">
        <f>H313+I313</f>
        <v>0</v>
      </c>
      <c r="H313" s="790"/>
      <c r="I313" s="791"/>
      <c r="J313" s="789">
        <f>K313+L313</f>
        <v>0</v>
      </c>
      <c r="K313" s="790"/>
      <c r="L313" s="791"/>
      <c r="M313" s="789">
        <f>N313+O313</f>
        <v>0</v>
      </c>
      <c r="N313" s="790"/>
      <c r="O313" s="791"/>
      <c r="P313" s="789">
        <f>Q313+R313</f>
        <v>0</v>
      </c>
      <c r="Q313" s="790"/>
      <c r="R313" s="791"/>
      <c r="S313" s="789">
        <f>T313+U313</f>
        <v>0</v>
      </c>
      <c r="T313" s="790"/>
      <c r="U313" s="791"/>
      <c r="V313" s="555" t="s">
        <v>34</v>
      </c>
      <c r="W313" s="556" t="s">
        <v>34</v>
      </c>
      <c r="X313" s="556" t="s">
        <v>34</v>
      </c>
      <c r="Y313" s="557" t="s">
        <v>34</v>
      </c>
      <c r="Z313" s="954" t="s">
        <v>34</v>
      </c>
      <c r="AA313" s="955" t="s">
        <v>34</v>
      </c>
      <c r="AB313" s="955" t="s">
        <v>34</v>
      </c>
      <c r="AC313" s="956" t="s">
        <v>34</v>
      </c>
      <c r="AD313" s="954" t="s">
        <v>34</v>
      </c>
      <c r="AE313" s="955" t="s">
        <v>34</v>
      </c>
      <c r="AF313" s="955" t="s">
        <v>34</v>
      </c>
      <c r="AG313" s="956" t="s">
        <v>34</v>
      </c>
    </row>
    <row r="314" spans="1:33" s="143" customFormat="1" ht="12.75" outlineLevel="1" x14ac:dyDescent="0.25">
      <c r="A314" s="131"/>
      <c r="B314" s="217"/>
      <c r="C314" s="197"/>
      <c r="D314" s="198"/>
      <c r="E314" s="122" t="s">
        <v>247</v>
      </c>
      <c r="F314" s="120" t="s">
        <v>62</v>
      </c>
      <c r="G314" s="808">
        <f>IF(I314+H314&gt;0,AVERAGE(H314:I314),0)</f>
        <v>0</v>
      </c>
      <c r="H314" s="809"/>
      <c r="I314" s="810"/>
      <c r="J314" s="808">
        <f>IF(L314+K314&gt;0,AVERAGE(K314:L314),0)</f>
        <v>0</v>
      </c>
      <c r="K314" s="809"/>
      <c r="L314" s="810"/>
      <c r="M314" s="808">
        <f>IF(O314+N314&gt;0,AVERAGE(N314:O314),0)</f>
        <v>0</v>
      </c>
      <c r="N314" s="809"/>
      <c r="O314" s="810"/>
      <c r="P314" s="808">
        <f>IF(R314+Q314&gt;0,AVERAGE(Q314:R314),0)</f>
        <v>0</v>
      </c>
      <c r="Q314" s="809"/>
      <c r="R314" s="810"/>
      <c r="S314" s="808">
        <f>IF(U314+T314&gt;0,AVERAGE(T314:U314),0)</f>
        <v>0</v>
      </c>
      <c r="T314" s="809"/>
      <c r="U314" s="810"/>
      <c r="V314" s="570" t="s">
        <v>34</v>
      </c>
      <c r="W314" s="571" t="s">
        <v>34</v>
      </c>
      <c r="X314" s="571" t="s">
        <v>34</v>
      </c>
      <c r="Y314" s="572" t="s">
        <v>34</v>
      </c>
      <c r="Z314" s="971" t="s">
        <v>34</v>
      </c>
      <c r="AA314" s="972" t="s">
        <v>34</v>
      </c>
      <c r="AB314" s="972" t="s">
        <v>34</v>
      </c>
      <c r="AC314" s="973" t="s">
        <v>34</v>
      </c>
      <c r="AD314" s="971" t="s">
        <v>34</v>
      </c>
      <c r="AE314" s="972" t="s">
        <v>34</v>
      </c>
      <c r="AF314" s="972" t="s">
        <v>34</v>
      </c>
      <c r="AG314" s="973" t="s">
        <v>34</v>
      </c>
    </row>
    <row r="315" spans="1:33" s="143" customFormat="1" ht="50.25" outlineLevel="1" x14ac:dyDescent="0.25">
      <c r="A315" s="131"/>
      <c r="B315" s="128" t="s">
        <v>618</v>
      </c>
      <c r="C315" s="207">
        <v>2240</v>
      </c>
      <c r="D315" s="212" t="s">
        <v>226</v>
      </c>
      <c r="E315" s="183" t="s">
        <v>502</v>
      </c>
      <c r="F315" s="115" t="s">
        <v>43</v>
      </c>
      <c r="G315" s="639">
        <f>H315+I315</f>
        <v>0</v>
      </c>
      <c r="H315" s="806">
        <f>ROUND(H316*H317*50%/1000,1)</f>
        <v>0</v>
      </c>
      <c r="I315" s="788">
        <f>ROUND(I316*I317*50%/1000,1)</f>
        <v>0</v>
      </c>
      <c r="J315" s="639">
        <f>K315+L315</f>
        <v>0</v>
      </c>
      <c r="K315" s="806">
        <f>ROUND(K316*K317*50%/1000,1)</f>
        <v>0</v>
      </c>
      <c r="L315" s="788">
        <f>ROUND(L316*L317*50%/1000,1)</f>
        <v>0</v>
      </c>
      <c r="M315" s="639">
        <f>N315+O315</f>
        <v>0</v>
      </c>
      <c r="N315" s="806">
        <f>ROUND(N316*N317*50%/1000,1)</f>
        <v>0</v>
      </c>
      <c r="O315" s="788">
        <f>ROUND(O316*O317*50%/1000,1)</f>
        <v>0</v>
      </c>
      <c r="P315" s="639">
        <f>Q315+R315</f>
        <v>0</v>
      </c>
      <c r="Q315" s="806">
        <f>ROUND(Q316*Q317*50%/1000,1)</f>
        <v>0</v>
      </c>
      <c r="R315" s="788">
        <f>ROUND(R316*R317*50%/1000,1)</f>
        <v>0</v>
      </c>
      <c r="S315" s="639">
        <f>T315+U315</f>
        <v>0</v>
      </c>
      <c r="T315" s="806">
        <f>ROUND(T316*T317*50%/1000,1)</f>
        <v>0</v>
      </c>
      <c r="U315" s="788">
        <f>ROUND(U316*U317*50%/1000,1)</f>
        <v>0</v>
      </c>
      <c r="V315" s="576" t="s">
        <v>34</v>
      </c>
      <c r="W315" s="577" t="s">
        <v>34</v>
      </c>
      <c r="X315" s="577" t="s">
        <v>34</v>
      </c>
      <c r="Y315" s="578" t="s">
        <v>34</v>
      </c>
      <c r="Z315" s="938">
        <f t="shared" ref="Z315" si="724">G315-J315</f>
        <v>0</v>
      </c>
      <c r="AA315" s="806">
        <f t="shared" ref="AA315" si="725">G315-M315</f>
        <v>0</v>
      </c>
      <c r="AB315" s="806">
        <f t="shared" ref="AB315" si="726">G315-P315</f>
        <v>0</v>
      </c>
      <c r="AC315" s="974">
        <f t="shared" ref="AC315" si="727">G315-S315</f>
        <v>0</v>
      </c>
      <c r="AD315" s="975">
        <f t="shared" ref="AD315" si="728">IF(G315&gt;0,ROUND((J315/G315),3),0)</f>
        <v>0</v>
      </c>
      <c r="AE315" s="976">
        <f t="shared" ref="AE315" si="729">IF(G315&gt;0,ROUND((M315/G315),3),0)</f>
        <v>0</v>
      </c>
      <c r="AF315" s="976">
        <f t="shared" ref="AF315" si="730">IF(G315&gt;0,ROUND((P315/G315),3),0)</f>
        <v>0</v>
      </c>
      <c r="AG315" s="977">
        <f t="shared" ref="AG315" si="731">IF(G315&gt;0,ROUND((S315/G315),3),0)</f>
        <v>0</v>
      </c>
    </row>
    <row r="316" spans="1:33" s="143" customFormat="1" ht="12.75" outlineLevel="1" x14ac:dyDescent="0.25">
      <c r="A316" s="131"/>
      <c r="B316" s="217"/>
      <c r="C316" s="197"/>
      <c r="D316" s="198"/>
      <c r="E316" s="122" t="s">
        <v>229</v>
      </c>
      <c r="F316" s="120" t="s">
        <v>35</v>
      </c>
      <c r="G316" s="789">
        <f>H316+I316</f>
        <v>0</v>
      </c>
      <c r="H316" s="790"/>
      <c r="I316" s="791"/>
      <c r="J316" s="789">
        <f>K316+L316</f>
        <v>0</v>
      </c>
      <c r="K316" s="790"/>
      <c r="L316" s="791"/>
      <c r="M316" s="789">
        <f>N316+O316</f>
        <v>0</v>
      </c>
      <c r="N316" s="790"/>
      <c r="O316" s="791"/>
      <c r="P316" s="789">
        <f>Q316+R316</f>
        <v>0</v>
      </c>
      <c r="Q316" s="790"/>
      <c r="R316" s="791"/>
      <c r="S316" s="789">
        <f>T316+U316</f>
        <v>0</v>
      </c>
      <c r="T316" s="790"/>
      <c r="U316" s="791"/>
      <c r="V316" s="555" t="s">
        <v>34</v>
      </c>
      <c r="W316" s="556" t="s">
        <v>34</v>
      </c>
      <c r="X316" s="556" t="s">
        <v>34</v>
      </c>
      <c r="Y316" s="557" t="s">
        <v>34</v>
      </c>
      <c r="Z316" s="954" t="s">
        <v>34</v>
      </c>
      <c r="AA316" s="955" t="s">
        <v>34</v>
      </c>
      <c r="AB316" s="955" t="s">
        <v>34</v>
      </c>
      <c r="AC316" s="956" t="s">
        <v>34</v>
      </c>
      <c r="AD316" s="954" t="s">
        <v>34</v>
      </c>
      <c r="AE316" s="955" t="s">
        <v>34</v>
      </c>
      <c r="AF316" s="955" t="s">
        <v>34</v>
      </c>
      <c r="AG316" s="956" t="s">
        <v>34</v>
      </c>
    </row>
    <row r="317" spans="1:33" s="91" customFormat="1" ht="12.75" outlineLevel="1" thickBot="1" x14ac:dyDescent="0.3">
      <c r="A317" s="1156"/>
      <c r="B317" s="221"/>
      <c r="C317" s="222"/>
      <c r="D317" s="223"/>
      <c r="E317" s="255" t="s">
        <v>172</v>
      </c>
      <c r="F317" s="747" t="s">
        <v>62</v>
      </c>
      <c r="G317" s="833">
        <f>IF(I317+H317&gt;0,AVERAGE(H317:I317),0)</f>
        <v>0</v>
      </c>
      <c r="H317" s="834"/>
      <c r="I317" s="835"/>
      <c r="J317" s="833">
        <f>IF(L317+K317&gt;0,AVERAGE(K317:L317),0)</f>
        <v>0</v>
      </c>
      <c r="K317" s="834"/>
      <c r="L317" s="835"/>
      <c r="M317" s="833">
        <f>IF(O317+N317&gt;0,AVERAGE(N317:O317),0)</f>
        <v>0</v>
      </c>
      <c r="N317" s="834"/>
      <c r="O317" s="835"/>
      <c r="P317" s="833">
        <f>IF(R317+Q317&gt;0,AVERAGE(Q317:R317),0)</f>
        <v>0</v>
      </c>
      <c r="Q317" s="834"/>
      <c r="R317" s="835"/>
      <c r="S317" s="833">
        <f>IF(U317+T317&gt;0,AVERAGE(T317:U317),0)</f>
        <v>0</v>
      </c>
      <c r="T317" s="834"/>
      <c r="U317" s="835"/>
      <c r="V317" s="558" t="s">
        <v>34</v>
      </c>
      <c r="W317" s="559" t="s">
        <v>34</v>
      </c>
      <c r="X317" s="559" t="s">
        <v>34</v>
      </c>
      <c r="Y317" s="560" t="s">
        <v>34</v>
      </c>
      <c r="Z317" s="957" t="s">
        <v>34</v>
      </c>
      <c r="AA317" s="958" t="s">
        <v>34</v>
      </c>
      <c r="AB317" s="958" t="s">
        <v>34</v>
      </c>
      <c r="AC317" s="959" t="s">
        <v>34</v>
      </c>
      <c r="AD317" s="957" t="s">
        <v>34</v>
      </c>
      <c r="AE317" s="958" t="s">
        <v>34</v>
      </c>
      <c r="AF317" s="958" t="s">
        <v>34</v>
      </c>
      <c r="AG317" s="959" t="s">
        <v>34</v>
      </c>
    </row>
    <row r="318" spans="1:33" s="20" customFormat="1" ht="16.5" outlineLevel="1" thickTop="1" x14ac:dyDescent="0.25">
      <c r="A318" s="127"/>
      <c r="B318" s="236" t="s">
        <v>619</v>
      </c>
      <c r="C318" s="237">
        <v>2240</v>
      </c>
      <c r="D318" s="238" t="s">
        <v>248</v>
      </c>
      <c r="E318" s="141" t="s">
        <v>249</v>
      </c>
      <c r="F318" s="56" t="s">
        <v>43</v>
      </c>
      <c r="G318" s="639">
        <f>H318+I318</f>
        <v>3.7</v>
      </c>
      <c r="H318" s="787">
        <f>ROUND(H319*H320/1000,1)</f>
        <v>0</v>
      </c>
      <c r="I318" s="788">
        <f>ROUND(I319*I320/1000,1)</f>
        <v>3.7</v>
      </c>
      <c r="J318" s="639">
        <f>K318+L318</f>
        <v>1.2</v>
      </c>
      <c r="K318" s="787">
        <f>ROUND(K319*K320/1000,1)</f>
        <v>0</v>
      </c>
      <c r="L318" s="788">
        <f>ROUND(L319*L320/1000,1)</f>
        <v>1.2</v>
      </c>
      <c r="M318" s="639">
        <f>N318+O318</f>
        <v>2.2000000000000002</v>
      </c>
      <c r="N318" s="787">
        <f>ROUND(N319*N320/1000,1)</f>
        <v>0</v>
      </c>
      <c r="O318" s="788">
        <f>ROUND(O319*O320/1000,1)</f>
        <v>2.2000000000000002</v>
      </c>
      <c r="P318" s="639">
        <f>Q318+R318</f>
        <v>3</v>
      </c>
      <c r="Q318" s="787">
        <f>ROUND(Q319*Q320/1000,1)</f>
        <v>0</v>
      </c>
      <c r="R318" s="788">
        <f>ROUND(R319*R320/1000,1)</f>
        <v>3</v>
      </c>
      <c r="S318" s="639">
        <f>T318+U318</f>
        <v>3.7</v>
      </c>
      <c r="T318" s="787">
        <f>ROUND(T319*T320/1000,1)</f>
        <v>0</v>
      </c>
      <c r="U318" s="788">
        <f>ROUND(U319*U320/1000,1)</f>
        <v>3.7</v>
      </c>
      <c r="V318" s="585" t="s">
        <v>34</v>
      </c>
      <c r="W318" s="586" t="s">
        <v>34</v>
      </c>
      <c r="X318" s="586" t="s">
        <v>34</v>
      </c>
      <c r="Y318" s="587" t="s">
        <v>34</v>
      </c>
      <c r="Z318" s="995">
        <f t="shared" ref="Z318" si="732">G318-J318</f>
        <v>2.5</v>
      </c>
      <c r="AA318" s="996">
        <f t="shared" ref="AA318" si="733">G318-M318</f>
        <v>1.5</v>
      </c>
      <c r="AB318" s="996">
        <f t="shared" ref="AB318" si="734">G318-P318</f>
        <v>0.70000000000000018</v>
      </c>
      <c r="AC318" s="997">
        <f t="shared" ref="AC318" si="735">G318-S318</f>
        <v>0</v>
      </c>
      <c r="AD318" s="998">
        <f t="shared" ref="AD318" si="736">IF(G318&gt;0,ROUND((J318/G318),3),0)</f>
        <v>0.32400000000000001</v>
      </c>
      <c r="AE318" s="999">
        <f t="shared" ref="AE318" si="737">IF(G318&gt;0,ROUND((M318/G318),3),0)</f>
        <v>0.59499999999999997</v>
      </c>
      <c r="AF318" s="999">
        <f t="shared" ref="AF318" si="738">IF(G318&gt;0,ROUND((P318/G318),3),0)</f>
        <v>0.81100000000000005</v>
      </c>
      <c r="AG318" s="1000">
        <f t="shared" ref="AG318" si="739">IF(G318&gt;0,ROUND((S318/G318),3),0)</f>
        <v>1</v>
      </c>
    </row>
    <row r="319" spans="1:33" s="213" customFormat="1" ht="12" outlineLevel="1" x14ac:dyDescent="0.25">
      <c r="A319" s="1156"/>
      <c r="B319" s="300"/>
      <c r="C319" s="258"/>
      <c r="D319" s="259" t="s">
        <v>248</v>
      </c>
      <c r="E319" s="135" t="s">
        <v>250</v>
      </c>
      <c r="F319" s="260" t="s">
        <v>60</v>
      </c>
      <c r="G319" s="789">
        <f>H319+I319</f>
        <v>3</v>
      </c>
      <c r="H319" s="790"/>
      <c r="I319" s="791">
        <v>3</v>
      </c>
      <c r="J319" s="789">
        <f>K319+L319</f>
        <v>0.46</v>
      </c>
      <c r="K319" s="790"/>
      <c r="L319" s="791">
        <v>0.46</v>
      </c>
      <c r="M319" s="789">
        <f>N319+O319</f>
        <v>3</v>
      </c>
      <c r="N319" s="790"/>
      <c r="O319" s="791">
        <v>3</v>
      </c>
      <c r="P319" s="789">
        <f>Q319+R319</f>
        <v>3</v>
      </c>
      <c r="Q319" s="790"/>
      <c r="R319" s="791">
        <v>3</v>
      </c>
      <c r="S319" s="789">
        <f>T319+U319</f>
        <v>3</v>
      </c>
      <c r="T319" s="790"/>
      <c r="U319" s="791">
        <v>3</v>
      </c>
      <c r="V319" s="555" t="s">
        <v>34</v>
      </c>
      <c r="W319" s="556" t="s">
        <v>34</v>
      </c>
      <c r="X319" s="556" t="s">
        <v>34</v>
      </c>
      <c r="Y319" s="557" t="s">
        <v>34</v>
      </c>
      <c r="Z319" s="954" t="s">
        <v>34</v>
      </c>
      <c r="AA319" s="955" t="s">
        <v>34</v>
      </c>
      <c r="AB319" s="955" t="s">
        <v>34</v>
      </c>
      <c r="AC319" s="956" t="s">
        <v>34</v>
      </c>
      <c r="AD319" s="954" t="s">
        <v>34</v>
      </c>
      <c r="AE319" s="955" t="s">
        <v>34</v>
      </c>
      <c r="AF319" s="955" t="s">
        <v>34</v>
      </c>
      <c r="AG319" s="956" t="s">
        <v>34</v>
      </c>
    </row>
    <row r="320" spans="1:33" s="213" customFormat="1" ht="12.75" outlineLevel="1" thickBot="1" x14ac:dyDescent="0.3">
      <c r="A320" s="1156"/>
      <c r="B320" s="677"/>
      <c r="C320" s="262"/>
      <c r="D320" s="263" t="s">
        <v>248</v>
      </c>
      <c r="E320" s="126" t="s">
        <v>251</v>
      </c>
      <c r="F320" s="264" t="s">
        <v>62</v>
      </c>
      <c r="G320" s="792">
        <f>IF(I320+H320&gt;0,AVERAGE(H320:I320),0)</f>
        <v>1241.79</v>
      </c>
      <c r="H320" s="793"/>
      <c r="I320" s="794">
        <v>1241.79</v>
      </c>
      <c r="J320" s="792">
        <f>IF(L320+K320&gt;0,AVERAGE(K320:L320),0)</f>
        <v>2570</v>
      </c>
      <c r="K320" s="793"/>
      <c r="L320" s="794">
        <v>2570</v>
      </c>
      <c r="M320" s="792">
        <f>IF(O320+N320&gt;0,AVERAGE(N320:O320),0)</f>
        <v>735.79</v>
      </c>
      <c r="N320" s="793"/>
      <c r="O320" s="794">
        <v>735.79</v>
      </c>
      <c r="P320" s="792">
        <f>IF(R320+Q320&gt;0,AVERAGE(Q320:R320),0)</f>
        <v>988.79</v>
      </c>
      <c r="Q320" s="793"/>
      <c r="R320" s="794">
        <v>988.79</v>
      </c>
      <c r="S320" s="792">
        <f>IF(U320+T320&gt;0,AVERAGE(T320:U320),0)</f>
        <v>1241.79</v>
      </c>
      <c r="T320" s="793"/>
      <c r="U320" s="794">
        <v>1241.79</v>
      </c>
      <c r="V320" s="558" t="s">
        <v>34</v>
      </c>
      <c r="W320" s="559" t="s">
        <v>34</v>
      </c>
      <c r="X320" s="559" t="s">
        <v>34</v>
      </c>
      <c r="Y320" s="560" t="s">
        <v>34</v>
      </c>
      <c r="Z320" s="957" t="s">
        <v>34</v>
      </c>
      <c r="AA320" s="958" t="s">
        <v>34</v>
      </c>
      <c r="AB320" s="958" t="s">
        <v>34</v>
      </c>
      <c r="AC320" s="959" t="s">
        <v>34</v>
      </c>
      <c r="AD320" s="957" t="s">
        <v>34</v>
      </c>
      <c r="AE320" s="958" t="s">
        <v>34</v>
      </c>
      <c r="AF320" s="958" t="s">
        <v>34</v>
      </c>
      <c r="AG320" s="959" t="s">
        <v>34</v>
      </c>
    </row>
    <row r="321" spans="1:34" s="143" customFormat="1" ht="27" outlineLevel="1" thickTop="1" thickBot="1" x14ac:dyDescent="0.3">
      <c r="A321" s="131"/>
      <c r="B321" s="155" t="s">
        <v>620</v>
      </c>
      <c r="C321" s="199">
        <v>2240</v>
      </c>
      <c r="D321" s="200" t="s">
        <v>252</v>
      </c>
      <c r="E321" s="175" t="s">
        <v>253</v>
      </c>
      <c r="F321" s="148" t="s">
        <v>43</v>
      </c>
      <c r="G321" s="639">
        <f>H321+I321</f>
        <v>17.388200000000001</v>
      </c>
      <c r="H321" s="640"/>
      <c r="I321" s="641">
        <v>17.388200000000001</v>
      </c>
      <c r="J321" s="639">
        <f>K321+L321</f>
        <v>0</v>
      </c>
      <c r="K321" s="640"/>
      <c r="L321" s="641"/>
      <c r="M321" s="639">
        <f>N321+O321</f>
        <v>3.9</v>
      </c>
      <c r="N321" s="640"/>
      <c r="O321" s="641">
        <v>3.9</v>
      </c>
      <c r="P321" s="639">
        <f>Q321+R321</f>
        <v>10.526</v>
      </c>
      <c r="Q321" s="640"/>
      <c r="R321" s="641">
        <v>10.526</v>
      </c>
      <c r="S321" s="639">
        <f>T321+U321</f>
        <v>17.388200000000001</v>
      </c>
      <c r="T321" s="640"/>
      <c r="U321" s="641">
        <v>17.388200000000001</v>
      </c>
      <c r="V321" s="585" t="s">
        <v>34</v>
      </c>
      <c r="W321" s="586" t="s">
        <v>34</v>
      </c>
      <c r="X321" s="586" t="s">
        <v>34</v>
      </c>
      <c r="Y321" s="587" t="s">
        <v>34</v>
      </c>
      <c r="Z321" s="995">
        <f t="shared" ref="Z321:Z339" si="740">G321-J321</f>
        <v>17.388200000000001</v>
      </c>
      <c r="AA321" s="996">
        <f t="shared" ref="AA321:AA339" si="741">G321-M321</f>
        <v>13.488200000000001</v>
      </c>
      <c r="AB321" s="996">
        <f t="shared" ref="AB321:AB339" si="742">G321-P321</f>
        <v>6.8622000000000014</v>
      </c>
      <c r="AC321" s="997">
        <f t="shared" ref="AC321:AC339" si="743">G321-S321</f>
        <v>0</v>
      </c>
      <c r="AD321" s="998">
        <f t="shared" ref="AD321:AD339" si="744">IF(G321&gt;0,ROUND((J321/G321),3),0)</f>
        <v>0</v>
      </c>
      <c r="AE321" s="999">
        <f t="shared" ref="AE321:AE339" si="745">IF(G321&gt;0,ROUND((M321/G321),3),0)</f>
        <v>0.224</v>
      </c>
      <c r="AF321" s="999">
        <f t="shared" ref="AF321:AF339" si="746">IF(G321&gt;0,ROUND((P321/G321),3),0)</f>
        <v>0.60499999999999998</v>
      </c>
      <c r="AG321" s="1000">
        <f t="shared" ref="AG321:AG337" si="747">IF(G321&gt;0,ROUND((S321/G321),3),0)</f>
        <v>1</v>
      </c>
    </row>
    <row r="322" spans="1:34" s="143" customFormat="1" ht="17.25" outlineLevel="1" thickTop="1" thickBot="1" x14ac:dyDescent="0.3">
      <c r="A322" s="127"/>
      <c r="B322" s="209" t="s">
        <v>257</v>
      </c>
      <c r="C322" s="189">
        <v>2240</v>
      </c>
      <c r="D322" s="190" t="s">
        <v>254</v>
      </c>
      <c r="E322" s="210" t="s">
        <v>458</v>
      </c>
      <c r="F322" s="192" t="s">
        <v>43</v>
      </c>
      <c r="G322" s="797">
        <f>H322+I322</f>
        <v>5.8616999999999999</v>
      </c>
      <c r="H322" s="798"/>
      <c r="I322" s="799">
        <v>5.8616999999999999</v>
      </c>
      <c r="J322" s="797">
        <f>K322+L322</f>
        <v>0</v>
      </c>
      <c r="K322" s="798"/>
      <c r="L322" s="799"/>
      <c r="M322" s="797">
        <f>N322+O322</f>
        <v>0</v>
      </c>
      <c r="N322" s="798"/>
      <c r="O322" s="799"/>
      <c r="P322" s="797">
        <f>Q322+R322</f>
        <v>3.6101000000000001</v>
      </c>
      <c r="Q322" s="798"/>
      <c r="R322" s="799">
        <v>3.6101000000000001</v>
      </c>
      <c r="S322" s="797">
        <f>T322+U322</f>
        <v>5.8616999999999999</v>
      </c>
      <c r="T322" s="798"/>
      <c r="U322" s="799">
        <v>5.8616999999999999</v>
      </c>
      <c r="V322" s="585" t="s">
        <v>34</v>
      </c>
      <c r="W322" s="586" t="s">
        <v>34</v>
      </c>
      <c r="X322" s="586" t="s">
        <v>34</v>
      </c>
      <c r="Y322" s="587" t="s">
        <v>34</v>
      </c>
      <c r="Z322" s="995">
        <f t="shared" si="740"/>
        <v>5.8616999999999999</v>
      </c>
      <c r="AA322" s="996">
        <f t="shared" si="741"/>
        <v>5.8616999999999999</v>
      </c>
      <c r="AB322" s="996">
        <f t="shared" si="742"/>
        <v>2.2515999999999998</v>
      </c>
      <c r="AC322" s="997">
        <f t="shared" si="743"/>
        <v>0</v>
      </c>
      <c r="AD322" s="998">
        <f t="shared" si="744"/>
        <v>0</v>
      </c>
      <c r="AE322" s="999">
        <f t="shared" si="745"/>
        <v>0</v>
      </c>
      <c r="AF322" s="999">
        <f t="shared" si="746"/>
        <v>0.61599999999999999</v>
      </c>
      <c r="AG322" s="1000">
        <f t="shared" si="747"/>
        <v>1</v>
      </c>
    </row>
    <row r="323" spans="1:34" s="143" customFormat="1" ht="17.25" outlineLevel="1" thickTop="1" thickBot="1" x14ac:dyDescent="0.3">
      <c r="A323" s="127"/>
      <c r="B323" s="209" t="s">
        <v>258</v>
      </c>
      <c r="C323" s="189">
        <v>2240</v>
      </c>
      <c r="D323" s="190" t="s">
        <v>254</v>
      </c>
      <c r="E323" s="210" t="s">
        <v>460</v>
      </c>
      <c r="F323" s="192" t="s">
        <v>43</v>
      </c>
      <c r="G323" s="797">
        <f>H323+I323</f>
        <v>0</v>
      </c>
      <c r="H323" s="798"/>
      <c r="I323" s="799">
        <v>0</v>
      </c>
      <c r="J323" s="797">
        <f>K323+L323</f>
        <v>0</v>
      </c>
      <c r="K323" s="798"/>
      <c r="L323" s="799"/>
      <c r="M323" s="797">
        <f>N323+O323</f>
        <v>0</v>
      </c>
      <c r="N323" s="798"/>
      <c r="O323" s="799"/>
      <c r="P323" s="797">
        <f>Q323+R323</f>
        <v>0</v>
      </c>
      <c r="Q323" s="798"/>
      <c r="R323" s="799"/>
      <c r="S323" s="797">
        <f>T323+U323</f>
        <v>0</v>
      </c>
      <c r="T323" s="798"/>
      <c r="U323" s="799">
        <v>0</v>
      </c>
      <c r="V323" s="567" t="s">
        <v>34</v>
      </c>
      <c r="W323" s="568" t="s">
        <v>34</v>
      </c>
      <c r="X323" s="568" t="s">
        <v>34</v>
      </c>
      <c r="Y323" s="569" t="s">
        <v>34</v>
      </c>
      <c r="Z323" s="1508">
        <f t="shared" si="740"/>
        <v>0</v>
      </c>
      <c r="AA323" s="819">
        <f t="shared" si="741"/>
        <v>0</v>
      </c>
      <c r="AB323" s="819">
        <f t="shared" si="742"/>
        <v>0</v>
      </c>
      <c r="AC323" s="967">
        <f t="shared" si="743"/>
        <v>0</v>
      </c>
      <c r="AD323" s="968">
        <f t="shared" si="744"/>
        <v>0</v>
      </c>
      <c r="AE323" s="969">
        <f t="shared" si="745"/>
        <v>0</v>
      </c>
      <c r="AF323" s="969">
        <f t="shared" si="746"/>
        <v>0</v>
      </c>
      <c r="AG323" s="970">
        <f t="shared" si="747"/>
        <v>0</v>
      </c>
    </row>
    <row r="324" spans="1:34" s="132" customFormat="1" ht="27" outlineLevel="1" thickTop="1" thickBot="1" x14ac:dyDescent="0.3">
      <c r="A324" s="448"/>
      <c r="B324" s="209" t="s">
        <v>621</v>
      </c>
      <c r="C324" s="189">
        <v>2240</v>
      </c>
      <c r="D324" s="1091"/>
      <c r="E324" s="191" t="s">
        <v>600</v>
      </c>
      <c r="F324" s="148" t="s">
        <v>43</v>
      </c>
      <c r="G324" s="714">
        <f t="shared" ref="G324:G326" si="748">H324+I324</f>
        <v>0</v>
      </c>
      <c r="H324" s="961"/>
      <c r="I324" s="1863"/>
      <c r="J324" s="714">
        <f t="shared" ref="J324:J326" si="749">K324+L324</f>
        <v>0</v>
      </c>
      <c r="K324" s="961"/>
      <c r="L324" s="1863"/>
      <c r="M324" s="714">
        <f t="shared" ref="M324:M326" si="750">N324+O324</f>
        <v>0</v>
      </c>
      <c r="N324" s="961"/>
      <c r="O324" s="1863"/>
      <c r="P324" s="714">
        <f t="shared" ref="P324:P326" si="751">Q324+R324</f>
        <v>0</v>
      </c>
      <c r="Q324" s="961"/>
      <c r="R324" s="1863"/>
      <c r="S324" s="714">
        <f t="shared" ref="S324:S326" si="752">T324+U324</f>
        <v>0</v>
      </c>
      <c r="T324" s="961"/>
      <c r="U324" s="1863"/>
      <c r="V324" s="564" t="s">
        <v>34</v>
      </c>
      <c r="W324" s="565" t="s">
        <v>34</v>
      </c>
      <c r="X324" s="565" t="s">
        <v>34</v>
      </c>
      <c r="Y324" s="566" t="s">
        <v>34</v>
      </c>
      <c r="Z324" s="960">
        <f t="shared" si="740"/>
        <v>0</v>
      </c>
      <c r="AA324" s="961">
        <f t="shared" si="741"/>
        <v>0</v>
      </c>
      <c r="AB324" s="961">
        <f t="shared" si="742"/>
        <v>0</v>
      </c>
      <c r="AC324" s="962">
        <f t="shared" si="743"/>
        <v>0</v>
      </c>
      <c r="AD324" s="963">
        <f>IF(G324&gt;0,ROUND((J324/G324),3),0)</f>
        <v>0</v>
      </c>
      <c r="AE324" s="964">
        <f t="shared" si="745"/>
        <v>0</v>
      </c>
      <c r="AF324" s="964">
        <f t="shared" si="746"/>
        <v>0</v>
      </c>
      <c r="AG324" s="965">
        <f t="shared" si="747"/>
        <v>0</v>
      </c>
      <c r="AH324" s="143"/>
    </row>
    <row r="325" spans="1:34" s="132" customFormat="1" ht="27" outlineLevel="1" thickTop="1" thickBot="1" x14ac:dyDescent="0.3">
      <c r="A325" s="448"/>
      <c r="B325" s="209" t="s">
        <v>622</v>
      </c>
      <c r="C325" s="189">
        <v>2240</v>
      </c>
      <c r="D325" s="1091"/>
      <c r="E325" s="191" t="s">
        <v>601</v>
      </c>
      <c r="F325" s="192" t="s">
        <v>43</v>
      </c>
      <c r="G325" s="714">
        <f t="shared" si="748"/>
        <v>0</v>
      </c>
      <c r="H325" s="961"/>
      <c r="I325" s="1863"/>
      <c r="J325" s="714">
        <f t="shared" si="749"/>
        <v>0</v>
      </c>
      <c r="K325" s="961"/>
      <c r="L325" s="1863"/>
      <c r="M325" s="714">
        <f t="shared" si="750"/>
        <v>0</v>
      </c>
      <c r="N325" s="961"/>
      <c r="O325" s="1863"/>
      <c r="P325" s="714">
        <f t="shared" si="751"/>
        <v>0</v>
      </c>
      <c r="Q325" s="961"/>
      <c r="R325" s="1863"/>
      <c r="S325" s="714">
        <f t="shared" si="752"/>
        <v>0</v>
      </c>
      <c r="T325" s="961"/>
      <c r="U325" s="1863"/>
      <c r="V325" s="567" t="s">
        <v>34</v>
      </c>
      <c r="W325" s="568" t="s">
        <v>34</v>
      </c>
      <c r="X325" s="568" t="s">
        <v>34</v>
      </c>
      <c r="Y325" s="566" t="s">
        <v>34</v>
      </c>
      <c r="Z325" s="1508">
        <f t="shared" si="740"/>
        <v>0</v>
      </c>
      <c r="AA325" s="819">
        <f t="shared" si="741"/>
        <v>0</v>
      </c>
      <c r="AB325" s="819">
        <f t="shared" si="742"/>
        <v>0</v>
      </c>
      <c r="AC325" s="967">
        <f t="shared" si="743"/>
        <v>0</v>
      </c>
      <c r="AD325" s="968">
        <f>IF(G325&gt;0,ROUND((J325/G325),3),0)</f>
        <v>0</v>
      </c>
      <c r="AE325" s="969">
        <f t="shared" si="745"/>
        <v>0</v>
      </c>
      <c r="AF325" s="969">
        <f t="shared" si="746"/>
        <v>0</v>
      </c>
      <c r="AG325" s="970">
        <f t="shared" si="747"/>
        <v>0</v>
      </c>
      <c r="AH325" s="143"/>
    </row>
    <row r="326" spans="1:34" s="132" customFormat="1" ht="27" outlineLevel="1" thickTop="1" thickBot="1" x14ac:dyDescent="0.3">
      <c r="A326" s="448"/>
      <c r="B326" s="209" t="s">
        <v>623</v>
      </c>
      <c r="C326" s="199">
        <v>2240</v>
      </c>
      <c r="D326" s="223"/>
      <c r="E326" s="536" t="s">
        <v>602</v>
      </c>
      <c r="F326" s="192" t="s">
        <v>43</v>
      </c>
      <c r="G326" s="714">
        <f t="shared" si="748"/>
        <v>0</v>
      </c>
      <c r="H326" s="961"/>
      <c r="I326" s="1863"/>
      <c r="J326" s="714">
        <f t="shared" si="749"/>
        <v>0</v>
      </c>
      <c r="K326" s="961"/>
      <c r="L326" s="1863"/>
      <c r="M326" s="714">
        <f t="shared" si="750"/>
        <v>0</v>
      </c>
      <c r="N326" s="961"/>
      <c r="O326" s="1863"/>
      <c r="P326" s="714">
        <f t="shared" si="751"/>
        <v>0</v>
      </c>
      <c r="Q326" s="961"/>
      <c r="R326" s="1863"/>
      <c r="S326" s="714">
        <f t="shared" si="752"/>
        <v>0</v>
      </c>
      <c r="T326" s="961"/>
      <c r="U326" s="1863"/>
      <c r="V326" s="567" t="s">
        <v>34</v>
      </c>
      <c r="W326" s="568" t="s">
        <v>34</v>
      </c>
      <c r="X326" s="568" t="s">
        <v>34</v>
      </c>
      <c r="Y326" s="566" t="s">
        <v>34</v>
      </c>
      <c r="Z326" s="1509">
        <f t="shared" ref="Z326" si="753">G326-J326</f>
        <v>0</v>
      </c>
      <c r="AA326" s="961">
        <f t="shared" ref="AA326" si="754">G326-M326</f>
        <v>0</v>
      </c>
      <c r="AB326" s="961">
        <f t="shared" ref="AB326" si="755">G326-P326</f>
        <v>0</v>
      </c>
      <c r="AC326" s="962">
        <f t="shared" ref="AC326" si="756">G326-S326</f>
        <v>0</v>
      </c>
      <c r="AD326" s="963">
        <f>IF(G326&gt;0,ROUND((J326/G326),3),0)</f>
        <v>0</v>
      </c>
      <c r="AE326" s="964">
        <f t="shared" ref="AE326" si="757">IF(G326&gt;0,ROUND((M326/G326),3),0)</f>
        <v>0</v>
      </c>
      <c r="AF326" s="964">
        <f t="shared" ref="AF326" si="758">IF(G326&gt;0,ROUND((P326/G326),3),0)</f>
        <v>0</v>
      </c>
      <c r="AG326" s="965">
        <f t="shared" ref="AG326" si="759">IF(G326&gt;0,ROUND((S326/G326),3),0)</f>
        <v>0</v>
      </c>
      <c r="AH326" s="143"/>
    </row>
    <row r="327" spans="1:34" s="143" customFormat="1" ht="17.25" outlineLevel="1" thickTop="1" thickBot="1" x14ac:dyDescent="0.3">
      <c r="A327" s="127"/>
      <c r="B327" s="209" t="s">
        <v>624</v>
      </c>
      <c r="C327" s="199">
        <v>2240</v>
      </c>
      <c r="D327" s="200"/>
      <c r="E327" s="191" t="s">
        <v>603</v>
      </c>
      <c r="F327" s="148" t="s">
        <v>43</v>
      </c>
      <c r="G327" s="800">
        <f>G328+G329+G330+G331+G332+G335</f>
        <v>0</v>
      </c>
      <c r="H327" s="801">
        <f t="shared" ref="H327:U327" si="760">H328+H329+H330+H331+H332+H335</f>
        <v>0</v>
      </c>
      <c r="I327" s="802">
        <f t="shared" si="760"/>
        <v>0</v>
      </c>
      <c r="J327" s="800">
        <f t="shared" si="760"/>
        <v>0</v>
      </c>
      <c r="K327" s="801">
        <f t="shared" si="760"/>
        <v>0</v>
      </c>
      <c r="L327" s="802">
        <f t="shared" si="760"/>
        <v>0</v>
      </c>
      <c r="M327" s="800">
        <f t="shared" si="760"/>
        <v>0</v>
      </c>
      <c r="N327" s="801">
        <f t="shared" si="760"/>
        <v>0</v>
      </c>
      <c r="O327" s="802">
        <f t="shared" si="760"/>
        <v>0</v>
      </c>
      <c r="P327" s="800">
        <f t="shared" si="760"/>
        <v>0</v>
      </c>
      <c r="Q327" s="801">
        <f t="shared" si="760"/>
        <v>0</v>
      </c>
      <c r="R327" s="802">
        <f t="shared" si="760"/>
        <v>0</v>
      </c>
      <c r="S327" s="800">
        <f t="shared" si="760"/>
        <v>0</v>
      </c>
      <c r="T327" s="801">
        <f t="shared" si="760"/>
        <v>0</v>
      </c>
      <c r="U327" s="802">
        <f t="shared" si="760"/>
        <v>0</v>
      </c>
      <c r="V327" s="585" t="s">
        <v>34</v>
      </c>
      <c r="W327" s="586" t="s">
        <v>34</v>
      </c>
      <c r="X327" s="586" t="s">
        <v>34</v>
      </c>
      <c r="Y327" s="587" t="s">
        <v>34</v>
      </c>
      <c r="Z327" s="995">
        <f t="shared" si="740"/>
        <v>0</v>
      </c>
      <c r="AA327" s="996">
        <f t="shared" si="741"/>
        <v>0</v>
      </c>
      <c r="AB327" s="996">
        <f t="shared" si="742"/>
        <v>0</v>
      </c>
      <c r="AC327" s="997">
        <f t="shared" si="743"/>
        <v>0</v>
      </c>
      <c r="AD327" s="998">
        <f t="shared" si="744"/>
        <v>0</v>
      </c>
      <c r="AE327" s="999">
        <f t="shared" si="745"/>
        <v>0</v>
      </c>
      <c r="AF327" s="999">
        <f t="shared" si="746"/>
        <v>0</v>
      </c>
      <c r="AG327" s="1000">
        <f t="shared" si="747"/>
        <v>0</v>
      </c>
    </row>
    <row r="328" spans="1:34" s="143" customFormat="1" ht="16.5" outlineLevel="1" thickTop="1" x14ac:dyDescent="0.25">
      <c r="A328" s="127"/>
      <c r="B328" s="351" t="s">
        <v>625</v>
      </c>
      <c r="C328" s="193">
        <v>2240</v>
      </c>
      <c r="D328" s="194"/>
      <c r="E328" s="195" t="s">
        <v>255</v>
      </c>
      <c r="F328" s="196" t="s">
        <v>43</v>
      </c>
      <c r="G328" s="811">
        <f t="shared" ref="G328:G337" si="761">H328+I328</f>
        <v>0</v>
      </c>
      <c r="H328" s="1002"/>
      <c r="I328" s="1944"/>
      <c r="J328" s="811">
        <f t="shared" ref="J328:J337" si="762">K328+L328</f>
        <v>0</v>
      </c>
      <c r="K328" s="1002"/>
      <c r="L328" s="1944"/>
      <c r="M328" s="811">
        <f t="shared" ref="M328:M337" si="763">N328+O328</f>
        <v>0</v>
      </c>
      <c r="N328" s="1002"/>
      <c r="O328" s="1944"/>
      <c r="P328" s="811">
        <f t="shared" ref="P328:P337" si="764">Q328+R328</f>
        <v>0</v>
      </c>
      <c r="Q328" s="1002"/>
      <c r="R328" s="1944"/>
      <c r="S328" s="811">
        <f t="shared" ref="S328:S337" si="765">T328+U328</f>
        <v>0</v>
      </c>
      <c r="T328" s="1002"/>
      <c r="U328" s="1944"/>
      <c r="V328" s="585" t="s">
        <v>34</v>
      </c>
      <c r="W328" s="586" t="s">
        <v>34</v>
      </c>
      <c r="X328" s="586" t="s">
        <v>34</v>
      </c>
      <c r="Y328" s="587" t="s">
        <v>34</v>
      </c>
      <c r="Z328" s="1001">
        <f t="shared" si="740"/>
        <v>0</v>
      </c>
      <c r="AA328" s="1002">
        <f t="shared" si="741"/>
        <v>0</v>
      </c>
      <c r="AB328" s="1002">
        <f t="shared" si="742"/>
        <v>0</v>
      </c>
      <c r="AC328" s="1003">
        <f t="shared" si="743"/>
        <v>0</v>
      </c>
      <c r="AD328" s="1004">
        <f t="shared" si="744"/>
        <v>0</v>
      </c>
      <c r="AE328" s="1005">
        <f t="shared" si="745"/>
        <v>0</v>
      </c>
      <c r="AF328" s="1005">
        <f t="shared" si="746"/>
        <v>0</v>
      </c>
      <c r="AG328" s="1006">
        <f t="shared" si="747"/>
        <v>0</v>
      </c>
    </row>
    <row r="329" spans="1:34" s="143" customFormat="1" ht="38.25" outlineLevel="1" x14ac:dyDescent="0.25">
      <c r="A329" s="127"/>
      <c r="B329" s="678" t="s">
        <v>626</v>
      </c>
      <c r="C329" s="197">
        <v>2240</v>
      </c>
      <c r="D329" s="198"/>
      <c r="E329" s="160" t="s">
        <v>256</v>
      </c>
      <c r="F329" s="75" t="s">
        <v>43</v>
      </c>
      <c r="G329" s="636">
        <f t="shared" si="761"/>
        <v>0</v>
      </c>
      <c r="H329" s="806"/>
      <c r="I329" s="807"/>
      <c r="J329" s="636">
        <f t="shared" si="762"/>
        <v>0</v>
      </c>
      <c r="K329" s="806"/>
      <c r="L329" s="807"/>
      <c r="M329" s="636">
        <f t="shared" si="763"/>
        <v>0</v>
      </c>
      <c r="N329" s="806"/>
      <c r="O329" s="807"/>
      <c r="P329" s="636">
        <f t="shared" si="764"/>
        <v>0</v>
      </c>
      <c r="Q329" s="806"/>
      <c r="R329" s="807"/>
      <c r="S329" s="636">
        <f t="shared" si="765"/>
        <v>0</v>
      </c>
      <c r="T329" s="806"/>
      <c r="U329" s="807"/>
      <c r="V329" s="576" t="s">
        <v>34</v>
      </c>
      <c r="W329" s="577" t="s">
        <v>34</v>
      </c>
      <c r="X329" s="577" t="s">
        <v>34</v>
      </c>
      <c r="Y329" s="578" t="s">
        <v>34</v>
      </c>
      <c r="Z329" s="938">
        <f t="shared" si="740"/>
        <v>0</v>
      </c>
      <c r="AA329" s="806">
        <f t="shared" si="741"/>
        <v>0</v>
      </c>
      <c r="AB329" s="806">
        <f t="shared" si="742"/>
        <v>0</v>
      </c>
      <c r="AC329" s="974">
        <f t="shared" si="743"/>
        <v>0</v>
      </c>
      <c r="AD329" s="975">
        <f t="shared" si="744"/>
        <v>0</v>
      </c>
      <c r="AE329" s="976">
        <f t="shared" si="745"/>
        <v>0</v>
      </c>
      <c r="AF329" s="976">
        <f t="shared" si="746"/>
        <v>0</v>
      </c>
      <c r="AG329" s="977">
        <f t="shared" si="747"/>
        <v>0</v>
      </c>
    </row>
    <row r="330" spans="1:34" s="143" customFormat="1" ht="15.75" outlineLevel="1" x14ac:dyDescent="0.25">
      <c r="A330" s="127"/>
      <c r="B330" s="678" t="s">
        <v>627</v>
      </c>
      <c r="C330" s="197">
        <v>2240</v>
      </c>
      <c r="D330" s="198"/>
      <c r="E330" s="160" t="s">
        <v>808</v>
      </c>
      <c r="F330" s="75" t="s">
        <v>43</v>
      </c>
      <c r="G330" s="636">
        <f t="shared" si="761"/>
        <v>0</v>
      </c>
      <c r="H330" s="806"/>
      <c r="I330" s="807"/>
      <c r="J330" s="636">
        <f t="shared" si="762"/>
        <v>0</v>
      </c>
      <c r="K330" s="806"/>
      <c r="L330" s="807"/>
      <c r="M330" s="636">
        <f t="shared" si="763"/>
        <v>0</v>
      </c>
      <c r="N330" s="806"/>
      <c r="O330" s="807"/>
      <c r="P330" s="636">
        <f t="shared" si="764"/>
        <v>0</v>
      </c>
      <c r="Q330" s="806"/>
      <c r="R330" s="807"/>
      <c r="S330" s="636">
        <f t="shared" si="765"/>
        <v>0</v>
      </c>
      <c r="T330" s="806"/>
      <c r="U330" s="807"/>
      <c r="V330" s="576" t="s">
        <v>34</v>
      </c>
      <c r="W330" s="577" t="s">
        <v>34</v>
      </c>
      <c r="X330" s="577" t="s">
        <v>34</v>
      </c>
      <c r="Y330" s="578" t="s">
        <v>34</v>
      </c>
      <c r="Z330" s="938">
        <f t="shared" si="740"/>
        <v>0</v>
      </c>
      <c r="AA330" s="806">
        <f t="shared" si="741"/>
        <v>0</v>
      </c>
      <c r="AB330" s="806">
        <f t="shared" si="742"/>
        <v>0</v>
      </c>
      <c r="AC330" s="974">
        <f t="shared" si="743"/>
        <v>0</v>
      </c>
      <c r="AD330" s="975">
        <f t="shared" si="744"/>
        <v>0</v>
      </c>
      <c r="AE330" s="976">
        <f t="shared" si="745"/>
        <v>0</v>
      </c>
      <c r="AF330" s="976">
        <f t="shared" si="746"/>
        <v>0</v>
      </c>
      <c r="AG330" s="977">
        <f t="shared" si="747"/>
        <v>0</v>
      </c>
    </row>
    <row r="331" spans="1:34" s="143" customFormat="1" ht="15.75" outlineLevel="1" x14ac:dyDescent="0.25">
      <c r="A331" s="127"/>
      <c r="B331" s="678" t="s">
        <v>628</v>
      </c>
      <c r="C331" s="197">
        <v>2240</v>
      </c>
      <c r="D331" s="198"/>
      <c r="E331" s="160" t="s">
        <v>461</v>
      </c>
      <c r="F331" s="158" t="s">
        <v>43</v>
      </c>
      <c r="G331" s="636">
        <f>H331+I331</f>
        <v>0</v>
      </c>
      <c r="H331" s="806"/>
      <c r="I331" s="807"/>
      <c r="J331" s="636">
        <f>K331+L331</f>
        <v>0</v>
      </c>
      <c r="K331" s="806"/>
      <c r="L331" s="807"/>
      <c r="M331" s="636">
        <f>N331+O331</f>
        <v>0</v>
      </c>
      <c r="N331" s="806"/>
      <c r="O331" s="807"/>
      <c r="P331" s="636">
        <f>Q331+R331</f>
        <v>0</v>
      </c>
      <c r="Q331" s="806"/>
      <c r="R331" s="807"/>
      <c r="S331" s="636">
        <f>T331+U331</f>
        <v>0</v>
      </c>
      <c r="T331" s="806"/>
      <c r="U331" s="807"/>
      <c r="V331" s="576" t="s">
        <v>34</v>
      </c>
      <c r="W331" s="577" t="s">
        <v>34</v>
      </c>
      <c r="X331" s="577" t="s">
        <v>34</v>
      </c>
      <c r="Y331" s="578" t="s">
        <v>34</v>
      </c>
      <c r="Z331" s="938">
        <f t="shared" ref="Z331:Z334" si="766">G331-J331</f>
        <v>0</v>
      </c>
      <c r="AA331" s="806">
        <f t="shared" ref="AA331:AA334" si="767">G331-M331</f>
        <v>0</v>
      </c>
      <c r="AB331" s="806">
        <f t="shared" ref="AB331:AB334" si="768">G331-P331</f>
        <v>0</v>
      </c>
      <c r="AC331" s="974">
        <f t="shared" ref="AC331:AC334" si="769">G331-S331</f>
        <v>0</v>
      </c>
      <c r="AD331" s="975">
        <f t="shared" ref="AD331:AD334" si="770">IF(G331&gt;0,ROUND((J331/G331),3),0)</f>
        <v>0</v>
      </c>
      <c r="AE331" s="976">
        <f t="shared" ref="AE331:AE334" si="771">IF(G331&gt;0,ROUND((M331/G331),3),0)</f>
        <v>0</v>
      </c>
      <c r="AF331" s="976">
        <f t="shared" ref="AF331:AF334" si="772">IF(G331&gt;0,ROUND((P331/G331),3),0)</f>
        <v>0</v>
      </c>
      <c r="AG331" s="977">
        <f t="shared" ref="AG331:AG334" si="773">IF(G331&gt;0,ROUND((S331/G331),3),0)</f>
        <v>0</v>
      </c>
    </row>
    <row r="332" spans="1:34" s="143" customFormat="1" ht="25.5" outlineLevel="1" x14ac:dyDescent="0.25">
      <c r="A332" s="127"/>
      <c r="B332" s="678" t="s">
        <v>809</v>
      </c>
      <c r="C332" s="197">
        <v>2240</v>
      </c>
      <c r="D332" s="198"/>
      <c r="E332" s="160" t="s">
        <v>155</v>
      </c>
      <c r="F332" s="75" t="s">
        <v>43</v>
      </c>
      <c r="G332" s="636">
        <f t="shared" si="761"/>
        <v>0</v>
      </c>
      <c r="H332" s="806"/>
      <c r="I332" s="807"/>
      <c r="J332" s="636">
        <f t="shared" si="762"/>
        <v>0</v>
      </c>
      <c r="K332" s="806"/>
      <c r="L332" s="807"/>
      <c r="M332" s="636">
        <f t="shared" si="763"/>
        <v>0</v>
      </c>
      <c r="N332" s="806"/>
      <c r="O332" s="807"/>
      <c r="P332" s="636">
        <f t="shared" si="764"/>
        <v>0</v>
      </c>
      <c r="Q332" s="806"/>
      <c r="R332" s="807"/>
      <c r="S332" s="636">
        <f t="shared" si="765"/>
        <v>0</v>
      </c>
      <c r="T332" s="806"/>
      <c r="U332" s="807"/>
      <c r="V332" s="561" t="s">
        <v>34</v>
      </c>
      <c r="W332" s="562" t="s">
        <v>34</v>
      </c>
      <c r="X332" s="562" t="s">
        <v>34</v>
      </c>
      <c r="Y332" s="563" t="s">
        <v>34</v>
      </c>
      <c r="Z332" s="938">
        <f t="shared" si="766"/>
        <v>0</v>
      </c>
      <c r="AA332" s="806">
        <f t="shared" si="767"/>
        <v>0</v>
      </c>
      <c r="AB332" s="806">
        <f t="shared" si="768"/>
        <v>0</v>
      </c>
      <c r="AC332" s="974">
        <f t="shared" si="769"/>
        <v>0</v>
      </c>
      <c r="AD332" s="975">
        <f t="shared" si="770"/>
        <v>0</v>
      </c>
      <c r="AE332" s="976">
        <f t="shared" si="771"/>
        <v>0</v>
      </c>
      <c r="AF332" s="976">
        <f t="shared" si="772"/>
        <v>0</v>
      </c>
      <c r="AG332" s="977">
        <f t="shared" si="773"/>
        <v>0</v>
      </c>
    </row>
    <row r="333" spans="1:34" s="143" customFormat="1" ht="15.75" outlineLevel="1" x14ac:dyDescent="0.25">
      <c r="A333" s="127"/>
      <c r="B333" s="678" t="s">
        <v>818</v>
      </c>
      <c r="C333" s="197">
        <v>2240</v>
      </c>
      <c r="D333" s="198"/>
      <c r="E333" s="160" t="s">
        <v>823</v>
      </c>
      <c r="F333" s="75" t="s">
        <v>43</v>
      </c>
      <c r="G333" s="636">
        <f t="shared" ref="G333:G334" si="774">H333+I333</f>
        <v>0</v>
      </c>
      <c r="H333" s="806"/>
      <c r="I333" s="807"/>
      <c r="J333" s="636">
        <f t="shared" ref="J333:J334" si="775">K333+L333</f>
        <v>0</v>
      </c>
      <c r="K333" s="806"/>
      <c r="L333" s="807"/>
      <c r="M333" s="636">
        <f t="shared" ref="M333:M334" si="776">N333+O333</f>
        <v>0</v>
      </c>
      <c r="N333" s="806"/>
      <c r="O333" s="807"/>
      <c r="P333" s="636">
        <f t="shared" ref="P333:P334" si="777">Q333+R333</f>
        <v>0</v>
      </c>
      <c r="Q333" s="806"/>
      <c r="R333" s="807"/>
      <c r="S333" s="636">
        <f t="shared" ref="S333:S334" si="778">T333+U333</f>
        <v>0</v>
      </c>
      <c r="T333" s="806"/>
      <c r="U333" s="807"/>
      <c r="V333" s="576" t="s">
        <v>34</v>
      </c>
      <c r="W333" s="577" t="s">
        <v>34</v>
      </c>
      <c r="X333" s="577" t="s">
        <v>34</v>
      </c>
      <c r="Y333" s="578" t="s">
        <v>34</v>
      </c>
      <c r="Z333" s="938">
        <f t="shared" si="766"/>
        <v>0</v>
      </c>
      <c r="AA333" s="806">
        <f t="shared" si="767"/>
        <v>0</v>
      </c>
      <c r="AB333" s="806">
        <f t="shared" si="768"/>
        <v>0</v>
      </c>
      <c r="AC333" s="974">
        <f t="shared" si="769"/>
        <v>0</v>
      </c>
      <c r="AD333" s="975">
        <f t="shared" si="770"/>
        <v>0</v>
      </c>
      <c r="AE333" s="976">
        <f t="shared" si="771"/>
        <v>0</v>
      </c>
      <c r="AF333" s="976">
        <f t="shared" si="772"/>
        <v>0</v>
      </c>
      <c r="AG333" s="977">
        <f t="shared" si="773"/>
        <v>0</v>
      </c>
    </row>
    <row r="334" spans="1:34" s="143" customFormat="1" ht="25.5" outlineLevel="1" x14ac:dyDescent="0.25">
      <c r="A334" s="127"/>
      <c r="B334" s="678" t="s">
        <v>819</v>
      </c>
      <c r="C334" s="197">
        <v>2240</v>
      </c>
      <c r="D334" s="198"/>
      <c r="E334" s="160" t="s">
        <v>822</v>
      </c>
      <c r="F334" s="75" t="s">
        <v>43</v>
      </c>
      <c r="G334" s="636">
        <f t="shared" si="774"/>
        <v>0</v>
      </c>
      <c r="H334" s="806"/>
      <c r="I334" s="807"/>
      <c r="J334" s="636">
        <f t="shared" si="775"/>
        <v>0</v>
      </c>
      <c r="K334" s="806"/>
      <c r="L334" s="807"/>
      <c r="M334" s="636">
        <f t="shared" si="776"/>
        <v>0</v>
      </c>
      <c r="N334" s="806"/>
      <c r="O334" s="807"/>
      <c r="P334" s="636">
        <f t="shared" si="777"/>
        <v>0</v>
      </c>
      <c r="Q334" s="806"/>
      <c r="R334" s="807"/>
      <c r="S334" s="636">
        <f t="shared" si="778"/>
        <v>0</v>
      </c>
      <c r="T334" s="806"/>
      <c r="U334" s="807"/>
      <c r="V334" s="576" t="s">
        <v>34</v>
      </c>
      <c r="W334" s="577" t="s">
        <v>34</v>
      </c>
      <c r="X334" s="577" t="s">
        <v>34</v>
      </c>
      <c r="Y334" s="578" t="s">
        <v>34</v>
      </c>
      <c r="Z334" s="938">
        <f t="shared" si="766"/>
        <v>0</v>
      </c>
      <c r="AA334" s="806">
        <f t="shared" si="767"/>
        <v>0</v>
      </c>
      <c r="AB334" s="806">
        <f t="shared" si="768"/>
        <v>0</v>
      </c>
      <c r="AC334" s="974">
        <f t="shared" si="769"/>
        <v>0</v>
      </c>
      <c r="AD334" s="975">
        <f t="shared" si="770"/>
        <v>0</v>
      </c>
      <c r="AE334" s="976">
        <f t="shared" si="771"/>
        <v>0</v>
      </c>
      <c r="AF334" s="976">
        <f t="shared" si="772"/>
        <v>0</v>
      </c>
      <c r="AG334" s="977">
        <f t="shared" si="773"/>
        <v>0</v>
      </c>
    </row>
    <row r="335" spans="1:34" s="143" customFormat="1" ht="16.5" outlineLevel="1" thickBot="1" x14ac:dyDescent="0.3">
      <c r="A335" s="127"/>
      <c r="B335" s="678" t="s">
        <v>821</v>
      </c>
      <c r="C335" s="197">
        <v>2240</v>
      </c>
      <c r="D335" s="198"/>
      <c r="E335" s="201" t="s">
        <v>578</v>
      </c>
      <c r="F335" s="145" t="s">
        <v>43</v>
      </c>
      <c r="G335" s="814">
        <f t="shared" si="761"/>
        <v>0</v>
      </c>
      <c r="H335" s="1949"/>
      <c r="I335" s="1950"/>
      <c r="J335" s="814">
        <f t="shared" si="762"/>
        <v>0</v>
      </c>
      <c r="K335" s="1949"/>
      <c r="L335" s="1950"/>
      <c r="M335" s="814">
        <f t="shared" si="763"/>
        <v>0</v>
      </c>
      <c r="N335" s="1949"/>
      <c r="O335" s="1950"/>
      <c r="P335" s="814">
        <f t="shared" si="764"/>
        <v>0</v>
      </c>
      <c r="Q335" s="1949"/>
      <c r="R335" s="1950"/>
      <c r="S335" s="814">
        <f t="shared" si="765"/>
        <v>0</v>
      </c>
      <c r="T335" s="1949"/>
      <c r="U335" s="1950"/>
      <c r="V335" s="561" t="s">
        <v>34</v>
      </c>
      <c r="W335" s="562" t="s">
        <v>34</v>
      </c>
      <c r="X335" s="562" t="s">
        <v>34</v>
      </c>
      <c r="Y335" s="563" t="s">
        <v>34</v>
      </c>
      <c r="Z335" s="933">
        <f t="shared" si="740"/>
        <v>0</v>
      </c>
      <c r="AA335" s="787">
        <f t="shared" si="741"/>
        <v>0</v>
      </c>
      <c r="AB335" s="787">
        <f t="shared" si="742"/>
        <v>0</v>
      </c>
      <c r="AC335" s="934">
        <f t="shared" si="743"/>
        <v>0</v>
      </c>
      <c r="AD335" s="935">
        <f t="shared" si="744"/>
        <v>0</v>
      </c>
      <c r="AE335" s="936">
        <f t="shared" si="745"/>
        <v>0</v>
      </c>
      <c r="AF335" s="936">
        <f t="shared" si="746"/>
        <v>0</v>
      </c>
      <c r="AG335" s="937">
        <f t="shared" si="747"/>
        <v>0</v>
      </c>
    </row>
    <row r="336" spans="1:34" s="143" customFormat="1" ht="17.25" outlineLevel="1" thickTop="1" thickBot="1" x14ac:dyDescent="0.3">
      <c r="A336" s="127"/>
      <c r="B336" s="244" t="s">
        <v>629</v>
      </c>
      <c r="C336" s="265">
        <v>2240</v>
      </c>
      <c r="D336" s="266"/>
      <c r="E336" s="191" t="s">
        <v>462</v>
      </c>
      <c r="F336" s="192" t="s">
        <v>43</v>
      </c>
      <c r="G336" s="710">
        <f t="shared" si="761"/>
        <v>56.728499999999997</v>
      </c>
      <c r="H336" s="817"/>
      <c r="I336" s="818">
        <v>56.728499999999997</v>
      </c>
      <c r="J336" s="710">
        <f t="shared" si="762"/>
        <v>28.821000000000002</v>
      </c>
      <c r="K336" s="817"/>
      <c r="L336" s="818">
        <v>28.821000000000002</v>
      </c>
      <c r="M336" s="710">
        <f t="shared" si="763"/>
        <v>39.619</v>
      </c>
      <c r="N336" s="817"/>
      <c r="O336" s="818">
        <v>39.619</v>
      </c>
      <c r="P336" s="710">
        <f t="shared" si="764"/>
        <v>37.709420000000001</v>
      </c>
      <c r="Q336" s="817"/>
      <c r="R336" s="818">
        <v>37.709420000000001</v>
      </c>
      <c r="S336" s="710">
        <f t="shared" si="765"/>
        <v>56.728499999999997</v>
      </c>
      <c r="T336" s="817"/>
      <c r="U336" s="818">
        <v>56.728499999999997</v>
      </c>
      <c r="V336" s="585" t="s">
        <v>34</v>
      </c>
      <c r="W336" s="586" t="s">
        <v>34</v>
      </c>
      <c r="X336" s="586" t="s">
        <v>34</v>
      </c>
      <c r="Y336" s="587" t="s">
        <v>34</v>
      </c>
      <c r="Z336" s="995">
        <f t="shared" si="740"/>
        <v>27.907499999999995</v>
      </c>
      <c r="AA336" s="996">
        <f t="shared" si="741"/>
        <v>17.109499999999997</v>
      </c>
      <c r="AB336" s="996">
        <f t="shared" si="742"/>
        <v>19.019079999999995</v>
      </c>
      <c r="AC336" s="997">
        <f t="shared" si="743"/>
        <v>0</v>
      </c>
      <c r="AD336" s="998">
        <f t="shared" si="744"/>
        <v>0.50800000000000001</v>
      </c>
      <c r="AE336" s="999">
        <f t="shared" si="745"/>
        <v>0.69799999999999995</v>
      </c>
      <c r="AF336" s="999">
        <f t="shared" si="746"/>
        <v>0.66500000000000004</v>
      </c>
      <c r="AG336" s="1000">
        <f t="shared" si="747"/>
        <v>1</v>
      </c>
    </row>
    <row r="337" spans="1:34" s="143" customFormat="1" ht="27" outlineLevel="1" thickTop="1" thickBot="1" x14ac:dyDescent="0.3">
      <c r="A337" s="131"/>
      <c r="B337" s="679" t="s">
        <v>630</v>
      </c>
      <c r="C337" s="267">
        <v>2240</v>
      </c>
      <c r="D337" s="268"/>
      <c r="E337" s="204" t="s">
        <v>156</v>
      </c>
      <c r="F337" s="202" t="s">
        <v>43</v>
      </c>
      <c r="G337" s="710">
        <f t="shared" si="761"/>
        <v>0</v>
      </c>
      <c r="H337" s="817"/>
      <c r="I337" s="818"/>
      <c r="J337" s="710">
        <f t="shared" si="762"/>
        <v>0</v>
      </c>
      <c r="K337" s="817"/>
      <c r="L337" s="818"/>
      <c r="M337" s="710">
        <f t="shared" si="763"/>
        <v>0</v>
      </c>
      <c r="N337" s="817"/>
      <c r="O337" s="818"/>
      <c r="P337" s="710">
        <f t="shared" si="764"/>
        <v>0</v>
      </c>
      <c r="Q337" s="817"/>
      <c r="R337" s="818"/>
      <c r="S337" s="710">
        <f t="shared" si="765"/>
        <v>0</v>
      </c>
      <c r="T337" s="817"/>
      <c r="U337" s="818"/>
      <c r="V337" s="585" t="s">
        <v>34</v>
      </c>
      <c r="W337" s="586" t="s">
        <v>34</v>
      </c>
      <c r="X337" s="586" t="s">
        <v>34</v>
      </c>
      <c r="Y337" s="587" t="s">
        <v>34</v>
      </c>
      <c r="Z337" s="995">
        <f t="shared" si="740"/>
        <v>0</v>
      </c>
      <c r="AA337" s="996">
        <f t="shared" si="741"/>
        <v>0</v>
      </c>
      <c r="AB337" s="996">
        <f t="shared" si="742"/>
        <v>0</v>
      </c>
      <c r="AC337" s="997">
        <f t="shared" si="743"/>
        <v>0</v>
      </c>
      <c r="AD337" s="998">
        <f t="shared" si="744"/>
        <v>0</v>
      </c>
      <c r="AE337" s="999">
        <f t="shared" si="745"/>
        <v>0</v>
      </c>
      <c r="AF337" s="999">
        <f t="shared" si="746"/>
        <v>0</v>
      </c>
      <c r="AG337" s="1000">
        <f t="shared" si="747"/>
        <v>0</v>
      </c>
    </row>
    <row r="338" spans="1:34" s="20" customFormat="1" ht="19.5" thickBot="1" x14ac:dyDescent="0.3">
      <c r="A338" s="1155"/>
      <c r="B338" s="106" t="s">
        <v>259</v>
      </c>
      <c r="C338" s="269" t="s">
        <v>260</v>
      </c>
      <c r="D338" s="270"/>
      <c r="E338" s="206" t="s">
        <v>261</v>
      </c>
      <c r="F338" s="113" t="s">
        <v>43</v>
      </c>
      <c r="G338" s="836">
        <f>G339+G342+G345+G346+G347+G348+G349+G350</f>
        <v>81</v>
      </c>
      <c r="H338" s="785">
        <f t="shared" ref="H338:U338" si="779">H339+H342+H345+H346+H347+H348+H349+H350</f>
        <v>0</v>
      </c>
      <c r="I338" s="837">
        <f t="shared" si="779"/>
        <v>81</v>
      </c>
      <c r="J338" s="836">
        <f t="shared" si="779"/>
        <v>10.199999999999999</v>
      </c>
      <c r="K338" s="785">
        <f t="shared" si="779"/>
        <v>0</v>
      </c>
      <c r="L338" s="837">
        <f t="shared" si="779"/>
        <v>10.199999999999999</v>
      </c>
      <c r="M338" s="836">
        <f t="shared" si="779"/>
        <v>43.7</v>
      </c>
      <c r="N338" s="785">
        <f t="shared" si="779"/>
        <v>0</v>
      </c>
      <c r="O338" s="837">
        <f t="shared" si="779"/>
        <v>43.7</v>
      </c>
      <c r="P338" s="836">
        <f t="shared" si="779"/>
        <v>50.8</v>
      </c>
      <c r="Q338" s="785">
        <f t="shared" si="779"/>
        <v>0</v>
      </c>
      <c r="R338" s="837">
        <f t="shared" si="779"/>
        <v>50.8</v>
      </c>
      <c r="S338" s="836">
        <f t="shared" si="779"/>
        <v>60.4</v>
      </c>
      <c r="T338" s="785">
        <f t="shared" si="779"/>
        <v>0</v>
      </c>
      <c r="U338" s="837">
        <f t="shared" si="779"/>
        <v>60.4</v>
      </c>
      <c r="V338" s="550" t="s">
        <v>34</v>
      </c>
      <c r="W338" s="540" t="s">
        <v>34</v>
      </c>
      <c r="X338" s="540" t="s">
        <v>34</v>
      </c>
      <c r="Y338" s="551" t="s">
        <v>34</v>
      </c>
      <c r="Z338" s="927">
        <f t="shared" si="740"/>
        <v>70.8</v>
      </c>
      <c r="AA338" s="928">
        <f t="shared" si="741"/>
        <v>37.299999999999997</v>
      </c>
      <c r="AB338" s="928">
        <f t="shared" si="742"/>
        <v>30.200000000000003</v>
      </c>
      <c r="AC338" s="929">
        <f t="shared" si="743"/>
        <v>20.6</v>
      </c>
      <c r="AD338" s="930">
        <f t="shared" si="744"/>
        <v>0.126</v>
      </c>
      <c r="AE338" s="931">
        <f t="shared" si="745"/>
        <v>0.54</v>
      </c>
      <c r="AF338" s="931">
        <f t="shared" si="746"/>
        <v>0.627</v>
      </c>
      <c r="AG338" s="932">
        <f>IF(G338&gt;0,ROUND((S338/G338),3),0)</f>
        <v>0.746</v>
      </c>
    </row>
    <row r="339" spans="1:34" s="20" customFormat="1" ht="15.75" outlineLevel="1" x14ac:dyDescent="0.25">
      <c r="A339" s="127"/>
      <c r="B339" s="149" t="s">
        <v>262</v>
      </c>
      <c r="C339" s="115">
        <v>2250</v>
      </c>
      <c r="D339" s="116" t="s">
        <v>57</v>
      </c>
      <c r="E339" s="150" t="s">
        <v>263</v>
      </c>
      <c r="F339" s="56" t="s">
        <v>43</v>
      </c>
      <c r="G339" s="639">
        <f>H339+I339</f>
        <v>81</v>
      </c>
      <c r="H339" s="787">
        <f>ROUND(H340*H341/1000,1)</f>
        <v>0</v>
      </c>
      <c r="I339" s="788">
        <f>ROUND(I340*I341/1000,1)</f>
        <v>81</v>
      </c>
      <c r="J339" s="639">
        <f>K339+L339</f>
        <v>10.199999999999999</v>
      </c>
      <c r="K339" s="787">
        <f>ROUND(K340*K341/1000,1)</f>
        <v>0</v>
      </c>
      <c r="L339" s="788">
        <f>ROUND(L340*L341/1000,1)</f>
        <v>10.199999999999999</v>
      </c>
      <c r="M339" s="639">
        <f>N339+O339</f>
        <v>43.7</v>
      </c>
      <c r="N339" s="787">
        <f>ROUND(N340*N341/1000,1)</f>
        <v>0</v>
      </c>
      <c r="O339" s="788">
        <f>ROUND(O340*O341/1000,1)</f>
        <v>43.7</v>
      </c>
      <c r="P339" s="639">
        <f>Q339+R339</f>
        <v>50.8</v>
      </c>
      <c r="Q339" s="787">
        <f>ROUND(Q340*Q341/1000,1)</f>
        <v>0</v>
      </c>
      <c r="R339" s="788">
        <f>ROUND(R340*R341/1000,1)</f>
        <v>50.8</v>
      </c>
      <c r="S339" s="639">
        <f>T339+U339</f>
        <v>60.4</v>
      </c>
      <c r="T339" s="787">
        <f>ROUND(T340*T341/1000,1)</f>
        <v>0</v>
      </c>
      <c r="U339" s="788">
        <f>ROUND(U340*U341/1000,1)</f>
        <v>60.4</v>
      </c>
      <c r="V339" s="561" t="s">
        <v>34</v>
      </c>
      <c r="W339" s="562" t="s">
        <v>34</v>
      </c>
      <c r="X339" s="562" t="s">
        <v>34</v>
      </c>
      <c r="Y339" s="563" t="s">
        <v>34</v>
      </c>
      <c r="Z339" s="933">
        <f t="shared" si="740"/>
        <v>70.8</v>
      </c>
      <c r="AA339" s="787">
        <f t="shared" si="741"/>
        <v>37.299999999999997</v>
      </c>
      <c r="AB339" s="787">
        <f t="shared" si="742"/>
        <v>30.200000000000003</v>
      </c>
      <c r="AC339" s="934">
        <f t="shared" si="743"/>
        <v>20.6</v>
      </c>
      <c r="AD339" s="935">
        <f t="shared" si="744"/>
        <v>0.126</v>
      </c>
      <c r="AE339" s="936">
        <f t="shared" si="745"/>
        <v>0.54</v>
      </c>
      <c r="AF339" s="936">
        <f t="shared" si="746"/>
        <v>0.627</v>
      </c>
      <c r="AG339" s="937">
        <f t="shared" ref="AG339" si="780">IF(G339&gt;0,ROUND((S339/G339),3),0)</f>
        <v>0.746</v>
      </c>
    </row>
    <row r="340" spans="1:34" s="213" customFormat="1" ht="12" outlineLevel="1" x14ac:dyDescent="0.25">
      <c r="A340" s="1156"/>
      <c r="B340" s="257"/>
      <c r="C340" s="271"/>
      <c r="D340" s="272" t="s">
        <v>57</v>
      </c>
      <c r="E340" s="273" t="s">
        <v>264</v>
      </c>
      <c r="F340" s="260" t="s">
        <v>60</v>
      </c>
      <c r="G340" s="789">
        <f>H340+I340</f>
        <v>116</v>
      </c>
      <c r="H340" s="790"/>
      <c r="I340" s="791">
        <v>116</v>
      </c>
      <c r="J340" s="789">
        <f>K340+L340</f>
        <v>18</v>
      </c>
      <c r="K340" s="790"/>
      <c r="L340" s="791">
        <v>18</v>
      </c>
      <c r="M340" s="789">
        <f>N340+O340</f>
        <v>61</v>
      </c>
      <c r="N340" s="790"/>
      <c r="O340" s="791">
        <v>61</v>
      </c>
      <c r="P340" s="789">
        <f>Q340+R340</f>
        <v>93</v>
      </c>
      <c r="Q340" s="790"/>
      <c r="R340" s="791">
        <v>93</v>
      </c>
      <c r="S340" s="789">
        <f>T340+U340</f>
        <v>124</v>
      </c>
      <c r="T340" s="790"/>
      <c r="U340" s="791">
        <v>124</v>
      </c>
      <c r="V340" s="555" t="s">
        <v>34</v>
      </c>
      <c r="W340" s="556" t="s">
        <v>34</v>
      </c>
      <c r="X340" s="556" t="s">
        <v>34</v>
      </c>
      <c r="Y340" s="557" t="s">
        <v>34</v>
      </c>
      <c r="Z340" s="954" t="s">
        <v>34</v>
      </c>
      <c r="AA340" s="955" t="s">
        <v>34</v>
      </c>
      <c r="AB340" s="955" t="s">
        <v>34</v>
      </c>
      <c r="AC340" s="956" t="s">
        <v>34</v>
      </c>
      <c r="AD340" s="954" t="s">
        <v>34</v>
      </c>
      <c r="AE340" s="955" t="s">
        <v>34</v>
      </c>
      <c r="AF340" s="955" t="s">
        <v>34</v>
      </c>
      <c r="AG340" s="956" t="s">
        <v>34</v>
      </c>
    </row>
    <row r="341" spans="1:34" s="213" customFormat="1" ht="12.75" outlineLevel="1" thickBot="1" x14ac:dyDescent="0.3">
      <c r="A341" s="1156"/>
      <c r="B341" s="261"/>
      <c r="C341" s="274"/>
      <c r="D341" s="275" t="s">
        <v>57</v>
      </c>
      <c r="E341" s="276" t="s">
        <v>265</v>
      </c>
      <c r="F341" s="264" t="s">
        <v>62</v>
      </c>
      <c r="G341" s="792">
        <f>IF(I341+H341&gt;0,AVERAGE(H341:I341),0)</f>
        <v>698</v>
      </c>
      <c r="H341" s="793"/>
      <c r="I341" s="794">
        <v>698</v>
      </c>
      <c r="J341" s="792">
        <f>IF(L341+K341&gt;0,AVERAGE(K341:L341),0)</f>
        <v>568.19000000000005</v>
      </c>
      <c r="K341" s="793"/>
      <c r="L341" s="794">
        <v>568.19000000000005</v>
      </c>
      <c r="M341" s="792">
        <f>IF(O341+N341&gt;0,AVERAGE(N341:O341),0)</f>
        <v>717</v>
      </c>
      <c r="N341" s="793"/>
      <c r="O341" s="794">
        <v>717</v>
      </c>
      <c r="P341" s="792">
        <f>IF(R341+Q341&gt;0,AVERAGE(Q341:R341),0)</f>
        <v>546.00172042999998</v>
      </c>
      <c r="Q341" s="793"/>
      <c r="R341" s="794">
        <v>546.00172042999998</v>
      </c>
      <c r="S341" s="792">
        <f>IF(U341+T341&gt;0,AVERAGE(T341:U341),0)</f>
        <v>487.24645161199999</v>
      </c>
      <c r="T341" s="793"/>
      <c r="U341" s="794">
        <v>487.24645161199999</v>
      </c>
      <c r="V341" s="558" t="s">
        <v>34</v>
      </c>
      <c r="W341" s="559" t="s">
        <v>34</v>
      </c>
      <c r="X341" s="559" t="s">
        <v>34</v>
      </c>
      <c r="Y341" s="560" t="s">
        <v>34</v>
      </c>
      <c r="Z341" s="957" t="s">
        <v>34</v>
      </c>
      <c r="AA341" s="958" t="s">
        <v>34</v>
      </c>
      <c r="AB341" s="958" t="s">
        <v>34</v>
      </c>
      <c r="AC341" s="959" t="s">
        <v>34</v>
      </c>
      <c r="AD341" s="957" t="s">
        <v>34</v>
      </c>
      <c r="AE341" s="958" t="s">
        <v>34</v>
      </c>
      <c r="AF341" s="958" t="s">
        <v>34</v>
      </c>
      <c r="AG341" s="959" t="s">
        <v>34</v>
      </c>
    </row>
    <row r="342" spans="1:34" s="20" customFormat="1" ht="16.5" outlineLevel="1" thickTop="1" x14ac:dyDescent="0.25">
      <c r="A342" s="127"/>
      <c r="B342" s="149" t="s">
        <v>266</v>
      </c>
      <c r="C342" s="115">
        <v>2250</v>
      </c>
      <c r="D342" s="116" t="s">
        <v>57</v>
      </c>
      <c r="E342" s="150" t="s">
        <v>267</v>
      </c>
      <c r="F342" s="56" t="s">
        <v>43</v>
      </c>
      <c r="G342" s="639">
        <f>H342+I342</f>
        <v>0</v>
      </c>
      <c r="H342" s="787">
        <f>ROUND(H343*H344/1000,1)</f>
        <v>0</v>
      </c>
      <c r="I342" s="788">
        <f>ROUND(I343*I344/1000,1)</f>
        <v>0</v>
      </c>
      <c r="J342" s="639">
        <f>K342+L342</f>
        <v>0</v>
      </c>
      <c r="K342" s="787">
        <f>ROUND(K343*K344/1000,1)</f>
        <v>0</v>
      </c>
      <c r="L342" s="788">
        <f>ROUND(L343*L344/1000,1)</f>
        <v>0</v>
      </c>
      <c r="M342" s="639">
        <f>N342+O342</f>
        <v>0</v>
      </c>
      <c r="N342" s="787">
        <f>ROUND(N343*N344/1000,1)</f>
        <v>0</v>
      </c>
      <c r="O342" s="788">
        <f>ROUND(O343*O344/1000,1)</f>
        <v>0</v>
      </c>
      <c r="P342" s="639">
        <f>Q342+R342</f>
        <v>0</v>
      </c>
      <c r="Q342" s="787">
        <f>ROUND(Q343*Q344/1000,1)</f>
        <v>0</v>
      </c>
      <c r="R342" s="788">
        <f>ROUND(R343*R344/1000,1)</f>
        <v>0</v>
      </c>
      <c r="S342" s="639">
        <f>T342+U342</f>
        <v>0</v>
      </c>
      <c r="T342" s="787">
        <f>ROUND(T343*T344/1000,1)</f>
        <v>0</v>
      </c>
      <c r="U342" s="788">
        <f>ROUND(U343*U344/1000,1)</f>
        <v>0</v>
      </c>
      <c r="V342" s="585" t="s">
        <v>34</v>
      </c>
      <c r="W342" s="586" t="s">
        <v>34</v>
      </c>
      <c r="X342" s="586" t="s">
        <v>34</v>
      </c>
      <c r="Y342" s="587" t="s">
        <v>34</v>
      </c>
      <c r="Z342" s="995">
        <f t="shared" ref="Z342" si="781">G342-J342</f>
        <v>0</v>
      </c>
      <c r="AA342" s="996">
        <f t="shared" ref="AA342" si="782">G342-M342</f>
        <v>0</v>
      </c>
      <c r="AB342" s="996">
        <f t="shared" ref="AB342" si="783">G342-P342</f>
        <v>0</v>
      </c>
      <c r="AC342" s="997">
        <f t="shared" ref="AC342" si="784">G342-S342</f>
        <v>0</v>
      </c>
      <c r="AD342" s="998">
        <f t="shared" ref="AD342" si="785">IF(G342&gt;0,ROUND((J342/G342),3),0)</f>
        <v>0</v>
      </c>
      <c r="AE342" s="999">
        <f t="shared" ref="AE342" si="786">IF(G342&gt;0,ROUND((M342/G342),3),0)</f>
        <v>0</v>
      </c>
      <c r="AF342" s="999">
        <f t="shared" ref="AF342" si="787">IF(G342&gt;0,ROUND((P342/G342),3),0)</f>
        <v>0</v>
      </c>
      <c r="AG342" s="1000">
        <f t="shared" ref="AG342" si="788">IF(G342&gt;0,ROUND((S342/G342),3),0)</f>
        <v>0</v>
      </c>
    </row>
    <row r="343" spans="1:34" s="213" customFormat="1" ht="12" outlineLevel="1" x14ac:dyDescent="0.25">
      <c r="A343" s="1156"/>
      <c r="B343" s="257"/>
      <c r="C343" s="271"/>
      <c r="D343" s="272" t="s">
        <v>57</v>
      </c>
      <c r="E343" s="273" t="s">
        <v>264</v>
      </c>
      <c r="F343" s="260" t="s">
        <v>60</v>
      </c>
      <c r="G343" s="789">
        <f>H343+I343</f>
        <v>0</v>
      </c>
      <c r="H343" s="790"/>
      <c r="I343" s="791"/>
      <c r="J343" s="789">
        <f>K343+L343</f>
        <v>0</v>
      </c>
      <c r="K343" s="790"/>
      <c r="L343" s="791"/>
      <c r="M343" s="789">
        <f>N343+O343</f>
        <v>0</v>
      </c>
      <c r="N343" s="790"/>
      <c r="O343" s="791"/>
      <c r="P343" s="789">
        <f>Q343+R343</f>
        <v>0</v>
      </c>
      <c r="Q343" s="790"/>
      <c r="R343" s="791"/>
      <c r="S343" s="789">
        <f>T343+U343</f>
        <v>0</v>
      </c>
      <c r="T343" s="790"/>
      <c r="U343" s="791"/>
      <c r="V343" s="555" t="s">
        <v>34</v>
      </c>
      <c r="W343" s="556" t="s">
        <v>34</v>
      </c>
      <c r="X343" s="556" t="s">
        <v>34</v>
      </c>
      <c r="Y343" s="557" t="s">
        <v>34</v>
      </c>
      <c r="Z343" s="954" t="s">
        <v>34</v>
      </c>
      <c r="AA343" s="955" t="s">
        <v>34</v>
      </c>
      <c r="AB343" s="955" t="s">
        <v>34</v>
      </c>
      <c r="AC343" s="956" t="s">
        <v>34</v>
      </c>
      <c r="AD343" s="954" t="s">
        <v>34</v>
      </c>
      <c r="AE343" s="955" t="s">
        <v>34</v>
      </c>
      <c r="AF343" s="955" t="s">
        <v>34</v>
      </c>
      <c r="AG343" s="956" t="s">
        <v>34</v>
      </c>
    </row>
    <row r="344" spans="1:34" s="213" customFormat="1" ht="12.75" outlineLevel="1" thickBot="1" x14ac:dyDescent="0.3">
      <c r="A344" s="1156"/>
      <c r="B344" s="261"/>
      <c r="C344" s="264"/>
      <c r="D344" s="277" t="s">
        <v>57</v>
      </c>
      <c r="E344" s="276" t="s">
        <v>265</v>
      </c>
      <c r="F344" s="264" t="s">
        <v>62</v>
      </c>
      <c r="G344" s="792">
        <f>IF(I344+H344&gt;0,AVERAGE(H344:I344),0)</f>
        <v>0</v>
      </c>
      <c r="H344" s="793"/>
      <c r="I344" s="794"/>
      <c r="J344" s="792">
        <f>IF(L344+K344&gt;0,AVERAGE(K344:L344),0)</f>
        <v>0</v>
      </c>
      <c r="K344" s="793"/>
      <c r="L344" s="794"/>
      <c r="M344" s="792">
        <f>IF(O344+N344&gt;0,AVERAGE(N344:O344),0)</f>
        <v>0</v>
      </c>
      <c r="N344" s="793"/>
      <c r="O344" s="794"/>
      <c r="P344" s="792">
        <f>IF(R344+Q344&gt;0,AVERAGE(Q344:R344),0)</f>
        <v>0</v>
      </c>
      <c r="Q344" s="793"/>
      <c r="R344" s="794"/>
      <c r="S344" s="792">
        <f>IF(U344+T344&gt;0,AVERAGE(T344:U344),0)</f>
        <v>0</v>
      </c>
      <c r="T344" s="793"/>
      <c r="U344" s="794"/>
      <c r="V344" s="558" t="s">
        <v>34</v>
      </c>
      <c r="W344" s="559" t="s">
        <v>34</v>
      </c>
      <c r="X344" s="559" t="s">
        <v>34</v>
      </c>
      <c r="Y344" s="560" t="s">
        <v>34</v>
      </c>
      <c r="Z344" s="957" t="s">
        <v>34</v>
      </c>
      <c r="AA344" s="958" t="s">
        <v>34</v>
      </c>
      <c r="AB344" s="958" t="s">
        <v>34</v>
      </c>
      <c r="AC344" s="959" t="s">
        <v>34</v>
      </c>
      <c r="AD344" s="957" t="s">
        <v>34</v>
      </c>
      <c r="AE344" s="958" t="s">
        <v>34</v>
      </c>
      <c r="AF344" s="958" t="s">
        <v>34</v>
      </c>
      <c r="AG344" s="959" t="s">
        <v>34</v>
      </c>
    </row>
    <row r="345" spans="1:34" s="20" customFormat="1" ht="17.25" outlineLevel="1" thickTop="1" thickBot="1" x14ac:dyDescent="0.3">
      <c r="A345" s="127"/>
      <c r="B345" s="278" t="s">
        <v>268</v>
      </c>
      <c r="C345" s="185">
        <v>2250</v>
      </c>
      <c r="D345" s="186" t="s">
        <v>79</v>
      </c>
      <c r="E345" s="1451" t="s">
        <v>269</v>
      </c>
      <c r="F345" s="211" t="s">
        <v>43</v>
      </c>
      <c r="G345" s="797">
        <f>H345+I345</f>
        <v>0</v>
      </c>
      <c r="H345" s="798"/>
      <c r="I345" s="799"/>
      <c r="J345" s="797">
        <f>K345+L345</f>
        <v>0</v>
      </c>
      <c r="K345" s="798"/>
      <c r="L345" s="799"/>
      <c r="M345" s="797">
        <f>N345+O345</f>
        <v>0</v>
      </c>
      <c r="N345" s="798"/>
      <c r="O345" s="799"/>
      <c r="P345" s="797">
        <f>Q345+R345</f>
        <v>0</v>
      </c>
      <c r="Q345" s="798"/>
      <c r="R345" s="799"/>
      <c r="S345" s="797">
        <f>T345+U345</f>
        <v>0</v>
      </c>
      <c r="T345" s="798"/>
      <c r="U345" s="799"/>
      <c r="V345" s="567" t="s">
        <v>34</v>
      </c>
      <c r="W345" s="568" t="s">
        <v>34</v>
      </c>
      <c r="X345" s="568" t="s">
        <v>34</v>
      </c>
      <c r="Y345" s="569" t="s">
        <v>34</v>
      </c>
      <c r="Z345" s="1508">
        <f t="shared" ref="Z345:Z355" si="789">G345-J345</f>
        <v>0</v>
      </c>
      <c r="AA345" s="819">
        <f t="shared" ref="AA345:AA355" si="790">G345-M345</f>
        <v>0</v>
      </c>
      <c r="AB345" s="819">
        <f t="shared" ref="AB345:AB355" si="791">G345-P345</f>
        <v>0</v>
      </c>
      <c r="AC345" s="967">
        <f t="shared" ref="AC345:AC355" si="792">G345-S345</f>
        <v>0</v>
      </c>
      <c r="AD345" s="968">
        <f t="shared" ref="AD345:AD355" si="793">IF(G345&gt;0,ROUND((J345/G345),3),0)</f>
        <v>0</v>
      </c>
      <c r="AE345" s="969">
        <f t="shared" ref="AE345:AE355" si="794">IF(G345&gt;0,ROUND((M345/G345),3),0)</f>
        <v>0</v>
      </c>
      <c r="AF345" s="969">
        <f t="shared" ref="AF345:AF355" si="795">IF(G345&gt;0,ROUND((P345/G345),3),0)</f>
        <v>0</v>
      </c>
      <c r="AG345" s="970">
        <f t="shared" ref="AG345:AG350" si="796">IF(G345&gt;0,ROUND((S345/G345),3),0)</f>
        <v>0</v>
      </c>
    </row>
    <row r="346" spans="1:34" s="132" customFormat="1" ht="27" outlineLevel="1" thickTop="1" thickBot="1" x14ac:dyDescent="0.3">
      <c r="A346" s="448"/>
      <c r="B346" s="278" t="s">
        <v>631</v>
      </c>
      <c r="C346" s="189">
        <v>2250</v>
      </c>
      <c r="D346" s="1091"/>
      <c r="E346" s="175" t="s">
        <v>600</v>
      </c>
      <c r="F346" s="148" t="s">
        <v>43</v>
      </c>
      <c r="G346" s="714">
        <f t="shared" ref="G346:G348" si="797">H346+I346</f>
        <v>0</v>
      </c>
      <c r="H346" s="961"/>
      <c r="I346" s="1863"/>
      <c r="J346" s="714">
        <f t="shared" ref="J346:J348" si="798">K346+L346</f>
        <v>0</v>
      </c>
      <c r="K346" s="961"/>
      <c r="L346" s="1863"/>
      <c r="M346" s="714">
        <f t="shared" ref="M346:M348" si="799">N346+O346</f>
        <v>0</v>
      </c>
      <c r="N346" s="961"/>
      <c r="O346" s="1863"/>
      <c r="P346" s="714">
        <f t="shared" ref="P346:P348" si="800">Q346+R346</f>
        <v>0</v>
      </c>
      <c r="Q346" s="961"/>
      <c r="R346" s="1863"/>
      <c r="S346" s="714">
        <f t="shared" ref="S346:S348" si="801">T346+U346</f>
        <v>0</v>
      </c>
      <c r="T346" s="961"/>
      <c r="U346" s="1863"/>
      <c r="V346" s="564" t="s">
        <v>34</v>
      </c>
      <c r="W346" s="565" t="s">
        <v>34</v>
      </c>
      <c r="X346" s="565" t="s">
        <v>34</v>
      </c>
      <c r="Y346" s="566" t="s">
        <v>34</v>
      </c>
      <c r="Z346" s="960">
        <f t="shared" si="789"/>
        <v>0</v>
      </c>
      <c r="AA346" s="961">
        <f t="shared" si="790"/>
        <v>0</v>
      </c>
      <c r="AB346" s="961">
        <f t="shared" si="791"/>
        <v>0</v>
      </c>
      <c r="AC346" s="962">
        <f t="shared" si="792"/>
        <v>0</v>
      </c>
      <c r="AD346" s="963">
        <f>IF(G346&gt;0,ROUND((J346/G346),3),0)</f>
        <v>0</v>
      </c>
      <c r="AE346" s="964">
        <f t="shared" si="794"/>
        <v>0</v>
      </c>
      <c r="AF346" s="964">
        <f t="shared" si="795"/>
        <v>0</v>
      </c>
      <c r="AG346" s="965">
        <f t="shared" si="796"/>
        <v>0</v>
      </c>
      <c r="AH346" s="143"/>
    </row>
    <row r="347" spans="1:34" s="132" customFormat="1" ht="27" outlineLevel="1" thickTop="1" thickBot="1" x14ac:dyDescent="0.3">
      <c r="A347" s="448"/>
      <c r="B347" s="278" t="s">
        <v>632</v>
      </c>
      <c r="C347" s="189">
        <v>2250</v>
      </c>
      <c r="D347" s="1091"/>
      <c r="E347" s="191" t="s">
        <v>601</v>
      </c>
      <c r="F347" s="192" t="s">
        <v>43</v>
      </c>
      <c r="G347" s="714">
        <f t="shared" si="797"/>
        <v>0</v>
      </c>
      <c r="H347" s="961"/>
      <c r="I347" s="1863"/>
      <c r="J347" s="714">
        <f t="shared" si="798"/>
        <v>0</v>
      </c>
      <c r="K347" s="961"/>
      <c r="L347" s="1863"/>
      <c r="M347" s="714">
        <f t="shared" si="799"/>
        <v>0</v>
      </c>
      <c r="N347" s="961"/>
      <c r="O347" s="1863"/>
      <c r="P347" s="714">
        <f t="shared" si="800"/>
        <v>0</v>
      </c>
      <c r="Q347" s="961"/>
      <c r="R347" s="1863"/>
      <c r="S347" s="714">
        <f t="shared" si="801"/>
        <v>0</v>
      </c>
      <c r="T347" s="961"/>
      <c r="U347" s="1863"/>
      <c r="V347" s="567" t="s">
        <v>34</v>
      </c>
      <c r="W347" s="568" t="s">
        <v>34</v>
      </c>
      <c r="X347" s="568" t="s">
        <v>34</v>
      </c>
      <c r="Y347" s="566" t="s">
        <v>34</v>
      </c>
      <c r="Z347" s="960">
        <f t="shared" si="789"/>
        <v>0</v>
      </c>
      <c r="AA347" s="961">
        <f t="shared" si="790"/>
        <v>0</v>
      </c>
      <c r="AB347" s="961">
        <f t="shared" si="791"/>
        <v>0</v>
      </c>
      <c r="AC347" s="962">
        <f t="shared" si="792"/>
        <v>0</v>
      </c>
      <c r="AD347" s="963">
        <f>IF(G347&gt;0,ROUND((J347/G347),3),0)</f>
        <v>0</v>
      </c>
      <c r="AE347" s="964">
        <f t="shared" si="794"/>
        <v>0</v>
      </c>
      <c r="AF347" s="964">
        <f t="shared" si="795"/>
        <v>0</v>
      </c>
      <c r="AG347" s="965">
        <f t="shared" si="796"/>
        <v>0</v>
      </c>
      <c r="AH347" s="143"/>
    </row>
    <row r="348" spans="1:34" s="132" customFormat="1" ht="27" outlineLevel="1" thickTop="1" thickBot="1" x14ac:dyDescent="0.3">
      <c r="A348" s="448"/>
      <c r="B348" s="278" t="s">
        <v>633</v>
      </c>
      <c r="C348" s="199">
        <v>2250</v>
      </c>
      <c r="D348" s="223"/>
      <c r="E348" s="536" t="s">
        <v>602</v>
      </c>
      <c r="F348" s="192" t="s">
        <v>43</v>
      </c>
      <c r="G348" s="714">
        <f t="shared" si="797"/>
        <v>0</v>
      </c>
      <c r="H348" s="961"/>
      <c r="I348" s="1863"/>
      <c r="J348" s="714">
        <f t="shared" si="798"/>
        <v>0</v>
      </c>
      <c r="K348" s="961"/>
      <c r="L348" s="1863"/>
      <c r="M348" s="714">
        <f t="shared" si="799"/>
        <v>0</v>
      </c>
      <c r="N348" s="961"/>
      <c r="O348" s="1863"/>
      <c r="P348" s="714">
        <f t="shared" si="800"/>
        <v>0</v>
      </c>
      <c r="Q348" s="961"/>
      <c r="R348" s="1863"/>
      <c r="S348" s="714">
        <f t="shared" si="801"/>
        <v>0</v>
      </c>
      <c r="T348" s="961"/>
      <c r="U348" s="1863"/>
      <c r="V348" s="567" t="s">
        <v>34</v>
      </c>
      <c r="W348" s="568" t="s">
        <v>34</v>
      </c>
      <c r="X348" s="568" t="s">
        <v>34</v>
      </c>
      <c r="Y348" s="566" t="s">
        <v>34</v>
      </c>
      <c r="Z348" s="960">
        <f t="shared" ref="Z348" si="802">G348-J348</f>
        <v>0</v>
      </c>
      <c r="AA348" s="961">
        <f t="shared" ref="AA348" si="803">G348-M348</f>
        <v>0</v>
      </c>
      <c r="AB348" s="961">
        <f t="shared" ref="AB348" si="804">G348-P348</f>
        <v>0</v>
      </c>
      <c r="AC348" s="962">
        <f t="shared" ref="AC348" si="805">G348-S348</f>
        <v>0</v>
      </c>
      <c r="AD348" s="963">
        <f>IF(G348&gt;0,ROUND((J348/G348),3),0)</f>
        <v>0</v>
      </c>
      <c r="AE348" s="964">
        <f t="shared" ref="AE348" si="806">IF(G348&gt;0,ROUND((M348/G348),3),0)</f>
        <v>0</v>
      </c>
      <c r="AF348" s="964">
        <f t="shared" ref="AF348" si="807">IF(G348&gt;0,ROUND((P348/G348),3),0)</f>
        <v>0</v>
      </c>
      <c r="AG348" s="965">
        <f t="shared" ref="AG348" si="808">IF(G348&gt;0,ROUND((S348/G348),3),0)</f>
        <v>0</v>
      </c>
      <c r="AH348" s="143"/>
    </row>
    <row r="349" spans="1:34" s="143" customFormat="1" ht="17.25" outlineLevel="1" thickTop="1" thickBot="1" x14ac:dyDescent="0.3">
      <c r="A349" s="127"/>
      <c r="B349" s="278" t="s">
        <v>634</v>
      </c>
      <c r="C349" s="265">
        <v>2250</v>
      </c>
      <c r="D349" s="266"/>
      <c r="E349" s="191" t="s">
        <v>463</v>
      </c>
      <c r="F349" s="192" t="s">
        <v>43</v>
      </c>
      <c r="G349" s="710">
        <f>H349+I349</f>
        <v>0</v>
      </c>
      <c r="H349" s="817"/>
      <c r="I349" s="818"/>
      <c r="J349" s="710">
        <f>K349+L349</f>
        <v>0</v>
      </c>
      <c r="K349" s="817"/>
      <c r="L349" s="818"/>
      <c r="M349" s="710">
        <f>N349+O349</f>
        <v>0</v>
      </c>
      <c r="N349" s="817"/>
      <c r="O349" s="818"/>
      <c r="P349" s="710">
        <f>Q349+R349</f>
        <v>0</v>
      </c>
      <c r="Q349" s="817"/>
      <c r="R349" s="818"/>
      <c r="S349" s="710">
        <f>T349+U349</f>
        <v>0</v>
      </c>
      <c r="T349" s="817"/>
      <c r="U349" s="818"/>
      <c r="V349" s="585" t="s">
        <v>34</v>
      </c>
      <c r="W349" s="586" t="s">
        <v>34</v>
      </c>
      <c r="X349" s="586" t="s">
        <v>34</v>
      </c>
      <c r="Y349" s="587" t="s">
        <v>34</v>
      </c>
      <c r="Z349" s="995">
        <f t="shared" si="789"/>
        <v>0</v>
      </c>
      <c r="AA349" s="996">
        <f t="shared" si="790"/>
        <v>0</v>
      </c>
      <c r="AB349" s="996">
        <f t="shared" si="791"/>
        <v>0</v>
      </c>
      <c r="AC349" s="997">
        <f t="shared" si="792"/>
        <v>0</v>
      </c>
      <c r="AD349" s="998">
        <f t="shared" si="793"/>
        <v>0</v>
      </c>
      <c r="AE349" s="999">
        <f t="shared" si="794"/>
        <v>0</v>
      </c>
      <c r="AF349" s="999">
        <f t="shared" si="795"/>
        <v>0</v>
      </c>
      <c r="AG349" s="1000">
        <f t="shared" si="796"/>
        <v>0</v>
      </c>
    </row>
    <row r="350" spans="1:34" s="20" customFormat="1" ht="27" outlineLevel="1" thickTop="1" thickBot="1" x14ac:dyDescent="0.3">
      <c r="A350" s="131"/>
      <c r="B350" s="280" t="s">
        <v>635</v>
      </c>
      <c r="C350" s="281">
        <v>2250</v>
      </c>
      <c r="D350" s="282"/>
      <c r="E350" s="283" t="s">
        <v>156</v>
      </c>
      <c r="F350" s="281" t="s">
        <v>43</v>
      </c>
      <c r="G350" s="710">
        <f>H350+I350</f>
        <v>0</v>
      </c>
      <c r="H350" s="817"/>
      <c r="I350" s="818"/>
      <c r="J350" s="710">
        <f>K350+L350</f>
        <v>0</v>
      </c>
      <c r="K350" s="817"/>
      <c r="L350" s="818"/>
      <c r="M350" s="710">
        <f>N350+O350</f>
        <v>0</v>
      </c>
      <c r="N350" s="817"/>
      <c r="O350" s="818"/>
      <c r="P350" s="710">
        <f>Q350+R350</f>
        <v>0</v>
      </c>
      <c r="Q350" s="817"/>
      <c r="R350" s="818"/>
      <c r="S350" s="710">
        <f>T350+U350</f>
        <v>0</v>
      </c>
      <c r="T350" s="817"/>
      <c r="U350" s="818"/>
      <c r="V350" s="585" t="s">
        <v>34</v>
      </c>
      <c r="W350" s="586" t="s">
        <v>34</v>
      </c>
      <c r="X350" s="586" t="s">
        <v>34</v>
      </c>
      <c r="Y350" s="587" t="s">
        <v>34</v>
      </c>
      <c r="Z350" s="995">
        <f t="shared" si="789"/>
        <v>0</v>
      </c>
      <c r="AA350" s="996">
        <f t="shared" si="790"/>
        <v>0</v>
      </c>
      <c r="AB350" s="996">
        <f t="shared" si="791"/>
        <v>0</v>
      </c>
      <c r="AC350" s="997">
        <f t="shared" si="792"/>
        <v>0</v>
      </c>
      <c r="AD350" s="998">
        <f t="shared" si="793"/>
        <v>0</v>
      </c>
      <c r="AE350" s="999">
        <f t="shared" si="794"/>
        <v>0</v>
      </c>
      <c r="AF350" s="999">
        <f t="shared" si="795"/>
        <v>0</v>
      </c>
      <c r="AG350" s="1000">
        <f t="shared" si="796"/>
        <v>0</v>
      </c>
    </row>
    <row r="351" spans="1:34" s="81" customFormat="1" ht="19.5" thickBot="1" x14ac:dyDescent="0.3">
      <c r="A351" s="1155"/>
      <c r="B351" s="106" t="s">
        <v>272</v>
      </c>
      <c r="C351" s="269">
        <v>2260</v>
      </c>
      <c r="D351" s="107"/>
      <c r="E351" s="206" t="s">
        <v>647</v>
      </c>
      <c r="F351" s="113" t="s">
        <v>43</v>
      </c>
      <c r="G351" s="844">
        <f>ROUND(G352,1)</f>
        <v>0</v>
      </c>
      <c r="H351" s="845">
        <f t="shared" ref="H351" si="809">ROUND(H352,1)</f>
        <v>0</v>
      </c>
      <c r="I351" s="846">
        <f t="shared" ref="I351" si="810">ROUND(I352,1)</f>
        <v>0</v>
      </c>
      <c r="J351" s="844">
        <f t="shared" ref="J351" si="811">ROUND(J352,1)</f>
        <v>0</v>
      </c>
      <c r="K351" s="845">
        <f t="shared" ref="K351" si="812">ROUND(K352,1)</f>
        <v>0</v>
      </c>
      <c r="L351" s="846">
        <f t="shared" ref="L351" si="813">ROUND(L352,1)</f>
        <v>0</v>
      </c>
      <c r="M351" s="844">
        <f t="shared" ref="M351" si="814">ROUND(M352,1)</f>
        <v>0</v>
      </c>
      <c r="N351" s="845">
        <f t="shared" ref="N351" si="815">ROUND(N352,1)</f>
        <v>0</v>
      </c>
      <c r="O351" s="846">
        <f t="shared" ref="O351" si="816">ROUND(O352,1)</f>
        <v>0</v>
      </c>
      <c r="P351" s="844">
        <f t="shared" ref="P351" si="817">ROUND(P352,1)</f>
        <v>0</v>
      </c>
      <c r="Q351" s="845">
        <f t="shared" ref="Q351" si="818">ROUND(Q352,1)</f>
        <v>0</v>
      </c>
      <c r="R351" s="846">
        <f t="shared" ref="R351" si="819">ROUND(R352,1)</f>
        <v>0</v>
      </c>
      <c r="S351" s="844">
        <f t="shared" ref="S351" si="820">ROUND(S352,1)</f>
        <v>0</v>
      </c>
      <c r="T351" s="845">
        <f t="shared" ref="T351" si="821">ROUND(T352,1)</f>
        <v>0</v>
      </c>
      <c r="U351" s="846">
        <f t="shared" ref="U351" si="822">ROUND(U352,1)</f>
        <v>0</v>
      </c>
      <c r="V351" s="550" t="s">
        <v>34</v>
      </c>
      <c r="W351" s="540" t="s">
        <v>34</v>
      </c>
      <c r="X351" s="540" t="s">
        <v>34</v>
      </c>
      <c r="Y351" s="551" t="s">
        <v>34</v>
      </c>
      <c r="Z351" s="927">
        <f t="shared" si="789"/>
        <v>0</v>
      </c>
      <c r="AA351" s="928">
        <f t="shared" si="790"/>
        <v>0</v>
      </c>
      <c r="AB351" s="928">
        <f t="shared" si="791"/>
        <v>0</v>
      </c>
      <c r="AC351" s="929">
        <f t="shared" si="792"/>
        <v>0</v>
      </c>
      <c r="AD351" s="930">
        <f t="shared" si="793"/>
        <v>0</v>
      </c>
      <c r="AE351" s="931">
        <f t="shared" si="794"/>
        <v>0</v>
      </c>
      <c r="AF351" s="931">
        <f t="shared" si="795"/>
        <v>0</v>
      </c>
      <c r="AG351" s="932">
        <f>IF(G351&gt;0,ROUND((S351/G351),3),0)</f>
        <v>0</v>
      </c>
    </row>
    <row r="352" spans="1:34" s="104" customFormat="1" ht="19.5" outlineLevel="1" thickBot="1" x14ac:dyDescent="0.3">
      <c r="A352" s="1155"/>
      <c r="B352" s="680" t="s">
        <v>275</v>
      </c>
      <c r="C352" s="1201">
        <v>2260</v>
      </c>
      <c r="D352" s="732"/>
      <c r="E352" s="683" t="s">
        <v>647</v>
      </c>
      <c r="F352" s="731" t="s">
        <v>43</v>
      </c>
      <c r="G352" s="711">
        <f>H352+I352</f>
        <v>0</v>
      </c>
      <c r="H352" s="839"/>
      <c r="I352" s="840"/>
      <c r="J352" s="711">
        <f>K352+L352</f>
        <v>0</v>
      </c>
      <c r="K352" s="839"/>
      <c r="L352" s="840"/>
      <c r="M352" s="711">
        <f>N352+O352</f>
        <v>0</v>
      </c>
      <c r="N352" s="839"/>
      <c r="O352" s="840"/>
      <c r="P352" s="711">
        <f>Q352+R352</f>
        <v>0</v>
      </c>
      <c r="Q352" s="839"/>
      <c r="R352" s="840"/>
      <c r="S352" s="711">
        <f>T352+U352</f>
        <v>0</v>
      </c>
      <c r="T352" s="839"/>
      <c r="U352" s="840"/>
      <c r="V352" s="728" t="s">
        <v>34</v>
      </c>
      <c r="W352" s="729" t="s">
        <v>34</v>
      </c>
      <c r="X352" s="729" t="s">
        <v>34</v>
      </c>
      <c r="Y352" s="730" t="s">
        <v>34</v>
      </c>
      <c r="Z352" s="1013">
        <f t="shared" si="789"/>
        <v>0</v>
      </c>
      <c r="AA352" s="1014">
        <f t="shared" si="790"/>
        <v>0</v>
      </c>
      <c r="AB352" s="1014">
        <f t="shared" si="791"/>
        <v>0</v>
      </c>
      <c r="AC352" s="1015">
        <f t="shared" si="792"/>
        <v>0</v>
      </c>
      <c r="AD352" s="1016">
        <f t="shared" si="793"/>
        <v>0</v>
      </c>
      <c r="AE352" s="1017">
        <f t="shared" si="794"/>
        <v>0</v>
      </c>
      <c r="AF352" s="1017">
        <f t="shared" si="795"/>
        <v>0</v>
      </c>
      <c r="AG352" s="1018">
        <f t="shared" ref="AG352" si="823">IF(G352&gt;0,ROUND((S352/G352),3),0)</f>
        <v>0</v>
      </c>
    </row>
    <row r="353" spans="1:34" s="20" customFormat="1" ht="19.5" thickBot="1" x14ac:dyDescent="0.3">
      <c r="A353" s="1155"/>
      <c r="B353" s="284" t="s">
        <v>294</v>
      </c>
      <c r="C353" s="269" t="s">
        <v>273</v>
      </c>
      <c r="D353" s="270"/>
      <c r="E353" s="206" t="s">
        <v>274</v>
      </c>
      <c r="F353" s="113" t="s">
        <v>43</v>
      </c>
      <c r="G353" s="836">
        <f>G354+G369+G381+G390+G396+G408</f>
        <v>651.70000000000005</v>
      </c>
      <c r="H353" s="785">
        <f t="shared" ref="H353:I353" si="824">H354+H369+H381+H390+H396+H408</f>
        <v>651.70000000000005</v>
      </c>
      <c r="I353" s="837">
        <f t="shared" si="824"/>
        <v>0</v>
      </c>
      <c r="J353" s="836">
        <f>J354+J369+J381+J390+J396+J408</f>
        <v>91.7</v>
      </c>
      <c r="K353" s="785">
        <f t="shared" ref="K353:L353" si="825">K354+K369+K381+K390+K396+K408</f>
        <v>91.7</v>
      </c>
      <c r="L353" s="837">
        <f t="shared" si="825"/>
        <v>0</v>
      </c>
      <c r="M353" s="836">
        <f>M354+M369+M381+M390+M396+M408</f>
        <v>389.20000000000005</v>
      </c>
      <c r="N353" s="785">
        <f t="shared" ref="N353:O353" si="826">N354+N369+N381+N390+N396+N408</f>
        <v>389.20000000000005</v>
      </c>
      <c r="O353" s="837">
        <f t="shared" si="826"/>
        <v>0</v>
      </c>
      <c r="P353" s="836">
        <f>P354+P369+P381+P390+P396+P408</f>
        <v>455.5</v>
      </c>
      <c r="Q353" s="785">
        <f t="shared" ref="Q353:R353" si="827">Q354+Q369+Q381+Q390+Q396+Q408</f>
        <v>455.5</v>
      </c>
      <c r="R353" s="837">
        <f t="shared" si="827"/>
        <v>0</v>
      </c>
      <c r="S353" s="836">
        <f>S354+S369+S381+S390+S396+S408</f>
        <v>578.70000000000005</v>
      </c>
      <c r="T353" s="785">
        <f t="shared" ref="T353:U353" si="828">T354+T369+T381+T390+T396+T408</f>
        <v>578.70000000000005</v>
      </c>
      <c r="U353" s="837">
        <f t="shared" si="828"/>
        <v>0</v>
      </c>
      <c r="V353" s="544" t="s">
        <v>34</v>
      </c>
      <c r="W353" s="545" t="s">
        <v>34</v>
      </c>
      <c r="X353" s="545" t="s">
        <v>34</v>
      </c>
      <c r="Y353" s="546" t="s">
        <v>34</v>
      </c>
      <c r="Z353" s="1007">
        <f t="shared" si="789"/>
        <v>560</v>
      </c>
      <c r="AA353" s="1008">
        <f t="shared" si="790"/>
        <v>262.5</v>
      </c>
      <c r="AB353" s="1008">
        <f t="shared" si="791"/>
        <v>196.20000000000005</v>
      </c>
      <c r="AC353" s="1009">
        <f t="shared" si="792"/>
        <v>73</v>
      </c>
      <c r="AD353" s="1010">
        <f t="shared" si="793"/>
        <v>0.14099999999999999</v>
      </c>
      <c r="AE353" s="1011">
        <f t="shared" si="794"/>
        <v>0.59699999999999998</v>
      </c>
      <c r="AF353" s="1011">
        <f t="shared" si="795"/>
        <v>0.69899999999999995</v>
      </c>
      <c r="AG353" s="1012">
        <f>IF(G353&gt;0,ROUND((S353/G353),3),0)</f>
        <v>0.88800000000000001</v>
      </c>
    </row>
    <row r="354" spans="1:34" s="103" customFormat="1" ht="19.5" outlineLevel="1" thickBot="1" x14ac:dyDescent="0.3">
      <c r="A354" s="1155"/>
      <c r="B354" s="626" t="s">
        <v>297</v>
      </c>
      <c r="C354" s="731" t="s">
        <v>276</v>
      </c>
      <c r="D354" s="732"/>
      <c r="E354" s="733" t="s">
        <v>277</v>
      </c>
      <c r="F354" s="731" t="s">
        <v>43</v>
      </c>
      <c r="G354" s="1460">
        <f>ROUND(G355+G358+G361+G364+G365+G366+G367+G368,1)</f>
        <v>356.7</v>
      </c>
      <c r="H354" s="1461">
        <f t="shared" ref="H354:U354" si="829">ROUND(H355+H358+H361+H364+H365+H366+H367+H368,1)</f>
        <v>356.7</v>
      </c>
      <c r="I354" s="1462">
        <f t="shared" si="829"/>
        <v>0</v>
      </c>
      <c r="J354" s="1460">
        <f t="shared" si="829"/>
        <v>76.2</v>
      </c>
      <c r="K354" s="1461">
        <f t="shared" si="829"/>
        <v>76.2</v>
      </c>
      <c r="L354" s="1462">
        <f t="shared" si="829"/>
        <v>0</v>
      </c>
      <c r="M354" s="1460">
        <f t="shared" si="829"/>
        <v>252</v>
      </c>
      <c r="N354" s="1461">
        <f t="shared" si="829"/>
        <v>252</v>
      </c>
      <c r="O354" s="1462">
        <f t="shared" si="829"/>
        <v>0</v>
      </c>
      <c r="P354" s="1460">
        <f t="shared" si="829"/>
        <v>252</v>
      </c>
      <c r="Q354" s="1461">
        <f t="shared" si="829"/>
        <v>252</v>
      </c>
      <c r="R354" s="1462">
        <f t="shared" si="829"/>
        <v>0</v>
      </c>
      <c r="S354" s="1460">
        <f t="shared" si="829"/>
        <v>320.5</v>
      </c>
      <c r="T354" s="1461">
        <f t="shared" si="829"/>
        <v>320.5</v>
      </c>
      <c r="U354" s="1462">
        <f t="shared" si="829"/>
        <v>0</v>
      </c>
      <c r="V354" s="667" t="s">
        <v>34</v>
      </c>
      <c r="W354" s="668" t="s">
        <v>34</v>
      </c>
      <c r="X354" s="668" t="s">
        <v>34</v>
      </c>
      <c r="Y354" s="669" t="s">
        <v>34</v>
      </c>
      <c r="Z354" s="1013">
        <f t="shared" si="789"/>
        <v>280.5</v>
      </c>
      <c r="AA354" s="1014">
        <f t="shared" si="790"/>
        <v>104.69999999999999</v>
      </c>
      <c r="AB354" s="1014">
        <f t="shared" si="791"/>
        <v>104.69999999999999</v>
      </c>
      <c r="AC354" s="1015">
        <f t="shared" si="792"/>
        <v>36.199999999999989</v>
      </c>
      <c r="AD354" s="1016">
        <f t="shared" si="793"/>
        <v>0.214</v>
      </c>
      <c r="AE354" s="1017">
        <f t="shared" si="794"/>
        <v>0.70599999999999996</v>
      </c>
      <c r="AF354" s="1017">
        <f t="shared" si="795"/>
        <v>0.70599999999999996</v>
      </c>
      <c r="AG354" s="1018">
        <f t="shared" ref="AG354:AG355" si="830">IF(G354&gt;0,ROUND((S354/G354),3),0)</f>
        <v>0.89900000000000002</v>
      </c>
    </row>
    <row r="355" spans="1:34" s="132" customFormat="1" outlineLevel="1" x14ac:dyDescent="0.25">
      <c r="A355" s="448"/>
      <c r="B355" s="684" t="s">
        <v>648</v>
      </c>
      <c r="C355" s="685">
        <v>2271</v>
      </c>
      <c r="D355" s="686"/>
      <c r="E355" s="239" t="s">
        <v>464</v>
      </c>
      <c r="F355" s="197" t="s">
        <v>43</v>
      </c>
      <c r="G355" s="639">
        <f>H355+I355</f>
        <v>356.7</v>
      </c>
      <c r="H355" s="787">
        <f>ROUND(H356*H357/1000,1)</f>
        <v>356.7</v>
      </c>
      <c r="I355" s="788">
        <f>ROUND(I356*I357/1000,1)</f>
        <v>0</v>
      </c>
      <c r="J355" s="639">
        <f>K355+L355</f>
        <v>76.2</v>
      </c>
      <c r="K355" s="787">
        <f>ROUND(K356*K357/1000,1)</f>
        <v>76.2</v>
      </c>
      <c r="L355" s="788">
        <f>ROUND(L356*L357/1000,1)</f>
        <v>0</v>
      </c>
      <c r="M355" s="639">
        <f>N355+O355</f>
        <v>252</v>
      </c>
      <c r="N355" s="787">
        <f>ROUND(N356*N357/1000,1)</f>
        <v>252</v>
      </c>
      <c r="O355" s="788">
        <f>ROUND(O356*O357/1000,1)</f>
        <v>0</v>
      </c>
      <c r="P355" s="639">
        <f>Q355+R355</f>
        <v>252</v>
      </c>
      <c r="Q355" s="787">
        <f>ROUND(Q356*Q357/1000,1)</f>
        <v>252</v>
      </c>
      <c r="R355" s="788">
        <f>ROUND(R356*R357/1000,1)</f>
        <v>0</v>
      </c>
      <c r="S355" s="639">
        <f>T355+U355</f>
        <v>320.5</v>
      </c>
      <c r="T355" s="787">
        <f>ROUND(T356*T357/1000,1)</f>
        <v>320.5</v>
      </c>
      <c r="U355" s="788">
        <f>ROUND(U356*U357/1000,1)</f>
        <v>0</v>
      </c>
      <c r="V355" s="561" t="s">
        <v>34</v>
      </c>
      <c r="W355" s="562" t="s">
        <v>34</v>
      </c>
      <c r="X355" s="562" t="s">
        <v>34</v>
      </c>
      <c r="Y355" s="563" t="s">
        <v>34</v>
      </c>
      <c r="Z355" s="933">
        <f t="shared" si="789"/>
        <v>280.5</v>
      </c>
      <c r="AA355" s="787">
        <f t="shared" si="790"/>
        <v>104.69999999999999</v>
      </c>
      <c r="AB355" s="787">
        <f t="shared" si="791"/>
        <v>104.69999999999999</v>
      </c>
      <c r="AC355" s="934">
        <f t="shared" si="792"/>
        <v>36.199999999999989</v>
      </c>
      <c r="AD355" s="935">
        <f t="shared" si="793"/>
        <v>0.214</v>
      </c>
      <c r="AE355" s="936">
        <f t="shared" si="794"/>
        <v>0.70599999999999996</v>
      </c>
      <c r="AF355" s="936">
        <f t="shared" si="795"/>
        <v>0.70599999999999996</v>
      </c>
      <c r="AG355" s="937">
        <f t="shared" si="830"/>
        <v>0.89900000000000002</v>
      </c>
    </row>
    <row r="356" spans="1:34" s="132" customFormat="1" ht="12" outlineLevel="1" x14ac:dyDescent="0.25">
      <c r="A356" s="1156"/>
      <c r="B356" s="119"/>
      <c r="C356" s="214"/>
      <c r="D356" s="215"/>
      <c r="E356" s="122" t="s">
        <v>465</v>
      </c>
      <c r="F356" s="214" t="s">
        <v>278</v>
      </c>
      <c r="G356" s="789">
        <f>H356+I356</f>
        <v>220.72883212299999</v>
      </c>
      <c r="H356" s="790">
        <v>220.72883212299999</v>
      </c>
      <c r="I356" s="791"/>
      <c r="J356" s="789">
        <f>K356+L356</f>
        <v>41.18</v>
      </c>
      <c r="K356" s="790">
        <v>41.18</v>
      </c>
      <c r="L356" s="791"/>
      <c r="M356" s="789">
        <f>N356+O356</f>
        <v>137</v>
      </c>
      <c r="N356" s="790">
        <v>137</v>
      </c>
      <c r="O356" s="791"/>
      <c r="P356" s="789">
        <f>Q356+R356</f>
        <v>137</v>
      </c>
      <c r="Q356" s="790">
        <v>137</v>
      </c>
      <c r="R356" s="791"/>
      <c r="S356" s="789">
        <f>T356+U356</f>
        <v>198.30876665299999</v>
      </c>
      <c r="T356" s="791">
        <v>198.30876665299999</v>
      </c>
      <c r="U356" s="791"/>
      <c r="V356" s="555" t="s">
        <v>34</v>
      </c>
      <c r="W356" s="556" t="s">
        <v>34</v>
      </c>
      <c r="X356" s="556" t="s">
        <v>34</v>
      </c>
      <c r="Y356" s="557" t="s">
        <v>34</v>
      </c>
      <c r="Z356" s="954" t="s">
        <v>34</v>
      </c>
      <c r="AA356" s="955" t="s">
        <v>34</v>
      </c>
      <c r="AB356" s="955" t="s">
        <v>34</v>
      </c>
      <c r="AC356" s="956" t="s">
        <v>34</v>
      </c>
      <c r="AD356" s="954" t="s">
        <v>34</v>
      </c>
      <c r="AE356" s="955" t="s">
        <v>34</v>
      </c>
      <c r="AF356" s="955" t="s">
        <v>34</v>
      </c>
      <c r="AG356" s="956" t="s">
        <v>34</v>
      </c>
    </row>
    <row r="357" spans="1:34" s="132" customFormat="1" ht="12.75" outlineLevel="1" thickBot="1" x14ac:dyDescent="0.3">
      <c r="A357" s="1156"/>
      <c r="B357" s="123"/>
      <c r="C357" s="242"/>
      <c r="D357" s="712"/>
      <c r="E357" s="126" t="s">
        <v>279</v>
      </c>
      <c r="F357" s="242" t="s">
        <v>62</v>
      </c>
      <c r="G357" s="792">
        <f>IF(I357+H357&gt;0,AVERAGE(H357:I357),0)</f>
        <v>1616.01</v>
      </c>
      <c r="H357" s="793">
        <v>1616.01</v>
      </c>
      <c r="I357" s="794"/>
      <c r="J357" s="792">
        <f>IF(L357+K357&gt;0,AVERAGE(K357:L357),0)</f>
        <v>1851.1</v>
      </c>
      <c r="K357" s="793">
        <v>1851.1</v>
      </c>
      <c r="L357" s="794"/>
      <c r="M357" s="792">
        <f>IF(O357+N357&gt;0,AVERAGE(N357:O357),0)</f>
        <v>1839.5550000000001</v>
      </c>
      <c r="N357" s="793">
        <v>1839.5550000000001</v>
      </c>
      <c r="O357" s="794"/>
      <c r="P357" s="792">
        <f>IF(R357+Q357&gt;0,AVERAGE(Q357:R357),0)</f>
        <v>1839.0754999999999</v>
      </c>
      <c r="Q357" s="793">
        <v>1839.0754999999999</v>
      </c>
      <c r="R357" s="794"/>
      <c r="S357" s="792">
        <f>IF(U357+T357&gt;0,AVERAGE(T357:U357),0)</f>
        <v>1616.01</v>
      </c>
      <c r="T357" s="793">
        <v>1616.01</v>
      </c>
      <c r="U357" s="793"/>
      <c r="V357" s="558" t="s">
        <v>34</v>
      </c>
      <c r="W357" s="559" t="s">
        <v>34</v>
      </c>
      <c r="X357" s="559" t="s">
        <v>34</v>
      </c>
      <c r="Y357" s="560" t="s">
        <v>34</v>
      </c>
      <c r="Z357" s="957" t="s">
        <v>34</v>
      </c>
      <c r="AA357" s="958" t="s">
        <v>34</v>
      </c>
      <c r="AB357" s="958" t="s">
        <v>34</v>
      </c>
      <c r="AC357" s="959" t="s">
        <v>34</v>
      </c>
      <c r="AD357" s="957" t="s">
        <v>34</v>
      </c>
      <c r="AE357" s="958" t="s">
        <v>34</v>
      </c>
      <c r="AF357" s="958" t="s">
        <v>34</v>
      </c>
      <c r="AG357" s="959" t="s">
        <v>34</v>
      </c>
    </row>
    <row r="358" spans="1:34" s="132" customFormat="1" ht="26.25" outlineLevel="1" thickTop="1" x14ac:dyDescent="0.25">
      <c r="A358" s="448"/>
      <c r="B358" s="688" t="s">
        <v>649</v>
      </c>
      <c r="C358" s="237">
        <v>2271</v>
      </c>
      <c r="D358" s="238"/>
      <c r="E358" s="627" t="s">
        <v>466</v>
      </c>
      <c r="F358" s="207" t="s">
        <v>43</v>
      </c>
      <c r="G358" s="639">
        <f>H358+I358</f>
        <v>0</v>
      </c>
      <c r="H358" s="787">
        <f>ROUND(H359*H360/1000,1)</f>
        <v>0</v>
      </c>
      <c r="I358" s="788">
        <f>ROUND(I359*I360/1000,1)</f>
        <v>0</v>
      </c>
      <c r="J358" s="639">
        <f>K358+L358</f>
        <v>0</v>
      </c>
      <c r="K358" s="787">
        <f>ROUND(K359*K360/1000,1)</f>
        <v>0</v>
      </c>
      <c r="L358" s="788">
        <f>ROUND(L359*L360/1000,1)</f>
        <v>0</v>
      </c>
      <c r="M358" s="639">
        <f>N358+O358</f>
        <v>0</v>
      </c>
      <c r="N358" s="787">
        <f>ROUND(N359*N360/1000,1)</f>
        <v>0</v>
      </c>
      <c r="O358" s="788">
        <f>ROUND(O359*O360/1000,1)</f>
        <v>0</v>
      </c>
      <c r="P358" s="639">
        <f>Q358+R358</f>
        <v>0</v>
      </c>
      <c r="Q358" s="787">
        <f>ROUND(Q359*Q360/1000,1)</f>
        <v>0</v>
      </c>
      <c r="R358" s="788">
        <f>ROUND(R359*R360/1000,1)</f>
        <v>0</v>
      </c>
      <c r="S358" s="639">
        <f>T358+U358</f>
        <v>0</v>
      </c>
      <c r="T358" s="787">
        <f>ROUND(T359*T360/1000,1)</f>
        <v>0</v>
      </c>
      <c r="U358" s="788">
        <f>ROUND(U359*U360/1000,1)</f>
        <v>0</v>
      </c>
      <c r="V358" s="561" t="s">
        <v>34</v>
      </c>
      <c r="W358" s="562" t="s">
        <v>34</v>
      </c>
      <c r="X358" s="562" t="s">
        <v>34</v>
      </c>
      <c r="Y358" s="563" t="s">
        <v>34</v>
      </c>
      <c r="Z358" s="933">
        <f t="shared" ref="Z358" si="831">G358-J358</f>
        <v>0</v>
      </c>
      <c r="AA358" s="787">
        <f t="shared" ref="AA358" si="832">G358-M358</f>
        <v>0</v>
      </c>
      <c r="AB358" s="787">
        <f t="shared" ref="AB358" si="833">G358-P358</f>
        <v>0</v>
      </c>
      <c r="AC358" s="934">
        <f t="shared" ref="AC358" si="834">G358-S358</f>
        <v>0</v>
      </c>
      <c r="AD358" s="935">
        <f t="shared" ref="AD358" si="835">IF(G358&gt;0,ROUND((J358/G358),3),0)</f>
        <v>0</v>
      </c>
      <c r="AE358" s="936">
        <f t="shared" ref="AE358" si="836">IF(G358&gt;0,ROUND((M358/G358),3),0)</f>
        <v>0</v>
      </c>
      <c r="AF358" s="936">
        <f t="shared" ref="AF358" si="837">IF(G358&gt;0,ROUND((P358/G358),3),0)</f>
        <v>0</v>
      </c>
      <c r="AG358" s="937">
        <f t="shared" ref="AG358" si="838">IF(G358&gt;0,ROUND((S358/G358),3),0)</f>
        <v>0</v>
      </c>
    </row>
    <row r="359" spans="1:34" s="132" customFormat="1" ht="12" outlineLevel="1" x14ac:dyDescent="0.25">
      <c r="A359" s="1156"/>
      <c r="B359" s="119"/>
      <c r="C359" s="214"/>
      <c r="D359" s="215"/>
      <c r="E359" s="122" t="s">
        <v>467</v>
      </c>
      <c r="F359" s="689" t="s">
        <v>37</v>
      </c>
      <c r="G359" s="789">
        <f>H359+I359</f>
        <v>0</v>
      </c>
      <c r="H359" s="790"/>
      <c r="I359" s="791"/>
      <c r="J359" s="789">
        <f>K359+L359</f>
        <v>0</v>
      </c>
      <c r="K359" s="790"/>
      <c r="L359" s="791"/>
      <c r="M359" s="789">
        <f>N359+O359</f>
        <v>0</v>
      </c>
      <c r="N359" s="790"/>
      <c r="O359" s="791"/>
      <c r="P359" s="789">
        <f>Q359+R359</f>
        <v>0</v>
      </c>
      <c r="Q359" s="790"/>
      <c r="R359" s="791"/>
      <c r="S359" s="789">
        <f>T359+U359</f>
        <v>0</v>
      </c>
      <c r="T359" s="790"/>
      <c r="U359" s="791"/>
      <c r="V359" s="555" t="s">
        <v>34</v>
      </c>
      <c r="W359" s="556" t="s">
        <v>34</v>
      </c>
      <c r="X359" s="556" t="s">
        <v>34</v>
      </c>
      <c r="Y359" s="557" t="s">
        <v>34</v>
      </c>
      <c r="Z359" s="954" t="s">
        <v>34</v>
      </c>
      <c r="AA359" s="955" t="s">
        <v>34</v>
      </c>
      <c r="AB359" s="955" t="s">
        <v>34</v>
      </c>
      <c r="AC359" s="956" t="s">
        <v>34</v>
      </c>
      <c r="AD359" s="954" t="s">
        <v>34</v>
      </c>
      <c r="AE359" s="955" t="s">
        <v>34</v>
      </c>
      <c r="AF359" s="955" t="s">
        <v>34</v>
      </c>
      <c r="AG359" s="956" t="s">
        <v>34</v>
      </c>
    </row>
    <row r="360" spans="1:34" s="132" customFormat="1" ht="12.75" outlineLevel="1" thickBot="1" x14ac:dyDescent="0.3">
      <c r="A360" s="1156"/>
      <c r="B360" s="123"/>
      <c r="C360" s="242"/>
      <c r="D360" s="712"/>
      <c r="E360" s="126" t="s">
        <v>279</v>
      </c>
      <c r="F360" s="242" t="s">
        <v>62</v>
      </c>
      <c r="G360" s="792">
        <f>IF(I360+H360&gt;0,AVERAGE(H360:I360),0)</f>
        <v>0</v>
      </c>
      <c r="H360" s="793"/>
      <c r="I360" s="794"/>
      <c r="J360" s="792">
        <f>IF(L360+K360&gt;0,AVERAGE(K360:L360),0)</f>
        <v>0</v>
      </c>
      <c r="K360" s="793"/>
      <c r="L360" s="794"/>
      <c r="M360" s="792">
        <f>IF(O360+N360&gt;0,AVERAGE(N360:O360),0)</f>
        <v>0</v>
      </c>
      <c r="N360" s="793"/>
      <c r="O360" s="794"/>
      <c r="P360" s="792">
        <f>IF(R360+Q360&gt;0,AVERAGE(Q360:R360),0)</f>
        <v>0</v>
      </c>
      <c r="Q360" s="793"/>
      <c r="R360" s="794"/>
      <c r="S360" s="792">
        <f>IF(U360+T360&gt;0,AVERAGE(T360:U360),0)</f>
        <v>0</v>
      </c>
      <c r="T360" s="793"/>
      <c r="U360" s="794"/>
      <c r="V360" s="558" t="s">
        <v>34</v>
      </c>
      <c r="W360" s="559" t="s">
        <v>34</v>
      </c>
      <c r="X360" s="559" t="s">
        <v>34</v>
      </c>
      <c r="Y360" s="560" t="s">
        <v>34</v>
      </c>
      <c r="Z360" s="957" t="s">
        <v>34</v>
      </c>
      <c r="AA360" s="958" t="s">
        <v>34</v>
      </c>
      <c r="AB360" s="958" t="s">
        <v>34</v>
      </c>
      <c r="AC360" s="959" t="s">
        <v>34</v>
      </c>
      <c r="AD360" s="957" t="s">
        <v>34</v>
      </c>
      <c r="AE360" s="958" t="s">
        <v>34</v>
      </c>
      <c r="AF360" s="958" t="s">
        <v>34</v>
      </c>
      <c r="AG360" s="959" t="s">
        <v>34</v>
      </c>
    </row>
    <row r="361" spans="1:34" s="132" customFormat="1" ht="26.25" outlineLevel="1" thickTop="1" x14ac:dyDescent="0.25">
      <c r="A361" s="448"/>
      <c r="B361" s="696" t="s">
        <v>650</v>
      </c>
      <c r="C361" s="673">
        <v>2271</v>
      </c>
      <c r="D361" s="715"/>
      <c r="E361" s="698" t="s">
        <v>468</v>
      </c>
      <c r="F361" s="690" t="s">
        <v>43</v>
      </c>
      <c r="G361" s="639">
        <f>H361+I361</f>
        <v>0</v>
      </c>
      <c r="H361" s="787">
        <f>ROUND(H362*H363/1000,1)</f>
        <v>0</v>
      </c>
      <c r="I361" s="788">
        <f>ROUND(I362*I363/1000,1)</f>
        <v>0</v>
      </c>
      <c r="J361" s="639">
        <f>K361+L361</f>
        <v>0</v>
      </c>
      <c r="K361" s="787">
        <f>ROUND(K362*K363/1000,1)</f>
        <v>0</v>
      </c>
      <c r="L361" s="788">
        <f>ROUND(L362*L363/1000,1)</f>
        <v>0</v>
      </c>
      <c r="M361" s="639">
        <f>N361+O361</f>
        <v>0</v>
      </c>
      <c r="N361" s="787">
        <f>ROUND(N362*N363/1000,1)</f>
        <v>0</v>
      </c>
      <c r="O361" s="788">
        <f>ROUND(O362*O363/1000,1)</f>
        <v>0</v>
      </c>
      <c r="P361" s="639">
        <f>Q361+R361</f>
        <v>0</v>
      </c>
      <c r="Q361" s="787">
        <f>ROUND(Q362*Q363/1000,1)</f>
        <v>0</v>
      </c>
      <c r="R361" s="788">
        <f>ROUND(R362*R363/1000,1)</f>
        <v>0</v>
      </c>
      <c r="S361" s="639">
        <f>T361+U361</f>
        <v>0</v>
      </c>
      <c r="T361" s="787">
        <f>ROUND(T362*T363/1000,1)</f>
        <v>0</v>
      </c>
      <c r="U361" s="788">
        <f>ROUND(U362*U363/1000,1)</f>
        <v>0</v>
      </c>
      <c r="V361" s="585" t="s">
        <v>34</v>
      </c>
      <c r="W361" s="586" t="s">
        <v>34</v>
      </c>
      <c r="X361" s="586" t="s">
        <v>34</v>
      </c>
      <c r="Y361" s="587" t="s">
        <v>34</v>
      </c>
      <c r="Z361" s="995">
        <f t="shared" ref="Z361" si="839">G361-J361</f>
        <v>0</v>
      </c>
      <c r="AA361" s="996">
        <f t="shared" ref="AA361" si="840">G361-M361</f>
        <v>0</v>
      </c>
      <c r="AB361" s="996">
        <f t="shared" ref="AB361" si="841">G361-P361</f>
        <v>0</v>
      </c>
      <c r="AC361" s="997">
        <f t="shared" ref="AC361" si="842">G361-S361</f>
        <v>0</v>
      </c>
      <c r="AD361" s="998">
        <f t="shared" ref="AD361" si="843">IF(G361&gt;0,ROUND((J361/G361),3),0)</f>
        <v>0</v>
      </c>
      <c r="AE361" s="999">
        <f t="shared" ref="AE361" si="844">IF(G361&gt;0,ROUND((M361/G361),3),0)</f>
        <v>0</v>
      </c>
      <c r="AF361" s="999">
        <f t="shared" ref="AF361" si="845">IF(G361&gt;0,ROUND((P361/G361),3),0)</f>
        <v>0</v>
      </c>
      <c r="AG361" s="1000">
        <f t="shared" ref="AG361" si="846">IF(G361&gt;0,ROUND((S361/G361),3),0)</f>
        <v>0</v>
      </c>
    </row>
    <row r="362" spans="1:34" s="132" customFormat="1" ht="12" outlineLevel="1" x14ac:dyDescent="0.25">
      <c r="A362" s="1156"/>
      <c r="B362" s="119"/>
      <c r="C362" s="214"/>
      <c r="D362" s="215"/>
      <c r="E362" s="122" t="s">
        <v>465</v>
      </c>
      <c r="F362" s="689" t="s">
        <v>278</v>
      </c>
      <c r="G362" s="789">
        <f>H362+I362</f>
        <v>0</v>
      </c>
      <c r="H362" s="790"/>
      <c r="I362" s="791"/>
      <c r="J362" s="789">
        <f>K362+L362</f>
        <v>0</v>
      </c>
      <c r="K362" s="790"/>
      <c r="L362" s="791"/>
      <c r="M362" s="789">
        <f>N362+O362</f>
        <v>0</v>
      </c>
      <c r="N362" s="790"/>
      <c r="O362" s="791"/>
      <c r="P362" s="789">
        <f>Q362+R362</f>
        <v>0</v>
      </c>
      <c r="Q362" s="790"/>
      <c r="R362" s="791"/>
      <c r="S362" s="789">
        <f>T362+U362</f>
        <v>0</v>
      </c>
      <c r="T362" s="790"/>
      <c r="U362" s="791"/>
      <c r="V362" s="555" t="s">
        <v>34</v>
      </c>
      <c r="W362" s="556" t="s">
        <v>34</v>
      </c>
      <c r="X362" s="556" t="s">
        <v>34</v>
      </c>
      <c r="Y362" s="557" t="s">
        <v>34</v>
      </c>
      <c r="Z362" s="954" t="s">
        <v>34</v>
      </c>
      <c r="AA362" s="955" t="s">
        <v>34</v>
      </c>
      <c r="AB362" s="955" t="s">
        <v>34</v>
      </c>
      <c r="AC362" s="956" t="s">
        <v>34</v>
      </c>
      <c r="AD362" s="954" t="s">
        <v>34</v>
      </c>
      <c r="AE362" s="955" t="s">
        <v>34</v>
      </c>
      <c r="AF362" s="955" t="s">
        <v>34</v>
      </c>
      <c r="AG362" s="956" t="s">
        <v>34</v>
      </c>
    </row>
    <row r="363" spans="1:34" s="132" customFormat="1" ht="12.75" outlineLevel="1" thickBot="1" x14ac:dyDescent="0.3">
      <c r="A363" s="1156"/>
      <c r="B363" s="123"/>
      <c r="C363" s="242"/>
      <c r="D363" s="712"/>
      <c r="E363" s="126" t="s">
        <v>279</v>
      </c>
      <c r="F363" s="242" t="s">
        <v>62</v>
      </c>
      <c r="G363" s="792">
        <f>IF(I363+H363&gt;0,AVERAGE(H363:I363),0)</f>
        <v>0</v>
      </c>
      <c r="H363" s="793"/>
      <c r="I363" s="794"/>
      <c r="J363" s="792">
        <f>IF(L363+K363&gt;0,AVERAGE(K363:L363),0)</f>
        <v>0</v>
      </c>
      <c r="K363" s="793"/>
      <c r="L363" s="794"/>
      <c r="M363" s="792">
        <f>IF(O363+N363&gt;0,AVERAGE(N363:O363),0)</f>
        <v>0</v>
      </c>
      <c r="N363" s="793"/>
      <c r="O363" s="794"/>
      <c r="P363" s="792">
        <f>IF(R363+Q363&gt;0,AVERAGE(Q363:R363),0)</f>
        <v>0</v>
      </c>
      <c r="Q363" s="793"/>
      <c r="R363" s="794"/>
      <c r="S363" s="792">
        <f>IF(U363+T363&gt;0,AVERAGE(T363:U363),0)</f>
        <v>0</v>
      </c>
      <c r="T363" s="793"/>
      <c r="U363" s="794"/>
      <c r="V363" s="558" t="s">
        <v>34</v>
      </c>
      <c r="W363" s="559" t="s">
        <v>34</v>
      </c>
      <c r="X363" s="559" t="s">
        <v>34</v>
      </c>
      <c r="Y363" s="560" t="s">
        <v>34</v>
      </c>
      <c r="Z363" s="957" t="s">
        <v>34</v>
      </c>
      <c r="AA363" s="958" t="s">
        <v>34</v>
      </c>
      <c r="AB363" s="958" t="s">
        <v>34</v>
      </c>
      <c r="AC363" s="959" t="s">
        <v>34</v>
      </c>
      <c r="AD363" s="957" t="s">
        <v>34</v>
      </c>
      <c r="AE363" s="958" t="s">
        <v>34</v>
      </c>
      <c r="AF363" s="958" t="s">
        <v>34</v>
      </c>
      <c r="AG363" s="959" t="s">
        <v>34</v>
      </c>
    </row>
    <row r="364" spans="1:34" s="132" customFormat="1" ht="27" outlineLevel="1" thickTop="1" thickBot="1" x14ac:dyDescent="0.3">
      <c r="A364" s="448"/>
      <c r="B364" s="1452" t="s">
        <v>651</v>
      </c>
      <c r="C364" s="189">
        <v>2271</v>
      </c>
      <c r="D364" s="1091"/>
      <c r="E364" s="175" t="s">
        <v>600</v>
      </c>
      <c r="F364" s="148" t="s">
        <v>43</v>
      </c>
      <c r="G364" s="714">
        <f t="shared" ref="G364:G366" si="847">H364+I364</f>
        <v>0</v>
      </c>
      <c r="H364" s="961"/>
      <c r="I364" s="1863"/>
      <c r="J364" s="714">
        <f t="shared" ref="J364:J366" si="848">K364+L364</f>
        <v>0</v>
      </c>
      <c r="K364" s="961"/>
      <c r="L364" s="1863"/>
      <c r="M364" s="714">
        <f t="shared" ref="M364:M366" si="849">N364+O364</f>
        <v>0</v>
      </c>
      <c r="N364" s="961"/>
      <c r="O364" s="1863"/>
      <c r="P364" s="714">
        <f t="shared" ref="P364:P366" si="850">Q364+R364</f>
        <v>0</v>
      </c>
      <c r="Q364" s="961"/>
      <c r="R364" s="1863"/>
      <c r="S364" s="714">
        <f t="shared" ref="S364:S366" si="851">T364+U364</f>
        <v>0</v>
      </c>
      <c r="T364" s="961"/>
      <c r="U364" s="1863"/>
      <c r="V364" s="564" t="s">
        <v>34</v>
      </c>
      <c r="W364" s="565" t="s">
        <v>34</v>
      </c>
      <c r="X364" s="565" t="s">
        <v>34</v>
      </c>
      <c r="Y364" s="566" t="s">
        <v>34</v>
      </c>
      <c r="Z364" s="960">
        <f t="shared" ref="Z364:Z365" si="852">G364-J364</f>
        <v>0</v>
      </c>
      <c r="AA364" s="961">
        <f t="shared" ref="AA364:AA365" si="853">G364-M364</f>
        <v>0</v>
      </c>
      <c r="AB364" s="961">
        <f t="shared" ref="AB364:AB365" si="854">G364-P364</f>
        <v>0</v>
      </c>
      <c r="AC364" s="962">
        <f t="shared" ref="AC364:AC365" si="855">G364-S364</f>
        <v>0</v>
      </c>
      <c r="AD364" s="963">
        <f>IF(G364&gt;0,ROUND((J364/G364),3),0)</f>
        <v>0</v>
      </c>
      <c r="AE364" s="964">
        <f t="shared" ref="AE364:AE365" si="856">IF(G364&gt;0,ROUND((M364/G364),3),0)</f>
        <v>0</v>
      </c>
      <c r="AF364" s="964">
        <f t="shared" ref="AF364:AF365" si="857">IF(G364&gt;0,ROUND((P364/G364),3),0)</f>
        <v>0</v>
      </c>
      <c r="AG364" s="965">
        <f t="shared" ref="AG364:AG365" si="858">IF(G364&gt;0,ROUND((S364/G364),3),0)</f>
        <v>0</v>
      </c>
      <c r="AH364" s="143"/>
    </row>
    <row r="365" spans="1:34" s="132" customFormat="1" ht="27" outlineLevel="1" thickTop="1" thickBot="1" x14ac:dyDescent="0.3">
      <c r="A365" s="448"/>
      <c r="B365" s="1452" t="s">
        <v>652</v>
      </c>
      <c r="C365" s="189">
        <v>2271</v>
      </c>
      <c r="D365" s="1091"/>
      <c r="E365" s="191" t="s">
        <v>601</v>
      </c>
      <c r="F365" s="192" t="s">
        <v>43</v>
      </c>
      <c r="G365" s="714">
        <f t="shared" si="847"/>
        <v>0</v>
      </c>
      <c r="H365" s="961"/>
      <c r="I365" s="1863"/>
      <c r="J365" s="714">
        <f t="shared" si="848"/>
        <v>0</v>
      </c>
      <c r="K365" s="961"/>
      <c r="L365" s="1863"/>
      <c r="M365" s="714">
        <f t="shared" si="849"/>
        <v>0</v>
      </c>
      <c r="N365" s="961"/>
      <c r="O365" s="1863"/>
      <c r="P365" s="714">
        <f t="shared" si="850"/>
        <v>0</v>
      </c>
      <c r="Q365" s="961"/>
      <c r="R365" s="1863"/>
      <c r="S365" s="714">
        <f t="shared" si="851"/>
        <v>0</v>
      </c>
      <c r="T365" s="961"/>
      <c r="U365" s="1863"/>
      <c r="V365" s="567" t="s">
        <v>34</v>
      </c>
      <c r="W365" s="568" t="s">
        <v>34</v>
      </c>
      <c r="X365" s="568" t="s">
        <v>34</v>
      </c>
      <c r="Y365" s="566" t="s">
        <v>34</v>
      </c>
      <c r="Z365" s="960">
        <f t="shared" si="852"/>
        <v>0</v>
      </c>
      <c r="AA365" s="961">
        <f t="shared" si="853"/>
        <v>0</v>
      </c>
      <c r="AB365" s="961">
        <f t="shared" si="854"/>
        <v>0</v>
      </c>
      <c r="AC365" s="962">
        <f t="shared" si="855"/>
        <v>0</v>
      </c>
      <c r="AD365" s="963">
        <f>IF(G365&gt;0,ROUND((J365/G365),3),0)</f>
        <v>0</v>
      </c>
      <c r="AE365" s="964">
        <f t="shared" si="856"/>
        <v>0</v>
      </c>
      <c r="AF365" s="964">
        <f t="shared" si="857"/>
        <v>0</v>
      </c>
      <c r="AG365" s="965">
        <f t="shared" si="858"/>
        <v>0</v>
      </c>
      <c r="AH365" s="143"/>
    </row>
    <row r="366" spans="1:34" s="132" customFormat="1" ht="27" outlineLevel="1" thickTop="1" thickBot="1" x14ac:dyDescent="0.3">
      <c r="A366" s="448"/>
      <c r="B366" s="1452" t="s">
        <v>653</v>
      </c>
      <c r="C366" s="189">
        <v>2271</v>
      </c>
      <c r="D366" s="1091"/>
      <c r="E366" s="191" t="s">
        <v>602</v>
      </c>
      <c r="F366" s="192" t="s">
        <v>43</v>
      </c>
      <c r="G366" s="714">
        <f t="shared" si="847"/>
        <v>0</v>
      </c>
      <c r="H366" s="961"/>
      <c r="I366" s="1863"/>
      <c r="J366" s="714">
        <f t="shared" si="848"/>
        <v>0</v>
      </c>
      <c r="K366" s="961"/>
      <c r="L366" s="1863"/>
      <c r="M366" s="714">
        <f t="shared" si="849"/>
        <v>0</v>
      </c>
      <c r="N366" s="961"/>
      <c r="O366" s="1863"/>
      <c r="P366" s="714">
        <f t="shared" si="850"/>
        <v>0</v>
      </c>
      <c r="Q366" s="961"/>
      <c r="R366" s="1863"/>
      <c r="S366" s="714">
        <f t="shared" si="851"/>
        <v>0</v>
      </c>
      <c r="T366" s="961"/>
      <c r="U366" s="1863"/>
      <c r="V366" s="567" t="s">
        <v>34</v>
      </c>
      <c r="W366" s="568" t="s">
        <v>34</v>
      </c>
      <c r="X366" s="568" t="s">
        <v>34</v>
      </c>
      <c r="Y366" s="566" t="s">
        <v>34</v>
      </c>
      <c r="Z366" s="960">
        <f t="shared" ref="Z366" si="859">G366-J366</f>
        <v>0</v>
      </c>
      <c r="AA366" s="961">
        <f t="shared" ref="AA366" si="860">G366-M366</f>
        <v>0</v>
      </c>
      <c r="AB366" s="961">
        <f t="shared" ref="AB366" si="861">G366-P366</f>
        <v>0</v>
      </c>
      <c r="AC366" s="962">
        <f t="shared" ref="AC366" si="862">G366-S366</f>
        <v>0</v>
      </c>
      <c r="AD366" s="963">
        <f>IF(G366&gt;0,ROUND((J366/G366),3),0)</f>
        <v>0</v>
      </c>
      <c r="AE366" s="964">
        <f t="shared" ref="AE366" si="863">IF(G366&gt;0,ROUND((M366/G366),3),0)</f>
        <v>0</v>
      </c>
      <c r="AF366" s="964">
        <f t="shared" ref="AF366" si="864">IF(G366&gt;0,ROUND((P366/G366),3),0)</f>
        <v>0</v>
      </c>
      <c r="AG366" s="965">
        <f t="shared" ref="AG366" si="865">IF(G366&gt;0,ROUND((S366/G366),3),0)</f>
        <v>0</v>
      </c>
      <c r="AH366" s="143"/>
    </row>
    <row r="367" spans="1:34" s="132" customFormat="1" ht="16.5" outlineLevel="1" thickTop="1" thickBot="1" x14ac:dyDescent="0.3">
      <c r="A367" s="448"/>
      <c r="B367" s="1452" t="s">
        <v>654</v>
      </c>
      <c r="C367" s="345">
        <v>2271</v>
      </c>
      <c r="D367" s="200"/>
      <c r="E367" s="713" t="s">
        <v>540</v>
      </c>
      <c r="F367" s="199" t="s">
        <v>43</v>
      </c>
      <c r="G367" s="714">
        <f>H367+I367</f>
        <v>0</v>
      </c>
      <c r="H367" s="1342"/>
      <c r="I367" s="1343"/>
      <c r="J367" s="714">
        <f>K367+L367</f>
        <v>0</v>
      </c>
      <c r="K367" s="1342"/>
      <c r="L367" s="1343"/>
      <c r="M367" s="714">
        <f>N367+O367</f>
        <v>0</v>
      </c>
      <c r="N367" s="1342"/>
      <c r="O367" s="1343"/>
      <c r="P367" s="714">
        <f>Q367+R367</f>
        <v>0</v>
      </c>
      <c r="Q367" s="1342"/>
      <c r="R367" s="1343"/>
      <c r="S367" s="714">
        <f>T367+U367</f>
        <v>0</v>
      </c>
      <c r="T367" s="1342"/>
      <c r="U367" s="1343"/>
      <c r="V367" s="561" t="s">
        <v>34</v>
      </c>
      <c r="W367" s="562" t="s">
        <v>34</v>
      </c>
      <c r="X367" s="562" t="s">
        <v>34</v>
      </c>
      <c r="Y367" s="563" t="s">
        <v>34</v>
      </c>
      <c r="Z367" s="933">
        <f t="shared" ref="Z367:Z370" si="866">G367-J367</f>
        <v>0</v>
      </c>
      <c r="AA367" s="787">
        <f t="shared" ref="AA367:AA370" si="867">G367-M367</f>
        <v>0</v>
      </c>
      <c r="AB367" s="787">
        <f t="shared" ref="AB367:AB370" si="868">G367-P367</f>
        <v>0</v>
      </c>
      <c r="AC367" s="934">
        <f t="shared" ref="AC367:AC370" si="869">G367-S367</f>
        <v>0</v>
      </c>
      <c r="AD367" s="935">
        <f t="shared" ref="AD367:AD370" si="870">IF(G367&gt;0,ROUND((J367/G367),3),0)</f>
        <v>0</v>
      </c>
      <c r="AE367" s="936">
        <f t="shared" ref="AE367:AE370" si="871">IF(G367&gt;0,ROUND((M367/G367),3),0)</f>
        <v>0</v>
      </c>
      <c r="AF367" s="936">
        <f t="shared" ref="AF367:AF370" si="872">IF(G367&gt;0,ROUND((P367/G367),3),0)</f>
        <v>0</v>
      </c>
      <c r="AG367" s="937">
        <f t="shared" ref="AG367:AG370" si="873">IF(G367&gt;0,ROUND((S367/G367),3),0)</f>
        <v>0</v>
      </c>
    </row>
    <row r="368" spans="1:34" s="132" customFormat="1" ht="27" outlineLevel="1" thickTop="1" thickBot="1" x14ac:dyDescent="0.3">
      <c r="A368" s="448"/>
      <c r="B368" s="1453" t="s">
        <v>655</v>
      </c>
      <c r="C368" s="704">
        <v>2271</v>
      </c>
      <c r="D368" s="705"/>
      <c r="E368" s="706" t="s">
        <v>156</v>
      </c>
      <c r="F368" s="716" t="s">
        <v>43</v>
      </c>
      <c r="G368" s="717">
        <f>H368+I368</f>
        <v>0</v>
      </c>
      <c r="H368" s="1350"/>
      <c r="I368" s="1351"/>
      <c r="J368" s="717">
        <f>K368+L368</f>
        <v>0</v>
      </c>
      <c r="K368" s="1350"/>
      <c r="L368" s="1351"/>
      <c r="M368" s="717">
        <f>N368+O368</f>
        <v>0</v>
      </c>
      <c r="N368" s="1350"/>
      <c r="O368" s="1351"/>
      <c r="P368" s="717">
        <f>Q368+R368</f>
        <v>0</v>
      </c>
      <c r="Q368" s="1350"/>
      <c r="R368" s="1351"/>
      <c r="S368" s="717">
        <f>T368+U368</f>
        <v>0</v>
      </c>
      <c r="T368" s="1350"/>
      <c r="U368" s="1351"/>
      <c r="V368" s="718" t="s">
        <v>34</v>
      </c>
      <c r="W368" s="719" t="s">
        <v>34</v>
      </c>
      <c r="X368" s="719" t="s">
        <v>34</v>
      </c>
      <c r="Y368" s="720" t="s">
        <v>34</v>
      </c>
      <c r="Z368" s="1019">
        <f t="shared" si="866"/>
        <v>0</v>
      </c>
      <c r="AA368" s="1020">
        <f t="shared" si="867"/>
        <v>0</v>
      </c>
      <c r="AB368" s="1020">
        <f t="shared" si="868"/>
        <v>0</v>
      </c>
      <c r="AC368" s="1021">
        <f t="shared" si="869"/>
        <v>0</v>
      </c>
      <c r="AD368" s="1022">
        <f t="shared" si="870"/>
        <v>0</v>
      </c>
      <c r="AE368" s="1023">
        <f t="shared" si="871"/>
        <v>0</v>
      </c>
      <c r="AF368" s="1023">
        <f t="shared" si="872"/>
        <v>0</v>
      </c>
      <c r="AG368" s="1024">
        <f t="shared" si="873"/>
        <v>0</v>
      </c>
    </row>
    <row r="369" spans="1:34" s="103" customFormat="1" ht="19.5" outlineLevel="1" thickBot="1" x14ac:dyDescent="0.3">
      <c r="A369" s="1155"/>
      <c r="B369" s="724" t="s">
        <v>657</v>
      </c>
      <c r="C369" s="725" t="s">
        <v>280</v>
      </c>
      <c r="D369" s="726"/>
      <c r="E369" s="727" t="s">
        <v>281</v>
      </c>
      <c r="F369" s="725" t="s">
        <v>43</v>
      </c>
      <c r="G369" s="1463">
        <f>ROUND(G370+G373+G376+G377+G378+G379+G380,1)</f>
        <v>13.9</v>
      </c>
      <c r="H369" s="1464">
        <f t="shared" ref="H369:U369" si="874">ROUND(H370+H373+H376+H377+H378+H379+H380,1)</f>
        <v>13.9</v>
      </c>
      <c r="I369" s="1465">
        <f t="shared" si="874"/>
        <v>0</v>
      </c>
      <c r="J369" s="1463">
        <f t="shared" si="874"/>
        <v>1.2</v>
      </c>
      <c r="K369" s="1464">
        <f t="shared" si="874"/>
        <v>1.2</v>
      </c>
      <c r="L369" s="1465">
        <f t="shared" si="874"/>
        <v>0</v>
      </c>
      <c r="M369" s="1463">
        <f t="shared" si="874"/>
        <v>5.0999999999999996</v>
      </c>
      <c r="N369" s="1464">
        <f t="shared" si="874"/>
        <v>5.0999999999999996</v>
      </c>
      <c r="O369" s="1465">
        <f t="shared" si="874"/>
        <v>0</v>
      </c>
      <c r="P369" s="1463">
        <f t="shared" si="874"/>
        <v>8.6999999999999993</v>
      </c>
      <c r="Q369" s="1464">
        <f t="shared" si="874"/>
        <v>8.6999999999999993</v>
      </c>
      <c r="R369" s="1465">
        <f t="shared" si="874"/>
        <v>0</v>
      </c>
      <c r="S369" s="1463">
        <f t="shared" si="874"/>
        <v>12.2</v>
      </c>
      <c r="T369" s="1464">
        <f t="shared" si="874"/>
        <v>12.2</v>
      </c>
      <c r="U369" s="1465">
        <f t="shared" si="874"/>
        <v>0</v>
      </c>
      <c r="V369" s="728" t="s">
        <v>34</v>
      </c>
      <c r="W369" s="729" t="s">
        <v>34</v>
      </c>
      <c r="X369" s="729" t="s">
        <v>34</v>
      </c>
      <c r="Y369" s="730" t="s">
        <v>34</v>
      </c>
      <c r="Z369" s="1025">
        <f t="shared" si="866"/>
        <v>12.700000000000001</v>
      </c>
      <c r="AA369" s="1026">
        <f t="shared" si="867"/>
        <v>8.8000000000000007</v>
      </c>
      <c r="AB369" s="1026">
        <f t="shared" si="868"/>
        <v>5.2000000000000011</v>
      </c>
      <c r="AC369" s="1027">
        <f t="shared" si="869"/>
        <v>1.7000000000000011</v>
      </c>
      <c r="AD369" s="1028">
        <f t="shared" si="870"/>
        <v>8.5999999999999993E-2</v>
      </c>
      <c r="AE369" s="1029">
        <f t="shared" si="871"/>
        <v>0.36699999999999999</v>
      </c>
      <c r="AF369" s="1029">
        <f t="shared" si="872"/>
        <v>0.626</v>
      </c>
      <c r="AG369" s="1030">
        <f t="shared" si="873"/>
        <v>0.878</v>
      </c>
    </row>
    <row r="370" spans="1:34" s="118" customFormat="1" outlineLevel="1" x14ac:dyDescent="0.25">
      <c r="A370" s="448"/>
      <c r="B370" s="684" t="s">
        <v>658</v>
      </c>
      <c r="C370" s="685">
        <v>2272</v>
      </c>
      <c r="D370" s="285"/>
      <c r="E370" s="695" t="s">
        <v>470</v>
      </c>
      <c r="F370" s="207" t="s">
        <v>43</v>
      </c>
      <c r="G370" s="639">
        <f>H370+I370</f>
        <v>6.5</v>
      </c>
      <c r="H370" s="787">
        <f>ROUND(H371*H372/1000,1)</f>
        <v>6.5</v>
      </c>
      <c r="I370" s="788">
        <f>ROUND(I371*I372/1000,1)</f>
        <v>0</v>
      </c>
      <c r="J370" s="639">
        <f>K370+L370</f>
        <v>0.3</v>
      </c>
      <c r="K370" s="787">
        <f>ROUND(K371*K372/1000,1)</f>
        <v>0.3</v>
      </c>
      <c r="L370" s="788">
        <f>ROUND(L371*L372/1000,1)</f>
        <v>0</v>
      </c>
      <c r="M370" s="639">
        <f>N370+O370</f>
        <v>2</v>
      </c>
      <c r="N370" s="787">
        <f>ROUND(N371*N372/1000,1)</f>
        <v>2</v>
      </c>
      <c r="O370" s="788">
        <f>ROUND(O371*O372/1000,1)</f>
        <v>0</v>
      </c>
      <c r="P370" s="639">
        <f>Q370+R370</f>
        <v>3.8</v>
      </c>
      <c r="Q370" s="787">
        <f>ROUND(Q371*Q372/1000,1)</f>
        <v>3.8</v>
      </c>
      <c r="R370" s="788">
        <f>ROUND(R371*R372/1000,1)</f>
        <v>0</v>
      </c>
      <c r="S370" s="639">
        <f>T370+U370</f>
        <v>5.4</v>
      </c>
      <c r="T370" s="787">
        <f>ROUND(T371*T372/1000,1)</f>
        <v>5.4</v>
      </c>
      <c r="U370" s="788">
        <f>ROUND(U371*U372/1000,1)</f>
        <v>0</v>
      </c>
      <c r="V370" s="561" t="s">
        <v>34</v>
      </c>
      <c r="W370" s="562" t="s">
        <v>34</v>
      </c>
      <c r="X370" s="562" t="s">
        <v>34</v>
      </c>
      <c r="Y370" s="563" t="s">
        <v>34</v>
      </c>
      <c r="Z370" s="933">
        <f t="shared" si="866"/>
        <v>6.2</v>
      </c>
      <c r="AA370" s="787">
        <f t="shared" si="867"/>
        <v>4.5</v>
      </c>
      <c r="AB370" s="787">
        <f t="shared" si="868"/>
        <v>2.7</v>
      </c>
      <c r="AC370" s="934">
        <f t="shared" si="869"/>
        <v>1.0999999999999996</v>
      </c>
      <c r="AD370" s="935">
        <f t="shared" si="870"/>
        <v>4.5999999999999999E-2</v>
      </c>
      <c r="AE370" s="936">
        <f t="shared" si="871"/>
        <v>0.308</v>
      </c>
      <c r="AF370" s="936">
        <f t="shared" si="872"/>
        <v>0.58499999999999996</v>
      </c>
      <c r="AG370" s="937">
        <f t="shared" si="873"/>
        <v>0.83099999999999996</v>
      </c>
    </row>
    <row r="371" spans="1:34" s="118" customFormat="1" ht="12" outlineLevel="1" x14ac:dyDescent="0.25">
      <c r="A371" s="1156"/>
      <c r="B371" s="674"/>
      <c r="C371" s="689"/>
      <c r="D371" s="134"/>
      <c r="E371" s="614" t="s">
        <v>465</v>
      </c>
      <c r="F371" s="689" t="s">
        <v>282</v>
      </c>
      <c r="G371" s="789">
        <f>H371+I371</f>
        <v>709.6</v>
      </c>
      <c r="H371" s="790">
        <v>709.6</v>
      </c>
      <c r="I371" s="791"/>
      <c r="J371" s="789">
        <f>K371+L371</f>
        <v>28.23</v>
      </c>
      <c r="K371" s="790">
        <v>28.23</v>
      </c>
      <c r="L371" s="791"/>
      <c r="M371" s="789">
        <f>N371+O371</f>
        <v>222.30600000000001</v>
      </c>
      <c r="N371" s="790">
        <v>222.30600000000001</v>
      </c>
      <c r="O371" s="791"/>
      <c r="P371" s="789">
        <f>Q371+R371</f>
        <v>414.36689999999999</v>
      </c>
      <c r="Q371" s="790">
        <v>414.36689999999999</v>
      </c>
      <c r="R371" s="791"/>
      <c r="S371" s="789">
        <f>T371+U371</f>
        <v>585.20000000000005</v>
      </c>
      <c r="T371" s="791">
        <v>585.20000000000005</v>
      </c>
      <c r="U371" s="791"/>
      <c r="V371" s="555" t="s">
        <v>34</v>
      </c>
      <c r="W371" s="556" t="s">
        <v>34</v>
      </c>
      <c r="X371" s="556" t="s">
        <v>34</v>
      </c>
      <c r="Y371" s="557" t="s">
        <v>34</v>
      </c>
      <c r="Z371" s="954" t="s">
        <v>34</v>
      </c>
      <c r="AA371" s="955" t="s">
        <v>34</v>
      </c>
      <c r="AB371" s="955" t="s">
        <v>34</v>
      </c>
      <c r="AC371" s="956" t="s">
        <v>34</v>
      </c>
      <c r="AD371" s="954" t="s">
        <v>34</v>
      </c>
      <c r="AE371" s="955" t="s">
        <v>34</v>
      </c>
      <c r="AF371" s="955" t="s">
        <v>34</v>
      </c>
      <c r="AG371" s="956" t="s">
        <v>34</v>
      </c>
    </row>
    <row r="372" spans="1:34" s="118" customFormat="1" ht="12.75" outlineLevel="1" thickBot="1" x14ac:dyDescent="0.3">
      <c r="A372" s="1156"/>
      <c r="B372" s="674"/>
      <c r="C372" s="689"/>
      <c r="D372" s="286"/>
      <c r="E372" s="723" t="s">
        <v>279</v>
      </c>
      <c r="F372" s="242" t="s">
        <v>62</v>
      </c>
      <c r="G372" s="792">
        <f>IF(I372+H372&gt;0,AVERAGE(H372:I372),0)</f>
        <v>9.16</v>
      </c>
      <c r="H372" s="793">
        <v>9.16</v>
      </c>
      <c r="I372" s="794"/>
      <c r="J372" s="792">
        <f>IF(L372+K372&gt;0,AVERAGE(K372:L372),0)</f>
        <v>10.39</v>
      </c>
      <c r="K372" s="793">
        <v>10.39</v>
      </c>
      <c r="L372" s="794"/>
      <c r="M372" s="792">
        <f>IF(O372+N372&gt;0,AVERAGE(N372:O372),0)</f>
        <v>9.16</v>
      </c>
      <c r="N372" s="793">
        <v>9.16</v>
      </c>
      <c r="O372" s="794"/>
      <c r="P372" s="792">
        <f>IF(R372+Q372&gt;0,AVERAGE(Q372:R372),0)</f>
        <v>9.16</v>
      </c>
      <c r="Q372" s="793">
        <v>9.16</v>
      </c>
      <c r="R372" s="794"/>
      <c r="S372" s="792">
        <f>IF(U372+T372&gt;0,AVERAGE(T372:U372),0)</f>
        <v>9.16</v>
      </c>
      <c r="T372" s="794">
        <v>9.16</v>
      </c>
      <c r="U372" s="794"/>
      <c r="V372" s="558" t="s">
        <v>34</v>
      </c>
      <c r="W372" s="559" t="s">
        <v>34</v>
      </c>
      <c r="X372" s="559" t="s">
        <v>34</v>
      </c>
      <c r="Y372" s="560" t="s">
        <v>34</v>
      </c>
      <c r="Z372" s="957" t="s">
        <v>34</v>
      </c>
      <c r="AA372" s="958" t="s">
        <v>34</v>
      </c>
      <c r="AB372" s="958" t="s">
        <v>34</v>
      </c>
      <c r="AC372" s="959" t="s">
        <v>34</v>
      </c>
      <c r="AD372" s="957" t="s">
        <v>34</v>
      </c>
      <c r="AE372" s="958" t="s">
        <v>34</v>
      </c>
      <c r="AF372" s="958" t="s">
        <v>34</v>
      </c>
      <c r="AG372" s="959" t="s">
        <v>34</v>
      </c>
    </row>
    <row r="373" spans="1:34" s="118" customFormat="1" ht="15.75" outlineLevel="1" thickTop="1" x14ac:dyDescent="0.25">
      <c r="A373" s="448"/>
      <c r="B373" s="696" t="s">
        <v>659</v>
      </c>
      <c r="C373" s="690">
        <v>2272</v>
      </c>
      <c r="D373" s="697"/>
      <c r="E373" s="239" t="s">
        <v>471</v>
      </c>
      <c r="F373" s="207" t="s">
        <v>43</v>
      </c>
      <c r="G373" s="639">
        <f>H373+I373</f>
        <v>5.7</v>
      </c>
      <c r="H373" s="787">
        <f>ROUND(H374*H375/1000,1)</f>
        <v>5.7</v>
      </c>
      <c r="I373" s="788">
        <f>ROUND(I374*I375/1000,1)</f>
        <v>0</v>
      </c>
      <c r="J373" s="639">
        <f>K373+L373</f>
        <v>0.9</v>
      </c>
      <c r="K373" s="787">
        <f>ROUND(K374*K375/1000,1)</f>
        <v>0.9</v>
      </c>
      <c r="L373" s="788">
        <f>ROUND(L374*L375/1000,1)</f>
        <v>0</v>
      </c>
      <c r="M373" s="639">
        <f>N373+O373</f>
        <v>3.1</v>
      </c>
      <c r="N373" s="787">
        <f>ROUND(N374*N375/1000,1)</f>
        <v>3.1</v>
      </c>
      <c r="O373" s="788">
        <f>ROUND(O374*O375/1000,1)</f>
        <v>0</v>
      </c>
      <c r="P373" s="639">
        <f>Q373+R373</f>
        <v>4</v>
      </c>
      <c r="Q373" s="787">
        <f>ROUND(Q374*Q375/1000,1)</f>
        <v>4</v>
      </c>
      <c r="R373" s="788">
        <f>ROUND(R374*R375/1000,1)</f>
        <v>0</v>
      </c>
      <c r="S373" s="639">
        <f>T373+U373</f>
        <v>5.2</v>
      </c>
      <c r="T373" s="787">
        <f>ROUND(T374*T375/1000,1)</f>
        <v>5.2</v>
      </c>
      <c r="U373" s="788">
        <f>ROUND(U374*U375/1000,1)</f>
        <v>0</v>
      </c>
      <c r="V373" s="585" t="s">
        <v>34</v>
      </c>
      <c r="W373" s="586" t="s">
        <v>34</v>
      </c>
      <c r="X373" s="586" t="s">
        <v>34</v>
      </c>
      <c r="Y373" s="587" t="s">
        <v>34</v>
      </c>
      <c r="Z373" s="995">
        <f t="shared" ref="Z373" si="875">G373-J373</f>
        <v>4.8</v>
      </c>
      <c r="AA373" s="996">
        <f t="shared" ref="AA373" si="876">G373-M373</f>
        <v>2.6</v>
      </c>
      <c r="AB373" s="996">
        <f t="shared" ref="AB373" si="877">G373-P373</f>
        <v>1.7000000000000002</v>
      </c>
      <c r="AC373" s="997">
        <f t="shared" ref="AC373" si="878">G373-S373</f>
        <v>0.5</v>
      </c>
      <c r="AD373" s="998">
        <f t="shared" ref="AD373" si="879">IF(G373&gt;0,ROUND((J373/G373),3),0)</f>
        <v>0.158</v>
      </c>
      <c r="AE373" s="999">
        <f t="shared" ref="AE373" si="880">IF(G373&gt;0,ROUND((M373/G373),3),0)</f>
        <v>0.54400000000000004</v>
      </c>
      <c r="AF373" s="999">
        <f t="shared" ref="AF373" si="881">IF(G373&gt;0,ROUND((P373/G373),3),0)</f>
        <v>0.70199999999999996</v>
      </c>
      <c r="AG373" s="1000">
        <f t="shared" ref="AG373" si="882">IF(G373&gt;0,ROUND((S373/G373),3),0)</f>
        <v>0.91200000000000003</v>
      </c>
    </row>
    <row r="374" spans="1:34" s="118" customFormat="1" ht="12" outlineLevel="1" x14ac:dyDescent="0.25">
      <c r="A374" s="1156"/>
      <c r="B374" s="674"/>
      <c r="C374" s="689"/>
      <c r="D374" s="613"/>
      <c r="E374" s="614" t="s">
        <v>465</v>
      </c>
      <c r="F374" s="689" t="s">
        <v>282</v>
      </c>
      <c r="G374" s="789">
        <f>H374+I374</f>
        <v>632.81899999999996</v>
      </c>
      <c r="H374" s="790">
        <v>632.81899999999996</v>
      </c>
      <c r="I374" s="791"/>
      <c r="J374" s="789">
        <f>K374+L374</f>
        <v>106</v>
      </c>
      <c r="K374" s="790">
        <v>106</v>
      </c>
      <c r="L374" s="791"/>
      <c r="M374" s="789">
        <f>N374+O374</f>
        <v>328</v>
      </c>
      <c r="N374" s="790">
        <v>328</v>
      </c>
      <c r="O374" s="791"/>
      <c r="P374" s="789">
        <f>Q374+R374</f>
        <v>421.00940000000003</v>
      </c>
      <c r="Q374" s="790">
        <v>421.00940000000003</v>
      </c>
      <c r="R374" s="791"/>
      <c r="S374" s="789">
        <f>T374+U374</f>
        <v>576.36784140899999</v>
      </c>
      <c r="T374" s="791">
        <v>576.36784140899999</v>
      </c>
      <c r="U374" s="791"/>
      <c r="V374" s="555" t="s">
        <v>34</v>
      </c>
      <c r="W374" s="556" t="s">
        <v>34</v>
      </c>
      <c r="X374" s="556" t="s">
        <v>34</v>
      </c>
      <c r="Y374" s="557" t="s">
        <v>34</v>
      </c>
      <c r="Z374" s="954" t="s">
        <v>34</v>
      </c>
      <c r="AA374" s="955" t="s">
        <v>34</v>
      </c>
      <c r="AB374" s="955" t="s">
        <v>34</v>
      </c>
      <c r="AC374" s="956" t="s">
        <v>34</v>
      </c>
      <c r="AD374" s="954" t="s">
        <v>34</v>
      </c>
      <c r="AE374" s="955" t="s">
        <v>34</v>
      </c>
      <c r="AF374" s="955" t="s">
        <v>34</v>
      </c>
      <c r="AG374" s="956" t="s">
        <v>34</v>
      </c>
    </row>
    <row r="375" spans="1:34" s="118" customFormat="1" ht="12.75" outlineLevel="1" thickBot="1" x14ac:dyDescent="0.3">
      <c r="A375" s="1156"/>
      <c r="B375" s="123"/>
      <c r="C375" s="242"/>
      <c r="D375" s="243"/>
      <c r="E375" s="126" t="s">
        <v>279</v>
      </c>
      <c r="F375" s="242" t="s">
        <v>62</v>
      </c>
      <c r="G375" s="792">
        <f>IF(I375+H375&gt;0,AVERAGE(H375:I375),0)</f>
        <v>9.08</v>
      </c>
      <c r="H375" s="793">
        <v>9.08</v>
      </c>
      <c r="I375" s="794"/>
      <c r="J375" s="792">
        <f>IF(L375+K375&gt;0,AVERAGE(K375:L375),0)</f>
        <v>8.8800000000000008</v>
      </c>
      <c r="K375" s="793">
        <v>8.8800000000000008</v>
      </c>
      <c r="L375" s="794"/>
      <c r="M375" s="792">
        <f>IF(O375+N375&gt;0,AVERAGE(N375:O375),0)</f>
        <v>9.6</v>
      </c>
      <c r="N375" s="793">
        <v>9.6</v>
      </c>
      <c r="O375" s="794"/>
      <c r="P375" s="792">
        <f>IF(R375+Q375&gt;0,AVERAGE(Q375:R375),0)</f>
        <v>9.6</v>
      </c>
      <c r="Q375" s="793">
        <v>9.6</v>
      </c>
      <c r="R375" s="794"/>
      <c r="S375" s="792">
        <f>IF(U375+T375&gt;0,AVERAGE(T375:U375),0)</f>
        <v>9.09</v>
      </c>
      <c r="T375" s="794">
        <v>9.09</v>
      </c>
      <c r="U375" s="794"/>
      <c r="V375" s="558" t="s">
        <v>34</v>
      </c>
      <c r="W375" s="559" t="s">
        <v>34</v>
      </c>
      <c r="X375" s="559" t="s">
        <v>34</v>
      </c>
      <c r="Y375" s="560" t="s">
        <v>34</v>
      </c>
      <c r="Z375" s="957" t="s">
        <v>34</v>
      </c>
      <c r="AA375" s="958" t="s">
        <v>34</v>
      </c>
      <c r="AB375" s="958" t="s">
        <v>34</v>
      </c>
      <c r="AC375" s="959" t="s">
        <v>34</v>
      </c>
      <c r="AD375" s="957" t="s">
        <v>34</v>
      </c>
      <c r="AE375" s="958" t="s">
        <v>34</v>
      </c>
      <c r="AF375" s="958" t="s">
        <v>34</v>
      </c>
      <c r="AG375" s="959" t="s">
        <v>34</v>
      </c>
    </row>
    <row r="376" spans="1:34" s="132" customFormat="1" ht="27" outlineLevel="1" thickTop="1" thickBot="1" x14ac:dyDescent="0.3">
      <c r="A376" s="448"/>
      <c r="B376" s="696" t="s">
        <v>660</v>
      </c>
      <c r="C376" s="189">
        <v>2272</v>
      </c>
      <c r="D376" s="1091"/>
      <c r="E376" s="175" t="s">
        <v>600</v>
      </c>
      <c r="F376" s="148" t="s">
        <v>43</v>
      </c>
      <c r="G376" s="714">
        <f t="shared" ref="G376:G378" si="883">H376+I376</f>
        <v>0</v>
      </c>
      <c r="H376" s="961"/>
      <c r="I376" s="1863"/>
      <c r="J376" s="714">
        <f t="shared" ref="J376:J378" si="884">K376+L376</f>
        <v>0</v>
      </c>
      <c r="K376" s="961"/>
      <c r="L376" s="1863"/>
      <c r="M376" s="714">
        <f t="shared" ref="M376:M378" si="885">N376+O376</f>
        <v>0</v>
      </c>
      <c r="N376" s="961"/>
      <c r="O376" s="1863"/>
      <c r="P376" s="714">
        <f t="shared" ref="P376:P378" si="886">Q376+R376</f>
        <v>0</v>
      </c>
      <c r="Q376" s="961"/>
      <c r="R376" s="1863"/>
      <c r="S376" s="714">
        <f t="shared" ref="S376:S378" si="887">T376+U376</f>
        <v>0</v>
      </c>
      <c r="T376" s="961"/>
      <c r="U376" s="1863"/>
      <c r="V376" s="564" t="s">
        <v>34</v>
      </c>
      <c r="W376" s="565" t="s">
        <v>34</v>
      </c>
      <c r="X376" s="565" t="s">
        <v>34</v>
      </c>
      <c r="Y376" s="566" t="s">
        <v>34</v>
      </c>
      <c r="Z376" s="960">
        <f t="shared" ref="Z376:Z377" si="888">G376-J376</f>
        <v>0</v>
      </c>
      <c r="AA376" s="961">
        <f t="shared" ref="AA376:AA377" si="889">G376-M376</f>
        <v>0</v>
      </c>
      <c r="AB376" s="961">
        <f t="shared" ref="AB376:AB377" si="890">G376-P376</f>
        <v>0</v>
      </c>
      <c r="AC376" s="962">
        <f t="shared" ref="AC376:AC377" si="891">G376-S376</f>
        <v>0</v>
      </c>
      <c r="AD376" s="963">
        <f>IF(G376&gt;0,ROUND((J376/G376),3),0)</f>
        <v>0</v>
      </c>
      <c r="AE376" s="964">
        <f t="shared" ref="AE376:AE377" si="892">IF(G376&gt;0,ROUND((M376/G376),3),0)</f>
        <v>0</v>
      </c>
      <c r="AF376" s="964">
        <f t="shared" ref="AF376:AF377" si="893">IF(G376&gt;0,ROUND((P376/G376),3),0)</f>
        <v>0</v>
      </c>
      <c r="AG376" s="965">
        <f t="shared" ref="AG376:AG377" si="894">IF(G376&gt;0,ROUND((S376/G376),3),0)</f>
        <v>0</v>
      </c>
      <c r="AH376" s="143"/>
    </row>
    <row r="377" spans="1:34" s="132" customFormat="1" ht="27" outlineLevel="1" thickTop="1" thickBot="1" x14ac:dyDescent="0.3">
      <c r="A377" s="448"/>
      <c r="B377" s="696" t="s">
        <v>661</v>
      </c>
      <c r="C377" s="189">
        <v>2272</v>
      </c>
      <c r="D377" s="1091"/>
      <c r="E377" s="191" t="s">
        <v>601</v>
      </c>
      <c r="F377" s="192" t="s">
        <v>43</v>
      </c>
      <c r="G377" s="714">
        <f t="shared" si="883"/>
        <v>0</v>
      </c>
      <c r="H377" s="961"/>
      <c r="I377" s="1863"/>
      <c r="J377" s="714">
        <f t="shared" si="884"/>
        <v>0</v>
      </c>
      <c r="K377" s="961"/>
      <c r="L377" s="1863"/>
      <c r="M377" s="714">
        <f t="shared" si="885"/>
        <v>0</v>
      </c>
      <c r="N377" s="961"/>
      <c r="O377" s="1863"/>
      <c r="P377" s="714">
        <f t="shared" si="886"/>
        <v>0</v>
      </c>
      <c r="Q377" s="961"/>
      <c r="R377" s="1863"/>
      <c r="S377" s="714">
        <f t="shared" si="887"/>
        <v>0</v>
      </c>
      <c r="T377" s="961"/>
      <c r="U377" s="1863"/>
      <c r="V377" s="567" t="s">
        <v>34</v>
      </c>
      <c r="W377" s="568" t="s">
        <v>34</v>
      </c>
      <c r="X377" s="568" t="s">
        <v>34</v>
      </c>
      <c r="Y377" s="566" t="s">
        <v>34</v>
      </c>
      <c r="Z377" s="960">
        <f t="shared" si="888"/>
        <v>0</v>
      </c>
      <c r="AA377" s="961">
        <f t="shared" si="889"/>
        <v>0</v>
      </c>
      <c r="AB377" s="961">
        <f t="shared" si="890"/>
        <v>0</v>
      </c>
      <c r="AC377" s="962">
        <f t="shared" si="891"/>
        <v>0</v>
      </c>
      <c r="AD377" s="963">
        <f>IF(G377&gt;0,ROUND((J377/G377),3),0)</f>
        <v>0</v>
      </c>
      <c r="AE377" s="964">
        <f t="shared" si="892"/>
        <v>0</v>
      </c>
      <c r="AF377" s="964">
        <f t="shared" si="893"/>
        <v>0</v>
      </c>
      <c r="AG377" s="965">
        <f t="shared" si="894"/>
        <v>0</v>
      </c>
      <c r="AH377" s="143"/>
    </row>
    <row r="378" spans="1:34" s="132" customFormat="1" ht="27" outlineLevel="1" thickTop="1" thickBot="1" x14ac:dyDescent="0.3">
      <c r="A378" s="448"/>
      <c r="B378" s="696" t="s">
        <v>662</v>
      </c>
      <c r="C378" s="189">
        <v>2272</v>
      </c>
      <c r="D378" s="1091"/>
      <c r="E378" s="191" t="s">
        <v>602</v>
      </c>
      <c r="F378" s="192" t="s">
        <v>43</v>
      </c>
      <c r="G378" s="714">
        <f t="shared" si="883"/>
        <v>0</v>
      </c>
      <c r="H378" s="961"/>
      <c r="I378" s="1863"/>
      <c r="J378" s="714">
        <f t="shared" si="884"/>
        <v>0</v>
      </c>
      <c r="K378" s="961"/>
      <c r="L378" s="1863"/>
      <c r="M378" s="714">
        <f t="shared" si="885"/>
        <v>0</v>
      </c>
      <c r="N378" s="961"/>
      <c r="O378" s="1863"/>
      <c r="P378" s="714">
        <f t="shared" si="886"/>
        <v>0</v>
      </c>
      <c r="Q378" s="961"/>
      <c r="R378" s="1863"/>
      <c r="S378" s="714">
        <f t="shared" si="887"/>
        <v>0</v>
      </c>
      <c r="T378" s="961"/>
      <c r="U378" s="1863"/>
      <c r="V378" s="567" t="s">
        <v>34</v>
      </c>
      <c r="W378" s="568" t="s">
        <v>34</v>
      </c>
      <c r="X378" s="568" t="s">
        <v>34</v>
      </c>
      <c r="Y378" s="566" t="s">
        <v>34</v>
      </c>
      <c r="Z378" s="960">
        <f t="shared" ref="Z378" si="895">G378-J378</f>
        <v>0</v>
      </c>
      <c r="AA378" s="961">
        <f t="shared" ref="AA378" si="896">G378-M378</f>
        <v>0</v>
      </c>
      <c r="AB378" s="961">
        <f t="shared" ref="AB378" si="897">G378-P378</f>
        <v>0</v>
      </c>
      <c r="AC378" s="962">
        <f t="shared" ref="AC378" si="898">G378-S378</f>
        <v>0</v>
      </c>
      <c r="AD378" s="963">
        <f>IF(G378&gt;0,ROUND((J378/G378),3),0)</f>
        <v>0</v>
      </c>
      <c r="AE378" s="964">
        <f t="shared" ref="AE378" si="899">IF(G378&gt;0,ROUND((M378/G378),3),0)</f>
        <v>0</v>
      </c>
      <c r="AF378" s="964">
        <f t="shared" ref="AF378" si="900">IF(G378&gt;0,ROUND((P378/G378),3),0)</f>
        <v>0</v>
      </c>
      <c r="AG378" s="965">
        <f t="shared" ref="AG378" si="901">IF(G378&gt;0,ROUND((S378/G378),3),0)</f>
        <v>0</v>
      </c>
      <c r="AH378" s="143"/>
    </row>
    <row r="379" spans="1:34" s="118" customFormat="1" ht="16.5" outlineLevel="1" thickTop="1" thickBot="1" x14ac:dyDescent="0.3">
      <c r="A379" s="448"/>
      <c r="B379" s="696" t="s">
        <v>663</v>
      </c>
      <c r="C379" s="199">
        <v>2272</v>
      </c>
      <c r="D379" s="223"/>
      <c r="E379" s="713" t="s">
        <v>539</v>
      </c>
      <c r="F379" s="199" t="s">
        <v>43</v>
      </c>
      <c r="G379" s="714">
        <f>H379+I379</f>
        <v>1.7</v>
      </c>
      <c r="H379" s="1342">
        <v>1.7</v>
      </c>
      <c r="I379" s="1343"/>
      <c r="J379" s="714">
        <f>K379+L379</f>
        <v>0</v>
      </c>
      <c r="K379" s="1342"/>
      <c r="L379" s="1343"/>
      <c r="M379" s="714">
        <f>N379+O379</f>
        <v>0</v>
      </c>
      <c r="N379" s="1342"/>
      <c r="O379" s="1343"/>
      <c r="P379" s="714">
        <f>Q379+R379</f>
        <v>0.89790000000000003</v>
      </c>
      <c r="Q379" s="1342">
        <v>0.89790000000000003</v>
      </c>
      <c r="R379" s="1343"/>
      <c r="S379" s="714">
        <f>T379+U379</f>
        <v>1.5768599999999999</v>
      </c>
      <c r="T379" s="1342">
        <v>1.5768599999999999</v>
      </c>
      <c r="U379" s="1342"/>
      <c r="V379" s="561" t="s">
        <v>34</v>
      </c>
      <c r="W379" s="562" t="s">
        <v>34</v>
      </c>
      <c r="X379" s="562" t="s">
        <v>34</v>
      </c>
      <c r="Y379" s="563" t="s">
        <v>34</v>
      </c>
      <c r="Z379" s="933">
        <f t="shared" ref="Z379:Z382" si="902">G379-J379</f>
        <v>1.7</v>
      </c>
      <c r="AA379" s="787">
        <f t="shared" ref="AA379:AA382" si="903">G379-M379</f>
        <v>1.7</v>
      </c>
      <c r="AB379" s="787">
        <f t="shared" ref="AB379:AB382" si="904">G379-P379</f>
        <v>0.80209999999999992</v>
      </c>
      <c r="AC379" s="934">
        <f t="shared" ref="AC379:AC382" si="905">G379-S379</f>
        <v>0.12314000000000003</v>
      </c>
      <c r="AD379" s="935">
        <f t="shared" ref="AD379:AD382" si="906">IF(G379&gt;0,ROUND((J379/G379),3),0)</f>
        <v>0</v>
      </c>
      <c r="AE379" s="936">
        <f t="shared" ref="AE379:AE382" si="907">IF(G379&gt;0,ROUND((M379/G379),3),0)</f>
        <v>0</v>
      </c>
      <c r="AF379" s="936">
        <f t="shared" ref="AF379:AF382" si="908">IF(G379&gt;0,ROUND((P379/G379),3),0)</f>
        <v>0.52800000000000002</v>
      </c>
      <c r="AG379" s="937">
        <f t="shared" ref="AG379:AG382" si="909">IF(G379&gt;0,ROUND((S379/G379),3),0)</f>
        <v>0.92800000000000005</v>
      </c>
    </row>
    <row r="380" spans="1:34" s="118" customFormat="1" ht="27" outlineLevel="1" thickTop="1" thickBot="1" x14ac:dyDescent="0.3">
      <c r="A380" s="448"/>
      <c r="B380" s="1453" t="s">
        <v>664</v>
      </c>
      <c r="C380" s="237">
        <v>2272</v>
      </c>
      <c r="D380" s="691"/>
      <c r="E380" s="692" t="s">
        <v>156</v>
      </c>
      <c r="F380" s="207" t="s">
        <v>43</v>
      </c>
      <c r="G380" s="746">
        <f>H380+I380</f>
        <v>0</v>
      </c>
      <c r="H380" s="1352"/>
      <c r="I380" s="1345"/>
      <c r="J380" s="746">
        <f>K380+L380</f>
        <v>0</v>
      </c>
      <c r="K380" s="1352"/>
      <c r="L380" s="1345"/>
      <c r="M380" s="746">
        <f>N380+O380</f>
        <v>0</v>
      </c>
      <c r="N380" s="1352"/>
      <c r="O380" s="1345"/>
      <c r="P380" s="746">
        <f>Q380+R380</f>
        <v>0</v>
      </c>
      <c r="Q380" s="1352"/>
      <c r="R380" s="1345"/>
      <c r="S380" s="746">
        <f>T380+U380</f>
        <v>0</v>
      </c>
      <c r="T380" s="1352"/>
      <c r="U380" s="1345"/>
      <c r="V380" s="718" t="s">
        <v>34</v>
      </c>
      <c r="W380" s="719" t="s">
        <v>34</v>
      </c>
      <c r="X380" s="719" t="s">
        <v>34</v>
      </c>
      <c r="Y380" s="720" t="s">
        <v>34</v>
      </c>
      <c r="Z380" s="1019">
        <f t="shared" si="902"/>
        <v>0</v>
      </c>
      <c r="AA380" s="1020">
        <f t="shared" si="903"/>
        <v>0</v>
      </c>
      <c r="AB380" s="1020">
        <f t="shared" si="904"/>
        <v>0</v>
      </c>
      <c r="AC380" s="1021">
        <f t="shared" si="905"/>
        <v>0</v>
      </c>
      <c r="AD380" s="1022">
        <f t="shared" si="906"/>
        <v>0</v>
      </c>
      <c r="AE380" s="1023">
        <f t="shared" si="907"/>
        <v>0</v>
      </c>
      <c r="AF380" s="1023">
        <f t="shared" si="908"/>
        <v>0</v>
      </c>
      <c r="AG380" s="1024">
        <f t="shared" si="909"/>
        <v>0</v>
      </c>
    </row>
    <row r="381" spans="1:34" s="103" customFormat="1" ht="19.5" outlineLevel="1" thickBot="1" x14ac:dyDescent="0.3">
      <c r="A381" s="1155"/>
      <c r="B381" s="626" t="s">
        <v>666</v>
      </c>
      <c r="C381" s="731" t="s">
        <v>283</v>
      </c>
      <c r="D381" s="732"/>
      <c r="E381" s="733" t="s">
        <v>284</v>
      </c>
      <c r="F381" s="734" t="s">
        <v>43</v>
      </c>
      <c r="G381" s="838">
        <f>ROUND((G382+G385+G386+G387+G388+G389),1)</f>
        <v>281.10000000000002</v>
      </c>
      <c r="H381" s="645">
        <f t="shared" ref="H381:U381" si="910">ROUND((H382+H385+H386+H387+H388+H389),1)</f>
        <v>281.10000000000002</v>
      </c>
      <c r="I381" s="646">
        <f t="shared" si="910"/>
        <v>0</v>
      </c>
      <c r="J381" s="838">
        <f t="shared" si="910"/>
        <v>14.3</v>
      </c>
      <c r="K381" s="645">
        <f t="shared" si="910"/>
        <v>14.3</v>
      </c>
      <c r="L381" s="646">
        <f t="shared" si="910"/>
        <v>0</v>
      </c>
      <c r="M381" s="838">
        <f t="shared" si="910"/>
        <v>132.1</v>
      </c>
      <c r="N381" s="645">
        <f t="shared" si="910"/>
        <v>132.1</v>
      </c>
      <c r="O381" s="646">
        <f t="shared" si="910"/>
        <v>0</v>
      </c>
      <c r="P381" s="838">
        <f t="shared" si="910"/>
        <v>194.8</v>
      </c>
      <c r="Q381" s="645">
        <f t="shared" si="910"/>
        <v>194.8</v>
      </c>
      <c r="R381" s="646">
        <f t="shared" si="910"/>
        <v>0</v>
      </c>
      <c r="S381" s="838">
        <f t="shared" si="910"/>
        <v>246</v>
      </c>
      <c r="T381" s="645">
        <f t="shared" si="910"/>
        <v>246</v>
      </c>
      <c r="U381" s="646">
        <f t="shared" si="910"/>
        <v>0</v>
      </c>
      <c r="V381" s="667" t="s">
        <v>34</v>
      </c>
      <c r="W381" s="668" t="s">
        <v>34</v>
      </c>
      <c r="X381" s="668" t="s">
        <v>34</v>
      </c>
      <c r="Y381" s="669" t="s">
        <v>34</v>
      </c>
      <c r="Z381" s="1013">
        <f t="shared" si="902"/>
        <v>266.8</v>
      </c>
      <c r="AA381" s="1014">
        <f t="shared" si="903"/>
        <v>149.00000000000003</v>
      </c>
      <c r="AB381" s="1014">
        <f t="shared" si="904"/>
        <v>86.300000000000011</v>
      </c>
      <c r="AC381" s="1015">
        <f t="shared" si="905"/>
        <v>35.100000000000023</v>
      </c>
      <c r="AD381" s="1016">
        <f t="shared" si="906"/>
        <v>5.0999999999999997E-2</v>
      </c>
      <c r="AE381" s="1017">
        <f t="shared" si="907"/>
        <v>0.47</v>
      </c>
      <c r="AF381" s="1017">
        <f t="shared" si="908"/>
        <v>0.69299999999999995</v>
      </c>
      <c r="AG381" s="1018">
        <f t="shared" si="909"/>
        <v>0.875</v>
      </c>
    </row>
    <row r="382" spans="1:34" s="132" customFormat="1" outlineLevel="1" x14ac:dyDescent="0.25">
      <c r="A382" s="448"/>
      <c r="B382" s="684" t="s">
        <v>667</v>
      </c>
      <c r="C382" s="685">
        <v>2273</v>
      </c>
      <c r="D382" s="694"/>
      <c r="E382" s="695" t="s">
        <v>472</v>
      </c>
      <c r="F382" s="207" t="s">
        <v>43</v>
      </c>
      <c r="G382" s="639">
        <f>H382+I382</f>
        <v>281.10000000000002</v>
      </c>
      <c r="H382" s="787">
        <f>ROUND(H383*H384/1000,1)</f>
        <v>281.10000000000002</v>
      </c>
      <c r="I382" s="788">
        <f>ROUND(I383*I384/1000,1)</f>
        <v>0</v>
      </c>
      <c r="J382" s="639">
        <f>K382+L382</f>
        <v>14.3</v>
      </c>
      <c r="K382" s="787">
        <f>ROUND(K383*K384/1000,1)</f>
        <v>14.3</v>
      </c>
      <c r="L382" s="788">
        <f>ROUND(L383*L384/1000,1)</f>
        <v>0</v>
      </c>
      <c r="M382" s="639">
        <f>N382+O382</f>
        <v>132.1</v>
      </c>
      <c r="N382" s="787">
        <f>ROUND(N383*N384/1000,1)</f>
        <v>132.1</v>
      </c>
      <c r="O382" s="788">
        <f>ROUND(O383*O384/1000,1)</f>
        <v>0</v>
      </c>
      <c r="P382" s="639">
        <f>Q382+R382</f>
        <v>194.8</v>
      </c>
      <c r="Q382" s="787">
        <f>ROUND(Q383*Q384/1000,1)</f>
        <v>194.8</v>
      </c>
      <c r="R382" s="788">
        <f>ROUND(R383*R384/1000,1)</f>
        <v>0</v>
      </c>
      <c r="S382" s="639">
        <f>T382+U382</f>
        <v>246</v>
      </c>
      <c r="T382" s="787">
        <f>ROUND(T383*T384/1000,1)</f>
        <v>246</v>
      </c>
      <c r="U382" s="788">
        <f>ROUND(U383*U384/1000,1)</f>
        <v>0</v>
      </c>
      <c r="V382" s="561" t="s">
        <v>34</v>
      </c>
      <c r="W382" s="562" t="s">
        <v>34</v>
      </c>
      <c r="X382" s="562" t="s">
        <v>34</v>
      </c>
      <c r="Y382" s="563" t="s">
        <v>34</v>
      </c>
      <c r="Z382" s="933">
        <f t="shared" si="902"/>
        <v>266.8</v>
      </c>
      <c r="AA382" s="787">
        <f t="shared" si="903"/>
        <v>149.00000000000003</v>
      </c>
      <c r="AB382" s="787">
        <f t="shared" si="904"/>
        <v>86.300000000000011</v>
      </c>
      <c r="AC382" s="934">
        <f t="shared" si="905"/>
        <v>35.100000000000023</v>
      </c>
      <c r="AD382" s="935">
        <f t="shared" si="906"/>
        <v>5.0999999999999997E-2</v>
      </c>
      <c r="AE382" s="936">
        <f t="shared" si="907"/>
        <v>0.47</v>
      </c>
      <c r="AF382" s="936">
        <f t="shared" si="908"/>
        <v>0.69299999999999995</v>
      </c>
      <c r="AG382" s="937">
        <f t="shared" si="909"/>
        <v>0.875</v>
      </c>
    </row>
    <row r="383" spans="1:34" s="132" customFormat="1" ht="12" outlineLevel="1" x14ac:dyDescent="0.25">
      <c r="A383" s="1156"/>
      <c r="B383" s="674"/>
      <c r="C383" s="689"/>
      <c r="D383" s="613"/>
      <c r="E383" s="614" t="s">
        <v>465</v>
      </c>
      <c r="F383" s="689" t="s">
        <v>285</v>
      </c>
      <c r="G383" s="789">
        <f>H383+I383</f>
        <v>97944.250870999997</v>
      </c>
      <c r="H383" s="790">
        <v>97944.250870999997</v>
      </c>
      <c r="I383" s="791"/>
      <c r="J383" s="789">
        <f>K383+L383</f>
        <v>5415</v>
      </c>
      <c r="K383" s="790">
        <v>5415</v>
      </c>
      <c r="L383" s="791"/>
      <c r="M383" s="789">
        <f>N383+O383</f>
        <v>46459</v>
      </c>
      <c r="N383" s="790">
        <v>46459</v>
      </c>
      <c r="O383" s="791"/>
      <c r="P383" s="789">
        <f>Q383+R383</f>
        <v>68197</v>
      </c>
      <c r="Q383" s="791">
        <v>68197</v>
      </c>
      <c r="R383" s="791"/>
      <c r="S383" s="789">
        <f>T383+U383</f>
        <v>85698.0801393</v>
      </c>
      <c r="T383" s="790">
        <v>85698.0801393</v>
      </c>
      <c r="U383" s="791"/>
      <c r="V383" s="555" t="s">
        <v>34</v>
      </c>
      <c r="W383" s="556" t="s">
        <v>34</v>
      </c>
      <c r="X383" s="556" t="s">
        <v>34</v>
      </c>
      <c r="Y383" s="557" t="s">
        <v>34</v>
      </c>
      <c r="Z383" s="954" t="s">
        <v>34</v>
      </c>
      <c r="AA383" s="955" t="s">
        <v>34</v>
      </c>
      <c r="AB383" s="955" t="s">
        <v>34</v>
      </c>
      <c r="AC383" s="956" t="s">
        <v>34</v>
      </c>
      <c r="AD383" s="954" t="s">
        <v>34</v>
      </c>
      <c r="AE383" s="955" t="s">
        <v>34</v>
      </c>
      <c r="AF383" s="955" t="s">
        <v>34</v>
      </c>
      <c r="AG383" s="956" t="s">
        <v>34</v>
      </c>
    </row>
    <row r="384" spans="1:34" s="132" customFormat="1" ht="12.75" outlineLevel="1" thickBot="1" x14ac:dyDescent="0.3">
      <c r="A384" s="1156"/>
      <c r="B384" s="687"/>
      <c r="C384" s="672"/>
      <c r="D384" s="223"/>
      <c r="E384" s="126" t="s">
        <v>279</v>
      </c>
      <c r="F384" s="242" t="s">
        <v>62</v>
      </c>
      <c r="G384" s="792">
        <f>IF(I384+H384&gt;0,AVERAGE(H384:I384),0)</f>
        <v>2.87</v>
      </c>
      <c r="H384" s="793">
        <v>2.87</v>
      </c>
      <c r="I384" s="794"/>
      <c r="J384" s="792">
        <f>IF(L384+K384&gt;0,AVERAGE(K384:L384),0)</f>
        <v>2.65</v>
      </c>
      <c r="K384" s="793">
        <v>2.65</v>
      </c>
      <c r="L384" s="794"/>
      <c r="M384" s="792">
        <f>IF(O384+N384&gt;0,AVERAGE(N384:O384),0)</f>
        <v>2.8443999999999998</v>
      </c>
      <c r="N384" s="793">
        <v>2.8443999999999998</v>
      </c>
      <c r="O384" s="794"/>
      <c r="P384" s="792">
        <f>IF(R384+Q384&gt;0,AVERAGE(Q384:R384),0)</f>
        <v>2.8561999999999999</v>
      </c>
      <c r="Q384" s="794">
        <v>2.8561999999999999</v>
      </c>
      <c r="R384" s="794"/>
      <c r="S384" s="792">
        <f>IF(U384+T384&gt;0,AVERAGE(T384:U384),0)</f>
        <v>2.87</v>
      </c>
      <c r="T384" s="793">
        <v>2.87</v>
      </c>
      <c r="U384" s="794"/>
      <c r="V384" s="558" t="s">
        <v>34</v>
      </c>
      <c r="W384" s="559" t="s">
        <v>34</v>
      </c>
      <c r="X384" s="559" t="s">
        <v>34</v>
      </c>
      <c r="Y384" s="560" t="s">
        <v>34</v>
      </c>
      <c r="Z384" s="957" t="s">
        <v>34</v>
      </c>
      <c r="AA384" s="958" t="s">
        <v>34</v>
      </c>
      <c r="AB384" s="958" t="s">
        <v>34</v>
      </c>
      <c r="AC384" s="959" t="s">
        <v>34</v>
      </c>
      <c r="AD384" s="957" t="s">
        <v>34</v>
      </c>
      <c r="AE384" s="958" t="s">
        <v>34</v>
      </c>
      <c r="AF384" s="958" t="s">
        <v>34</v>
      </c>
      <c r="AG384" s="959" t="s">
        <v>34</v>
      </c>
    </row>
    <row r="385" spans="1:34" s="132" customFormat="1" ht="27" outlineLevel="1" thickTop="1" thickBot="1" x14ac:dyDescent="0.3">
      <c r="A385" s="448"/>
      <c r="B385" s="1452" t="s">
        <v>668</v>
      </c>
      <c r="C385" s="189">
        <v>2273</v>
      </c>
      <c r="D385" s="1091"/>
      <c r="E385" s="175" t="s">
        <v>600</v>
      </c>
      <c r="F385" s="148" t="s">
        <v>43</v>
      </c>
      <c r="G385" s="714">
        <f t="shared" ref="G385:G387" si="911">H385+I385</f>
        <v>0</v>
      </c>
      <c r="H385" s="961"/>
      <c r="I385" s="1863"/>
      <c r="J385" s="714">
        <f t="shared" ref="J385:J387" si="912">K385+L385</f>
        <v>0</v>
      </c>
      <c r="K385" s="961"/>
      <c r="L385" s="1863"/>
      <c r="M385" s="714">
        <f t="shared" ref="M385:M387" si="913">N385+O385</f>
        <v>0</v>
      </c>
      <c r="N385" s="961"/>
      <c r="O385" s="1863"/>
      <c r="P385" s="714">
        <f t="shared" ref="P385:P387" si="914">Q385+R385</f>
        <v>0</v>
      </c>
      <c r="Q385" s="961"/>
      <c r="R385" s="1863"/>
      <c r="S385" s="714">
        <f t="shared" ref="S385:S387" si="915">T385+U385</f>
        <v>0</v>
      </c>
      <c r="T385" s="961"/>
      <c r="U385" s="1863"/>
      <c r="V385" s="564" t="s">
        <v>34</v>
      </c>
      <c r="W385" s="565" t="s">
        <v>34</v>
      </c>
      <c r="X385" s="565" t="s">
        <v>34</v>
      </c>
      <c r="Y385" s="566" t="s">
        <v>34</v>
      </c>
      <c r="Z385" s="960">
        <f t="shared" ref="Z385:Z386" si="916">G385-J385</f>
        <v>0</v>
      </c>
      <c r="AA385" s="961">
        <f t="shared" ref="AA385:AA386" si="917">G385-M385</f>
        <v>0</v>
      </c>
      <c r="AB385" s="961">
        <f t="shared" ref="AB385:AB386" si="918">G385-P385</f>
        <v>0</v>
      </c>
      <c r="AC385" s="962">
        <f t="shared" ref="AC385:AC386" si="919">G385-S385</f>
        <v>0</v>
      </c>
      <c r="AD385" s="963">
        <f>IF(G385&gt;0,ROUND((J385/G385),3),0)</f>
        <v>0</v>
      </c>
      <c r="AE385" s="964">
        <f t="shared" ref="AE385:AE386" si="920">IF(G385&gt;0,ROUND((M385/G385),3),0)</f>
        <v>0</v>
      </c>
      <c r="AF385" s="964">
        <f t="shared" ref="AF385:AF386" si="921">IF(G385&gt;0,ROUND((P385/G385),3),0)</f>
        <v>0</v>
      </c>
      <c r="AG385" s="965">
        <f t="shared" ref="AG385:AG386" si="922">IF(G385&gt;0,ROUND((S385/G385),3),0)</f>
        <v>0</v>
      </c>
      <c r="AH385" s="143"/>
    </row>
    <row r="386" spans="1:34" s="132" customFormat="1" ht="27" outlineLevel="1" thickTop="1" thickBot="1" x14ac:dyDescent="0.3">
      <c r="A386" s="448"/>
      <c r="B386" s="1452" t="s">
        <v>669</v>
      </c>
      <c r="C386" s="189">
        <v>2273</v>
      </c>
      <c r="D386" s="1091"/>
      <c r="E386" s="191" t="s">
        <v>601</v>
      </c>
      <c r="F386" s="192" t="s">
        <v>43</v>
      </c>
      <c r="G386" s="714">
        <f t="shared" si="911"/>
        <v>0</v>
      </c>
      <c r="H386" s="961"/>
      <c r="I386" s="1863"/>
      <c r="J386" s="714">
        <f t="shared" si="912"/>
        <v>0</v>
      </c>
      <c r="K386" s="961"/>
      <c r="L386" s="1863"/>
      <c r="M386" s="714">
        <f t="shared" si="913"/>
        <v>0</v>
      </c>
      <c r="N386" s="961"/>
      <c r="O386" s="1863"/>
      <c r="P386" s="714">
        <f t="shared" si="914"/>
        <v>0</v>
      </c>
      <c r="Q386" s="961"/>
      <c r="R386" s="1863"/>
      <c r="S386" s="714">
        <f t="shared" si="915"/>
        <v>0</v>
      </c>
      <c r="T386" s="961"/>
      <c r="U386" s="1863"/>
      <c r="V386" s="567" t="s">
        <v>34</v>
      </c>
      <c r="W386" s="568" t="s">
        <v>34</v>
      </c>
      <c r="X386" s="568" t="s">
        <v>34</v>
      </c>
      <c r="Y386" s="566" t="s">
        <v>34</v>
      </c>
      <c r="Z386" s="960">
        <f t="shared" si="916"/>
        <v>0</v>
      </c>
      <c r="AA386" s="961">
        <f t="shared" si="917"/>
        <v>0</v>
      </c>
      <c r="AB386" s="961">
        <f t="shared" si="918"/>
        <v>0</v>
      </c>
      <c r="AC386" s="962">
        <f t="shared" si="919"/>
        <v>0</v>
      </c>
      <c r="AD386" s="963">
        <f>IF(G386&gt;0,ROUND((J386/G386),3),0)</f>
        <v>0</v>
      </c>
      <c r="AE386" s="964">
        <f t="shared" si="920"/>
        <v>0</v>
      </c>
      <c r="AF386" s="964">
        <f t="shared" si="921"/>
        <v>0</v>
      </c>
      <c r="AG386" s="965">
        <f t="shared" si="922"/>
        <v>0</v>
      </c>
      <c r="AH386" s="143"/>
    </row>
    <row r="387" spans="1:34" s="132" customFormat="1" ht="27" outlineLevel="1" thickTop="1" thickBot="1" x14ac:dyDescent="0.3">
      <c r="A387" s="448"/>
      <c r="B387" s="1452" t="s">
        <v>670</v>
      </c>
      <c r="C387" s="189">
        <v>2273</v>
      </c>
      <c r="D387" s="1091"/>
      <c r="E387" s="191" t="s">
        <v>602</v>
      </c>
      <c r="F387" s="192" t="s">
        <v>43</v>
      </c>
      <c r="G387" s="714">
        <f t="shared" si="911"/>
        <v>0</v>
      </c>
      <c r="H387" s="961"/>
      <c r="I387" s="1863"/>
      <c r="J387" s="714">
        <f t="shared" si="912"/>
        <v>0</v>
      </c>
      <c r="K387" s="961"/>
      <c r="L387" s="1863"/>
      <c r="M387" s="714">
        <f t="shared" si="913"/>
        <v>0</v>
      </c>
      <c r="N387" s="961"/>
      <c r="O387" s="1863"/>
      <c r="P387" s="714">
        <f t="shared" si="914"/>
        <v>0</v>
      </c>
      <c r="Q387" s="961"/>
      <c r="R387" s="1863"/>
      <c r="S387" s="714">
        <f t="shared" si="915"/>
        <v>0</v>
      </c>
      <c r="T387" s="961"/>
      <c r="U387" s="1863"/>
      <c r="V387" s="567" t="s">
        <v>34</v>
      </c>
      <c r="W387" s="568" t="s">
        <v>34</v>
      </c>
      <c r="X387" s="568" t="s">
        <v>34</v>
      </c>
      <c r="Y387" s="566" t="s">
        <v>34</v>
      </c>
      <c r="Z387" s="960">
        <f t="shared" ref="Z387" si="923">G387-J387</f>
        <v>0</v>
      </c>
      <c r="AA387" s="961">
        <f t="shared" ref="AA387" si="924">G387-M387</f>
        <v>0</v>
      </c>
      <c r="AB387" s="961">
        <f t="shared" ref="AB387" si="925">G387-P387</f>
        <v>0</v>
      </c>
      <c r="AC387" s="962">
        <f t="shared" ref="AC387" si="926">G387-S387</f>
        <v>0</v>
      </c>
      <c r="AD387" s="963">
        <f>IF(G387&gt;0,ROUND((J387/G387),3),0)</f>
        <v>0</v>
      </c>
      <c r="AE387" s="964">
        <f t="shared" ref="AE387" si="927">IF(G387&gt;0,ROUND((M387/G387),3),0)</f>
        <v>0</v>
      </c>
      <c r="AF387" s="964">
        <f t="shared" ref="AF387" si="928">IF(G387&gt;0,ROUND((P387/G387),3),0)</f>
        <v>0</v>
      </c>
      <c r="AG387" s="965">
        <f t="shared" ref="AG387" si="929">IF(G387&gt;0,ROUND((S387/G387),3),0)</f>
        <v>0</v>
      </c>
      <c r="AH387" s="143"/>
    </row>
    <row r="388" spans="1:34" s="132" customFormat="1" ht="16.5" outlineLevel="1" thickTop="1" thickBot="1" x14ac:dyDescent="0.3">
      <c r="A388" s="448"/>
      <c r="B388" s="1452" t="s">
        <v>671</v>
      </c>
      <c r="C388" s="199">
        <v>2273</v>
      </c>
      <c r="D388" s="223"/>
      <c r="E388" s="713" t="s">
        <v>540</v>
      </c>
      <c r="F388" s="199" t="s">
        <v>43</v>
      </c>
      <c r="G388" s="714">
        <f>H388+I388</f>
        <v>0</v>
      </c>
      <c r="H388" s="1342"/>
      <c r="I388" s="1343"/>
      <c r="J388" s="714">
        <f>K388+L388</f>
        <v>0</v>
      </c>
      <c r="K388" s="1342"/>
      <c r="L388" s="1343"/>
      <c r="M388" s="714">
        <f>N388+O388</f>
        <v>0</v>
      </c>
      <c r="N388" s="1342"/>
      <c r="O388" s="1343"/>
      <c r="P388" s="714">
        <f>Q388+R388</f>
        <v>0</v>
      </c>
      <c r="Q388" s="1342"/>
      <c r="R388" s="1343"/>
      <c r="S388" s="714">
        <f>T388+U388</f>
        <v>0</v>
      </c>
      <c r="T388" s="1342"/>
      <c r="U388" s="1343"/>
      <c r="V388" s="561" t="s">
        <v>34</v>
      </c>
      <c r="W388" s="562" t="s">
        <v>34</v>
      </c>
      <c r="X388" s="562" t="s">
        <v>34</v>
      </c>
      <c r="Y388" s="563" t="s">
        <v>34</v>
      </c>
      <c r="Z388" s="933">
        <f t="shared" ref="Z388:Z391" si="930">G388-J388</f>
        <v>0</v>
      </c>
      <c r="AA388" s="787">
        <f t="shared" ref="AA388:AA391" si="931">G388-M388</f>
        <v>0</v>
      </c>
      <c r="AB388" s="787">
        <f t="shared" ref="AB388:AB391" si="932">G388-P388</f>
        <v>0</v>
      </c>
      <c r="AC388" s="934">
        <f t="shared" ref="AC388:AC391" si="933">G388-S388</f>
        <v>0</v>
      </c>
      <c r="AD388" s="935">
        <f t="shared" ref="AD388:AD391" si="934">IF(G388&gt;0,ROUND((J388/G388),3),0)</f>
        <v>0</v>
      </c>
      <c r="AE388" s="936">
        <f t="shared" ref="AE388:AE391" si="935">IF(G388&gt;0,ROUND((M388/G388),3),0)</f>
        <v>0</v>
      </c>
      <c r="AF388" s="936">
        <f t="shared" ref="AF388:AF391" si="936">IF(G388&gt;0,ROUND((P388/G388),3),0)</f>
        <v>0</v>
      </c>
      <c r="AG388" s="937">
        <f t="shared" ref="AG388:AG391" si="937">IF(G388&gt;0,ROUND((S388/G388),3),0)</f>
        <v>0</v>
      </c>
    </row>
    <row r="389" spans="1:34" s="132" customFormat="1" ht="27" outlineLevel="1" thickTop="1" thickBot="1" x14ac:dyDescent="0.3">
      <c r="A389" s="1156"/>
      <c r="B389" s="1453" t="s">
        <v>672</v>
      </c>
      <c r="C389" s="237">
        <v>2273</v>
      </c>
      <c r="D389" s="691"/>
      <c r="E389" s="692" t="s">
        <v>156</v>
      </c>
      <c r="F389" s="207" t="s">
        <v>43</v>
      </c>
      <c r="G389" s="639">
        <f>H389+I389</f>
        <v>0</v>
      </c>
      <c r="H389" s="1348"/>
      <c r="I389" s="1349"/>
      <c r="J389" s="639">
        <f>K389+L389</f>
        <v>0</v>
      </c>
      <c r="K389" s="1348"/>
      <c r="L389" s="1349"/>
      <c r="M389" s="639">
        <f>N389+O389</f>
        <v>0</v>
      </c>
      <c r="N389" s="1348"/>
      <c r="O389" s="1349"/>
      <c r="P389" s="639">
        <f>Q389+R389</f>
        <v>0</v>
      </c>
      <c r="Q389" s="1348"/>
      <c r="R389" s="1349"/>
      <c r="S389" s="639">
        <f>T389+U389</f>
        <v>0</v>
      </c>
      <c r="T389" s="1348"/>
      <c r="U389" s="1349"/>
      <c r="V389" s="718" t="s">
        <v>34</v>
      </c>
      <c r="W389" s="719" t="s">
        <v>34</v>
      </c>
      <c r="X389" s="719" t="s">
        <v>34</v>
      </c>
      <c r="Y389" s="720" t="s">
        <v>34</v>
      </c>
      <c r="Z389" s="1019">
        <f t="shared" si="930"/>
        <v>0</v>
      </c>
      <c r="AA389" s="1020">
        <f t="shared" si="931"/>
        <v>0</v>
      </c>
      <c r="AB389" s="1020">
        <f t="shared" si="932"/>
        <v>0</v>
      </c>
      <c r="AC389" s="1021">
        <f t="shared" si="933"/>
        <v>0</v>
      </c>
      <c r="AD389" s="1022">
        <f t="shared" si="934"/>
        <v>0</v>
      </c>
      <c r="AE389" s="1023">
        <f t="shared" si="935"/>
        <v>0</v>
      </c>
      <c r="AF389" s="1023">
        <f t="shared" si="936"/>
        <v>0</v>
      </c>
      <c r="AG389" s="1024">
        <f t="shared" si="937"/>
        <v>0</v>
      </c>
    </row>
    <row r="390" spans="1:34" s="103" customFormat="1" ht="19.5" outlineLevel="1" thickBot="1" x14ac:dyDescent="0.3">
      <c r="A390" s="1155"/>
      <c r="B390" s="1467" t="s">
        <v>674</v>
      </c>
      <c r="C390" s="731" t="s">
        <v>286</v>
      </c>
      <c r="D390" s="732"/>
      <c r="E390" s="733" t="s">
        <v>287</v>
      </c>
      <c r="F390" s="734" t="s">
        <v>43</v>
      </c>
      <c r="G390" s="838">
        <f t="shared" ref="G390:U390" si="938">ROUND((G391+G394+G395),1)</f>
        <v>0</v>
      </c>
      <c r="H390" s="645">
        <f t="shared" si="938"/>
        <v>0</v>
      </c>
      <c r="I390" s="646">
        <f t="shared" si="938"/>
        <v>0</v>
      </c>
      <c r="J390" s="838">
        <f t="shared" si="938"/>
        <v>0</v>
      </c>
      <c r="K390" s="645">
        <f t="shared" si="938"/>
        <v>0</v>
      </c>
      <c r="L390" s="646">
        <f t="shared" si="938"/>
        <v>0</v>
      </c>
      <c r="M390" s="838">
        <f t="shared" si="938"/>
        <v>0</v>
      </c>
      <c r="N390" s="645">
        <f t="shared" si="938"/>
        <v>0</v>
      </c>
      <c r="O390" s="646">
        <f t="shared" si="938"/>
        <v>0</v>
      </c>
      <c r="P390" s="838">
        <f t="shared" si="938"/>
        <v>0</v>
      </c>
      <c r="Q390" s="645">
        <f t="shared" si="938"/>
        <v>0</v>
      </c>
      <c r="R390" s="646">
        <f t="shared" si="938"/>
        <v>0</v>
      </c>
      <c r="S390" s="838">
        <f t="shared" si="938"/>
        <v>0</v>
      </c>
      <c r="T390" s="645">
        <f t="shared" si="938"/>
        <v>0</v>
      </c>
      <c r="U390" s="646">
        <f t="shared" si="938"/>
        <v>0</v>
      </c>
      <c r="V390" s="667" t="s">
        <v>34</v>
      </c>
      <c r="W390" s="668" t="s">
        <v>34</v>
      </c>
      <c r="X390" s="668" t="s">
        <v>34</v>
      </c>
      <c r="Y390" s="669" t="s">
        <v>34</v>
      </c>
      <c r="Z390" s="1013">
        <f t="shared" si="930"/>
        <v>0</v>
      </c>
      <c r="AA390" s="1014">
        <f t="shared" si="931"/>
        <v>0</v>
      </c>
      <c r="AB390" s="1014">
        <f t="shared" si="932"/>
        <v>0</v>
      </c>
      <c r="AC390" s="1015">
        <f t="shared" si="933"/>
        <v>0</v>
      </c>
      <c r="AD390" s="1016">
        <f t="shared" si="934"/>
        <v>0</v>
      </c>
      <c r="AE390" s="1017">
        <f t="shared" si="935"/>
        <v>0</v>
      </c>
      <c r="AF390" s="1017">
        <f t="shared" si="936"/>
        <v>0</v>
      </c>
      <c r="AG390" s="1018">
        <f t="shared" si="937"/>
        <v>0</v>
      </c>
    </row>
    <row r="391" spans="1:34" s="132" customFormat="1" outlineLevel="1" x14ac:dyDescent="0.25">
      <c r="A391" s="448"/>
      <c r="B391" s="684" t="s">
        <v>675</v>
      </c>
      <c r="C391" s="685">
        <v>2274</v>
      </c>
      <c r="D391" s="694"/>
      <c r="E391" s="695" t="s">
        <v>474</v>
      </c>
      <c r="F391" s="748" t="s">
        <v>43</v>
      </c>
      <c r="G391" s="639">
        <f>H391+I391</f>
        <v>0</v>
      </c>
      <c r="H391" s="787">
        <f>ROUND(H392*H393/1000,1)</f>
        <v>0</v>
      </c>
      <c r="I391" s="788">
        <f>ROUND(I392*I393/1000,1)</f>
        <v>0</v>
      </c>
      <c r="J391" s="639">
        <f>K391+L391</f>
        <v>0</v>
      </c>
      <c r="K391" s="787">
        <f>ROUND(K392*K393/1000,1)</f>
        <v>0</v>
      </c>
      <c r="L391" s="788">
        <f>ROUND(L392*L393/1000,1)</f>
        <v>0</v>
      </c>
      <c r="M391" s="639">
        <f>N391+O391</f>
        <v>0</v>
      </c>
      <c r="N391" s="787">
        <f>ROUND(N392*N393/1000,1)</f>
        <v>0</v>
      </c>
      <c r="O391" s="788">
        <f>ROUND(O392*O393/1000,1)</f>
        <v>0</v>
      </c>
      <c r="P391" s="639">
        <f>Q391+R391</f>
        <v>0</v>
      </c>
      <c r="Q391" s="787">
        <f>ROUND(Q392*Q393/1000,1)</f>
        <v>0</v>
      </c>
      <c r="R391" s="788">
        <f>ROUND(R392*R393/1000,1)</f>
        <v>0</v>
      </c>
      <c r="S391" s="639">
        <f>T391+U391</f>
        <v>0</v>
      </c>
      <c r="T391" s="787">
        <f>ROUND(T392*T393/1000,1)</f>
        <v>0</v>
      </c>
      <c r="U391" s="788">
        <f>ROUND(U392*U393/1000,1)</f>
        <v>0</v>
      </c>
      <c r="V391" s="561" t="s">
        <v>34</v>
      </c>
      <c r="W391" s="562" t="s">
        <v>34</v>
      </c>
      <c r="X391" s="562" t="s">
        <v>34</v>
      </c>
      <c r="Y391" s="563" t="s">
        <v>34</v>
      </c>
      <c r="Z391" s="933">
        <f t="shared" si="930"/>
        <v>0</v>
      </c>
      <c r="AA391" s="787">
        <f t="shared" si="931"/>
        <v>0</v>
      </c>
      <c r="AB391" s="787">
        <f t="shared" si="932"/>
        <v>0</v>
      </c>
      <c r="AC391" s="934">
        <f t="shared" si="933"/>
        <v>0</v>
      </c>
      <c r="AD391" s="935">
        <f t="shared" si="934"/>
        <v>0</v>
      </c>
      <c r="AE391" s="936">
        <f t="shared" si="935"/>
        <v>0</v>
      </c>
      <c r="AF391" s="936">
        <f t="shared" si="936"/>
        <v>0</v>
      </c>
      <c r="AG391" s="937">
        <f t="shared" si="937"/>
        <v>0</v>
      </c>
    </row>
    <row r="392" spans="1:34" s="132" customFormat="1" ht="12" outlineLevel="1" x14ac:dyDescent="0.25">
      <c r="A392" s="1156"/>
      <c r="B392" s="674"/>
      <c r="C392" s="689"/>
      <c r="D392" s="613"/>
      <c r="E392" s="614" t="s">
        <v>465</v>
      </c>
      <c r="F392" s="689" t="s">
        <v>282</v>
      </c>
      <c r="G392" s="789">
        <f>H392+I392</f>
        <v>0</v>
      </c>
      <c r="H392" s="790"/>
      <c r="I392" s="791"/>
      <c r="J392" s="789">
        <f>K392+L392</f>
        <v>0</v>
      </c>
      <c r="K392" s="790"/>
      <c r="L392" s="791"/>
      <c r="M392" s="789">
        <f>N392+O392</f>
        <v>0</v>
      </c>
      <c r="N392" s="790"/>
      <c r="O392" s="791"/>
      <c r="P392" s="789">
        <f>Q392+R392</f>
        <v>0</v>
      </c>
      <c r="Q392" s="790"/>
      <c r="R392" s="791"/>
      <c r="S392" s="789">
        <f>T392+U392</f>
        <v>0</v>
      </c>
      <c r="T392" s="790"/>
      <c r="U392" s="791"/>
      <c r="V392" s="555" t="s">
        <v>34</v>
      </c>
      <c r="W392" s="556" t="s">
        <v>34</v>
      </c>
      <c r="X392" s="556" t="s">
        <v>34</v>
      </c>
      <c r="Y392" s="557" t="s">
        <v>34</v>
      </c>
      <c r="Z392" s="954" t="s">
        <v>34</v>
      </c>
      <c r="AA392" s="955" t="s">
        <v>34</v>
      </c>
      <c r="AB392" s="955" t="s">
        <v>34</v>
      </c>
      <c r="AC392" s="956" t="s">
        <v>34</v>
      </c>
      <c r="AD392" s="954" t="s">
        <v>34</v>
      </c>
      <c r="AE392" s="955" t="s">
        <v>34</v>
      </c>
      <c r="AF392" s="955" t="s">
        <v>34</v>
      </c>
      <c r="AG392" s="956" t="s">
        <v>34</v>
      </c>
    </row>
    <row r="393" spans="1:34" s="132" customFormat="1" ht="12.75" outlineLevel="1" thickBot="1" x14ac:dyDescent="0.3">
      <c r="A393" s="1156"/>
      <c r="B393" s="123"/>
      <c r="C393" s="242"/>
      <c r="D393" s="243"/>
      <c r="E393" s="126" t="s">
        <v>279</v>
      </c>
      <c r="F393" s="242" t="s">
        <v>62</v>
      </c>
      <c r="G393" s="792">
        <f>IF(I393+H393&gt;0,AVERAGE(H393:I393),0)</f>
        <v>0</v>
      </c>
      <c r="H393" s="793"/>
      <c r="I393" s="794"/>
      <c r="J393" s="792">
        <f>IF(L393+K393&gt;0,AVERAGE(K393:L393),0)</f>
        <v>0</v>
      </c>
      <c r="K393" s="793"/>
      <c r="L393" s="794"/>
      <c r="M393" s="792">
        <f>IF(O393+N393&gt;0,AVERAGE(N393:O393),0)</f>
        <v>0</v>
      </c>
      <c r="N393" s="793"/>
      <c r="O393" s="794"/>
      <c r="P393" s="792">
        <f>IF(R393+Q393&gt;0,AVERAGE(Q393:R393),0)</f>
        <v>0</v>
      </c>
      <c r="Q393" s="793"/>
      <c r="R393" s="794"/>
      <c r="S393" s="792">
        <f>IF(U393+T393&gt;0,AVERAGE(T393:U393),0)</f>
        <v>0</v>
      </c>
      <c r="T393" s="793"/>
      <c r="U393" s="794"/>
      <c r="V393" s="558" t="s">
        <v>34</v>
      </c>
      <c r="W393" s="559" t="s">
        <v>34</v>
      </c>
      <c r="X393" s="559" t="s">
        <v>34</v>
      </c>
      <c r="Y393" s="560" t="s">
        <v>34</v>
      </c>
      <c r="Z393" s="957" t="s">
        <v>34</v>
      </c>
      <c r="AA393" s="958" t="s">
        <v>34</v>
      </c>
      <c r="AB393" s="958" t="s">
        <v>34</v>
      </c>
      <c r="AC393" s="959" t="s">
        <v>34</v>
      </c>
      <c r="AD393" s="957" t="s">
        <v>34</v>
      </c>
      <c r="AE393" s="958" t="s">
        <v>34</v>
      </c>
      <c r="AF393" s="958" t="s">
        <v>34</v>
      </c>
      <c r="AG393" s="959" t="s">
        <v>34</v>
      </c>
    </row>
    <row r="394" spans="1:34" s="132" customFormat="1" ht="16.5" outlineLevel="1" thickTop="1" thickBot="1" x14ac:dyDescent="0.3">
      <c r="A394" s="448"/>
      <c r="B394" s="699" t="s">
        <v>676</v>
      </c>
      <c r="C394" s="199">
        <v>2274</v>
      </c>
      <c r="D394" s="223"/>
      <c r="E394" s="713" t="s">
        <v>540</v>
      </c>
      <c r="F394" s="199" t="s">
        <v>43</v>
      </c>
      <c r="G394" s="714">
        <f>H394+I394</f>
        <v>0</v>
      </c>
      <c r="H394" s="1342"/>
      <c r="I394" s="1343"/>
      <c r="J394" s="714">
        <f>K394+L394</f>
        <v>0</v>
      </c>
      <c r="K394" s="1342"/>
      <c r="L394" s="1343"/>
      <c r="M394" s="714">
        <f>N394+O394</f>
        <v>0</v>
      </c>
      <c r="N394" s="1342"/>
      <c r="O394" s="1343"/>
      <c r="P394" s="714">
        <f>Q394+R394</f>
        <v>0</v>
      </c>
      <c r="Q394" s="1342"/>
      <c r="R394" s="1343"/>
      <c r="S394" s="714">
        <f>T394+U394</f>
        <v>0</v>
      </c>
      <c r="T394" s="1342"/>
      <c r="U394" s="1343"/>
      <c r="V394" s="561" t="s">
        <v>34</v>
      </c>
      <c r="W394" s="562" t="s">
        <v>34</v>
      </c>
      <c r="X394" s="562" t="s">
        <v>34</v>
      </c>
      <c r="Y394" s="563" t="s">
        <v>34</v>
      </c>
      <c r="Z394" s="933">
        <f t="shared" ref="Z394:Z397" si="939">G394-J394</f>
        <v>0</v>
      </c>
      <c r="AA394" s="787">
        <f t="shared" ref="AA394:AA397" si="940">G394-M394</f>
        <v>0</v>
      </c>
      <c r="AB394" s="787">
        <f t="shared" ref="AB394:AB397" si="941">G394-P394</f>
        <v>0</v>
      </c>
      <c r="AC394" s="934">
        <f t="shared" ref="AC394:AC397" si="942">G394-S394</f>
        <v>0</v>
      </c>
      <c r="AD394" s="935">
        <f t="shared" ref="AD394:AD397" si="943">IF(G394&gt;0,ROUND((J394/G394),3),0)</f>
        <v>0</v>
      </c>
      <c r="AE394" s="936">
        <f t="shared" ref="AE394:AE397" si="944">IF(G394&gt;0,ROUND((M394/G394),3),0)</f>
        <v>0</v>
      </c>
      <c r="AF394" s="936">
        <f t="shared" ref="AF394:AF397" si="945">IF(G394&gt;0,ROUND((P394/G394),3),0)</f>
        <v>0</v>
      </c>
      <c r="AG394" s="937">
        <f t="shared" ref="AG394:AG397" si="946">IF(G394&gt;0,ROUND((S394/G394),3),0)</f>
        <v>0</v>
      </c>
    </row>
    <row r="395" spans="1:34" s="132" customFormat="1" ht="27" outlineLevel="1" thickTop="1" thickBot="1" x14ac:dyDescent="0.3">
      <c r="A395" s="1156"/>
      <c r="B395" s="688" t="s">
        <v>677</v>
      </c>
      <c r="C395" s="237">
        <v>2274</v>
      </c>
      <c r="D395" s="691"/>
      <c r="E395" s="692" t="s">
        <v>156</v>
      </c>
      <c r="F395" s="207" t="s">
        <v>43</v>
      </c>
      <c r="G395" s="642">
        <f>H395+I395</f>
        <v>0</v>
      </c>
      <c r="H395" s="1346"/>
      <c r="I395" s="1347"/>
      <c r="J395" s="642">
        <f>K395+L395</f>
        <v>0</v>
      </c>
      <c r="K395" s="1346"/>
      <c r="L395" s="1347"/>
      <c r="M395" s="642">
        <f>N395+O395</f>
        <v>0</v>
      </c>
      <c r="N395" s="1346"/>
      <c r="O395" s="1347"/>
      <c r="P395" s="642">
        <f>Q395+R395</f>
        <v>0</v>
      </c>
      <c r="Q395" s="1346"/>
      <c r="R395" s="1347"/>
      <c r="S395" s="642">
        <f>T395+U395</f>
        <v>0</v>
      </c>
      <c r="T395" s="1346"/>
      <c r="U395" s="1347"/>
      <c r="V395" s="739" t="s">
        <v>34</v>
      </c>
      <c r="W395" s="719" t="s">
        <v>34</v>
      </c>
      <c r="X395" s="719" t="s">
        <v>34</v>
      </c>
      <c r="Y395" s="720" t="s">
        <v>34</v>
      </c>
      <c r="Z395" s="1019">
        <f t="shared" si="939"/>
        <v>0</v>
      </c>
      <c r="AA395" s="1020">
        <f t="shared" si="940"/>
        <v>0</v>
      </c>
      <c r="AB395" s="1020">
        <f t="shared" si="941"/>
        <v>0</v>
      </c>
      <c r="AC395" s="1021">
        <f t="shared" si="942"/>
        <v>0</v>
      </c>
      <c r="AD395" s="1022">
        <f t="shared" si="943"/>
        <v>0</v>
      </c>
      <c r="AE395" s="1023">
        <f t="shared" si="944"/>
        <v>0</v>
      </c>
      <c r="AF395" s="1023">
        <f t="shared" si="945"/>
        <v>0</v>
      </c>
      <c r="AG395" s="1024">
        <f t="shared" si="946"/>
        <v>0</v>
      </c>
    </row>
    <row r="396" spans="1:34" s="287" customFormat="1" ht="19.5" outlineLevel="1" thickBot="1" x14ac:dyDescent="0.3">
      <c r="A396" s="1155"/>
      <c r="B396" s="735" t="s">
        <v>678</v>
      </c>
      <c r="C396" s="734" t="s">
        <v>288</v>
      </c>
      <c r="D396" s="736"/>
      <c r="E396" s="737" t="s">
        <v>289</v>
      </c>
      <c r="F396" s="734" t="s">
        <v>43</v>
      </c>
      <c r="G396" s="1457">
        <f t="shared" ref="G396:U396" si="947">ROUND(G397+G400+G403+G406+G407,1)</f>
        <v>0</v>
      </c>
      <c r="H396" s="1458">
        <f t="shared" si="947"/>
        <v>0</v>
      </c>
      <c r="I396" s="1459">
        <f t="shared" si="947"/>
        <v>0</v>
      </c>
      <c r="J396" s="1457">
        <f t="shared" si="947"/>
        <v>0</v>
      </c>
      <c r="K396" s="1458">
        <f t="shared" si="947"/>
        <v>0</v>
      </c>
      <c r="L396" s="1459">
        <f t="shared" si="947"/>
        <v>0</v>
      </c>
      <c r="M396" s="1457">
        <f t="shared" si="947"/>
        <v>0</v>
      </c>
      <c r="N396" s="1458">
        <f t="shared" si="947"/>
        <v>0</v>
      </c>
      <c r="O396" s="1459">
        <f t="shared" si="947"/>
        <v>0</v>
      </c>
      <c r="P396" s="1457">
        <f t="shared" si="947"/>
        <v>0</v>
      </c>
      <c r="Q396" s="1458">
        <f t="shared" si="947"/>
        <v>0</v>
      </c>
      <c r="R396" s="1459">
        <f t="shared" si="947"/>
        <v>0</v>
      </c>
      <c r="S396" s="1457">
        <f t="shared" si="947"/>
        <v>0</v>
      </c>
      <c r="T396" s="1458">
        <f t="shared" si="947"/>
        <v>0</v>
      </c>
      <c r="U396" s="1459">
        <f t="shared" si="947"/>
        <v>0</v>
      </c>
      <c r="V396" s="740" t="s">
        <v>34</v>
      </c>
      <c r="W396" s="668" t="s">
        <v>34</v>
      </c>
      <c r="X396" s="668" t="s">
        <v>34</v>
      </c>
      <c r="Y396" s="669" t="s">
        <v>34</v>
      </c>
      <c r="Z396" s="1013">
        <f t="shared" si="939"/>
        <v>0</v>
      </c>
      <c r="AA396" s="1014">
        <f t="shared" si="940"/>
        <v>0</v>
      </c>
      <c r="AB396" s="1014">
        <f t="shared" si="941"/>
        <v>0</v>
      </c>
      <c r="AC396" s="1015">
        <f t="shared" si="942"/>
        <v>0</v>
      </c>
      <c r="AD396" s="1016">
        <f t="shared" si="943"/>
        <v>0</v>
      </c>
      <c r="AE396" s="1017">
        <f t="shared" si="944"/>
        <v>0</v>
      </c>
      <c r="AF396" s="1017">
        <f t="shared" si="945"/>
        <v>0</v>
      </c>
      <c r="AG396" s="1018">
        <f t="shared" si="946"/>
        <v>0</v>
      </c>
    </row>
    <row r="397" spans="1:34" s="132" customFormat="1" outlineLevel="1" x14ac:dyDescent="0.25">
      <c r="A397" s="448"/>
      <c r="B397" s="684" t="s">
        <v>679</v>
      </c>
      <c r="C397" s="685">
        <v>2275</v>
      </c>
      <c r="D397" s="694"/>
      <c r="E397" s="695" t="s">
        <v>475</v>
      </c>
      <c r="F397" s="748" t="s">
        <v>43</v>
      </c>
      <c r="G397" s="639">
        <f>H397+I397</f>
        <v>0</v>
      </c>
      <c r="H397" s="787">
        <f>ROUND(H398*H399/1000,1)</f>
        <v>0</v>
      </c>
      <c r="I397" s="788">
        <f>ROUND(I398*I399/1000,1)</f>
        <v>0</v>
      </c>
      <c r="J397" s="639">
        <f>K397+L397</f>
        <v>0</v>
      </c>
      <c r="K397" s="787">
        <f>ROUND(K398*K399/1000,1)</f>
        <v>0</v>
      </c>
      <c r="L397" s="788">
        <f>ROUND(L398*L399/1000,1)</f>
        <v>0</v>
      </c>
      <c r="M397" s="639">
        <f>N397+O397</f>
        <v>0</v>
      </c>
      <c r="N397" s="787">
        <f>ROUND(N398*N399/1000,1)</f>
        <v>0</v>
      </c>
      <c r="O397" s="788">
        <f>ROUND(O398*O399/1000,1)</f>
        <v>0</v>
      </c>
      <c r="P397" s="639">
        <f>Q397+R397</f>
        <v>0</v>
      </c>
      <c r="Q397" s="787">
        <f>ROUND(Q398*Q399/1000,1)</f>
        <v>0</v>
      </c>
      <c r="R397" s="788">
        <f>ROUND(R398*R399/1000,1)</f>
        <v>0</v>
      </c>
      <c r="S397" s="639">
        <f>T397+U397</f>
        <v>0</v>
      </c>
      <c r="T397" s="787">
        <f>ROUND(T398*T399/1000,1)</f>
        <v>0</v>
      </c>
      <c r="U397" s="788">
        <f>ROUND(U398*U399/1000,1)</f>
        <v>0</v>
      </c>
      <c r="V397" s="741" t="s">
        <v>34</v>
      </c>
      <c r="W397" s="562" t="s">
        <v>34</v>
      </c>
      <c r="X397" s="562" t="s">
        <v>34</v>
      </c>
      <c r="Y397" s="563" t="s">
        <v>34</v>
      </c>
      <c r="Z397" s="933">
        <f t="shared" si="939"/>
        <v>0</v>
      </c>
      <c r="AA397" s="787">
        <f t="shared" si="940"/>
        <v>0</v>
      </c>
      <c r="AB397" s="787">
        <f t="shared" si="941"/>
        <v>0</v>
      </c>
      <c r="AC397" s="934">
        <f t="shared" si="942"/>
        <v>0</v>
      </c>
      <c r="AD397" s="935">
        <f t="shared" si="943"/>
        <v>0</v>
      </c>
      <c r="AE397" s="936">
        <f t="shared" si="944"/>
        <v>0</v>
      </c>
      <c r="AF397" s="936">
        <f t="shared" si="945"/>
        <v>0</v>
      </c>
      <c r="AG397" s="937">
        <f t="shared" si="946"/>
        <v>0</v>
      </c>
    </row>
    <row r="398" spans="1:34" s="132" customFormat="1" ht="12" outlineLevel="1" x14ac:dyDescent="0.25">
      <c r="A398" s="1156"/>
      <c r="B398" s="674"/>
      <c r="C398" s="689"/>
      <c r="D398" s="613"/>
      <c r="E398" s="614" t="s">
        <v>465</v>
      </c>
      <c r="F398" s="689" t="s">
        <v>290</v>
      </c>
      <c r="G398" s="789">
        <f>H398+I398</f>
        <v>0</v>
      </c>
      <c r="H398" s="790"/>
      <c r="I398" s="791"/>
      <c r="J398" s="789">
        <f>K398+L398</f>
        <v>0</v>
      </c>
      <c r="K398" s="790"/>
      <c r="L398" s="791"/>
      <c r="M398" s="789">
        <f>N398+O398</f>
        <v>0</v>
      </c>
      <c r="N398" s="790"/>
      <c r="O398" s="791"/>
      <c r="P398" s="789">
        <f>Q398+R398</f>
        <v>0</v>
      </c>
      <c r="Q398" s="790"/>
      <c r="R398" s="791"/>
      <c r="S398" s="789">
        <f>T398+U398</f>
        <v>0</v>
      </c>
      <c r="T398" s="790"/>
      <c r="U398" s="791"/>
      <c r="V398" s="1399" t="s">
        <v>34</v>
      </c>
      <c r="W398" s="556" t="s">
        <v>34</v>
      </c>
      <c r="X398" s="556" t="s">
        <v>34</v>
      </c>
      <c r="Y398" s="557" t="s">
        <v>34</v>
      </c>
      <c r="Z398" s="954" t="s">
        <v>34</v>
      </c>
      <c r="AA398" s="955" t="s">
        <v>34</v>
      </c>
      <c r="AB398" s="955" t="s">
        <v>34</v>
      </c>
      <c r="AC398" s="956" t="s">
        <v>34</v>
      </c>
      <c r="AD398" s="954" t="s">
        <v>34</v>
      </c>
      <c r="AE398" s="955" t="s">
        <v>34</v>
      </c>
      <c r="AF398" s="955" t="s">
        <v>34</v>
      </c>
      <c r="AG398" s="956" t="s">
        <v>34</v>
      </c>
    </row>
    <row r="399" spans="1:34" s="132" customFormat="1" ht="12.75" outlineLevel="1" thickBot="1" x14ac:dyDescent="0.3">
      <c r="A399" s="1156"/>
      <c r="B399" s="123"/>
      <c r="C399" s="242"/>
      <c r="D399" s="243"/>
      <c r="E399" s="126" t="s">
        <v>291</v>
      </c>
      <c r="F399" s="242" t="s">
        <v>62</v>
      </c>
      <c r="G399" s="792">
        <f>IF(I399+H399&gt;0,AVERAGE(H399:I399),0)</f>
        <v>0</v>
      </c>
      <c r="H399" s="793"/>
      <c r="I399" s="794"/>
      <c r="J399" s="792">
        <f>IF(L399+K399&gt;0,AVERAGE(K399:L399),0)</f>
        <v>0</v>
      </c>
      <c r="K399" s="793"/>
      <c r="L399" s="794"/>
      <c r="M399" s="792">
        <f>IF(O399+N399&gt;0,AVERAGE(N399:O399),0)</f>
        <v>0</v>
      </c>
      <c r="N399" s="793"/>
      <c r="O399" s="794"/>
      <c r="P399" s="792">
        <f>IF(R399+Q399&gt;0,AVERAGE(Q399:R399),0)</f>
        <v>0</v>
      </c>
      <c r="Q399" s="793"/>
      <c r="R399" s="794"/>
      <c r="S399" s="792">
        <f>IF(U399+T399&gt;0,AVERAGE(T399:U399),0)</f>
        <v>0</v>
      </c>
      <c r="T399" s="793"/>
      <c r="U399" s="794"/>
      <c r="V399" s="1400" t="s">
        <v>34</v>
      </c>
      <c r="W399" s="559" t="s">
        <v>34</v>
      </c>
      <c r="X399" s="559" t="s">
        <v>34</v>
      </c>
      <c r="Y399" s="560" t="s">
        <v>34</v>
      </c>
      <c r="Z399" s="957" t="s">
        <v>34</v>
      </c>
      <c r="AA399" s="958" t="s">
        <v>34</v>
      </c>
      <c r="AB399" s="958" t="s">
        <v>34</v>
      </c>
      <c r="AC399" s="959" t="s">
        <v>34</v>
      </c>
      <c r="AD399" s="957" t="s">
        <v>34</v>
      </c>
      <c r="AE399" s="958" t="s">
        <v>34</v>
      </c>
      <c r="AF399" s="958" t="s">
        <v>34</v>
      </c>
      <c r="AG399" s="959" t="s">
        <v>34</v>
      </c>
    </row>
    <row r="400" spans="1:34" s="132" customFormat="1" ht="15.75" outlineLevel="1" thickTop="1" x14ac:dyDescent="0.25">
      <c r="A400" s="448"/>
      <c r="B400" s="688" t="s">
        <v>680</v>
      </c>
      <c r="C400" s="237">
        <v>2275</v>
      </c>
      <c r="D400" s="738"/>
      <c r="E400" s="239" t="s">
        <v>476</v>
      </c>
      <c r="F400" s="207" t="s">
        <v>43</v>
      </c>
      <c r="G400" s="639">
        <f>H400+I400</f>
        <v>0</v>
      </c>
      <c r="H400" s="787">
        <f>ROUND(H401*H402/1000,1)</f>
        <v>0</v>
      </c>
      <c r="I400" s="788">
        <f>ROUND(I401*I402/1000,1)</f>
        <v>0</v>
      </c>
      <c r="J400" s="639">
        <f>K400+L400</f>
        <v>0</v>
      </c>
      <c r="K400" s="787">
        <f>ROUND(K401*K402/1000,1)</f>
        <v>0</v>
      </c>
      <c r="L400" s="788">
        <f>ROUND(L401*L402/1000,1)</f>
        <v>0</v>
      </c>
      <c r="M400" s="639">
        <f>N400+O400</f>
        <v>0</v>
      </c>
      <c r="N400" s="787">
        <f>ROUND(N401*N402/1000,1)</f>
        <v>0</v>
      </c>
      <c r="O400" s="788">
        <f>ROUND(O401*O402/1000,1)</f>
        <v>0</v>
      </c>
      <c r="P400" s="639">
        <f>Q400+R400</f>
        <v>0</v>
      </c>
      <c r="Q400" s="787">
        <f>ROUND(Q401*Q402/1000,1)</f>
        <v>0</v>
      </c>
      <c r="R400" s="788">
        <f>ROUND(R401*R402/1000,1)</f>
        <v>0</v>
      </c>
      <c r="S400" s="639">
        <f>T400+U400</f>
        <v>0</v>
      </c>
      <c r="T400" s="787">
        <f>ROUND(T401*T402/1000,1)</f>
        <v>0</v>
      </c>
      <c r="U400" s="788">
        <f>ROUND(U401*U402/1000,1)</f>
        <v>0</v>
      </c>
      <c r="V400" s="741" t="s">
        <v>34</v>
      </c>
      <c r="W400" s="562" t="s">
        <v>34</v>
      </c>
      <c r="X400" s="562" t="s">
        <v>34</v>
      </c>
      <c r="Y400" s="563" t="s">
        <v>34</v>
      </c>
      <c r="Z400" s="933">
        <f t="shared" ref="Z400" si="948">G400-J400</f>
        <v>0</v>
      </c>
      <c r="AA400" s="787">
        <f t="shared" ref="AA400" si="949">G400-M400</f>
        <v>0</v>
      </c>
      <c r="AB400" s="787">
        <f t="shared" ref="AB400" si="950">G400-P400</f>
        <v>0</v>
      </c>
      <c r="AC400" s="934">
        <f t="shared" ref="AC400" si="951">G400-S400</f>
        <v>0</v>
      </c>
      <c r="AD400" s="935">
        <f t="shared" ref="AD400" si="952">IF(G400&gt;0,ROUND((J400/G400),3),0)</f>
        <v>0</v>
      </c>
      <c r="AE400" s="936">
        <f t="shared" ref="AE400" si="953">IF(G400&gt;0,ROUND((M400/G400),3),0)</f>
        <v>0</v>
      </c>
      <c r="AF400" s="936">
        <f t="shared" ref="AF400" si="954">IF(G400&gt;0,ROUND((P400/G400),3),0)</f>
        <v>0</v>
      </c>
      <c r="AG400" s="937">
        <f t="shared" ref="AG400" si="955">IF(G400&gt;0,ROUND((S400/G400),3),0)</f>
        <v>0</v>
      </c>
    </row>
    <row r="401" spans="1:33" s="132" customFormat="1" ht="12" outlineLevel="1" x14ac:dyDescent="0.25">
      <c r="A401" s="1156"/>
      <c r="B401" s="674"/>
      <c r="C401" s="689"/>
      <c r="D401" s="613"/>
      <c r="E401" s="614" t="s">
        <v>465</v>
      </c>
      <c r="F401" s="689" t="s">
        <v>153</v>
      </c>
      <c r="G401" s="789">
        <f>H401+I401</f>
        <v>0</v>
      </c>
      <c r="H401" s="790"/>
      <c r="I401" s="791"/>
      <c r="J401" s="789">
        <f>K401+L401</f>
        <v>0</v>
      </c>
      <c r="K401" s="790"/>
      <c r="L401" s="791"/>
      <c r="M401" s="789">
        <f>N401+O401</f>
        <v>0</v>
      </c>
      <c r="N401" s="790"/>
      <c r="O401" s="791"/>
      <c r="P401" s="789">
        <f>Q401+R401</f>
        <v>0</v>
      </c>
      <c r="Q401" s="790"/>
      <c r="R401" s="791"/>
      <c r="S401" s="789">
        <f>T401+U401</f>
        <v>0</v>
      </c>
      <c r="T401" s="790"/>
      <c r="U401" s="791"/>
      <c r="V401" s="1399" t="s">
        <v>34</v>
      </c>
      <c r="W401" s="556" t="s">
        <v>34</v>
      </c>
      <c r="X401" s="556" t="s">
        <v>34</v>
      </c>
      <c r="Y401" s="557" t="s">
        <v>34</v>
      </c>
      <c r="Z401" s="954" t="s">
        <v>34</v>
      </c>
      <c r="AA401" s="955" t="s">
        <v>34</v>
      </c>
      <c r="AB401" s="955" t="s">
        <v>34</v>
      </c>
      <c r="AC401" s="956" t="s">
        <v>34</v>
      </c>
      <c r="AD401" s="954" t="s">
        <v>34</v>
      </c>
      <c r="AE401" s="955" t="s">
        <v>34</v>
      </c>
      <c r="AF401" s="955" t="s">
        <v>34</v>
      </c>
      <c r="AG401" s="956" t="s">
        <v>34</v>
      </c>
    </row>
    <row r="402" spans="1:33" s="132" customFormat="1" ht="12.75" outlineLevel="1" thickBot="1" x14ac:dyDescent="0.3">
      <c r="A402" s="1156"/>
      <c r="B402" s="123"/>
      <c r="C402" s="242"/>
      <c r="D402" s="243"/>
      <c r="E402" s="126" t="s">
        <v>292</v>
      </c>
      <c r="F402" s="242" t="s">
        <v>62</v>
      </c>
      <c r="G402" s="792">
        <f>IF(I402+H402&gt;0,AVERAGE(H402:I402),0)</f>
        <v>0</v>
      </c>
      <c r="H402" s="793"/>
      <c r="I402" s="794"/>
      <c r="J402" s="792">
        <f>IF(L402+K402&gt;0,AVERAGE(K402:L402),0)</f>
        <v>0</v>
      </c>
      <c r="K402" s="793"/>
      <c r="L402" s="794"/>
      <c r="M402" s="792">
        <f>IF(O402+N402&gt;0,AVERAGE(N402:O402),0)</f>
        <v>0</v>
      </c>
      <c r="N402" s="793"/>
      <c r="O402" s="794"/>
      <c r="P402" s="792">
        <f>IF(R402+Q402&gt;0,AVERAGE(Q402:R402),0)</f>
        <v>0</v>
      </c>
      <c r="Q402" s="793"/>
      <c r="R402" s="794"/>
      <c r="S402" s="792">
        <f>IF(U402+T402&gt;0,AVERAGE(T402:U402),0)</f>
        <v>0</v>
      </c>
      <c r="T402" s="793"/>
      <c r="U402" s="794"/>
      <c r="V402" s="1400" t="s">
        <v>34</v>
      </c>
      <c r="W402" s="559" t="s">
        <v>34</v>
      </c>
      <c r="X402" s="559" t="s">
        <v>34</v>
      </c>
      <c r="Y402" s="560" t="s">
        <v>34</v>
      </c>
      <c r="Z402" s="957" t="s">
        <v>34</v>
      </c>
      <c r="AA402" s="958" t="s">
        <v>34</v>
      </c>
      <c r="AB402" s="958" t="s">
        <v>34</v>
      </c>
      <c r="AC402" s="959" t="s">
        <v>34</v>
      </c>
      <c r="AD402" s="957" t="s">
        <v>34</v>
      </c>
      <c r="AE402" s="958" t="s">
        <v>34</v>
      </c>
      <c r="AF402" s="958" t="s">
        <v>34</v>
      </c>
      <c r="AG402" s="959" t="s">
        <v>34</v>
      </c>
    </row>
    <row r="403" spans="1:33" s="132" customFormat="1" ht="15.75" outlineLevel="1" thickTop="1" x14ac:dyDescent="0.25">
      <c r="A403" s="448"/>
      <c r="B403" s="688" t="s">
        <v>681</v>
      </c>
      <c r="C403" s="237">
        <v>2275</v>
      </c>
      <c r="D403" s="738"/>
      <c r="E403" s="239" t="s">
        <v>477</v>
      </c>
      <c r="F403" s="207" t="s">
        <v>43</v>
      </c>
      <c r="G403" s="639">
        <f>H403+I403</f>
        <v>0</v>
      </c>
      <c r="H403" s="787">
        <f>ROUND(H404*H405/1000,1)</f>
        <v>0</v>
      </c>
      <c r="I403" s="788">
        <f>ROUND(I404*I405/1000,1)</f>
        <v>0</v>
      </c>
      <c r="J403" s="639">
        <f>K403+L403</f>
        <v>0</v>
      </c>
      <c r="K403" s="787">
        <f>ROUND(K404*K405/1000,1)</f>
        <v>0</v>
      </c>
      <c r="L403" s="788">
        <f>ROUND(L404*L405/1000,1)</f>
        <v>0</v>
      </c>
      <c r="M403" s="639">
        <f>N403+O403</f>
        <v>0</v>
      </c>
      <c r="N403" s="787">
        <f>ROUND(N404*N405/1000,1)</f>
        <v>0</v>
      </c>
      <c r="O403" s="788">
        <f>ROUND(O404*O405/1000,1)</f>
        <v>0</v>
      </c>
      <c r="P403" s="639">
        <f>Q403+R403</f>
        <v>0</v>
      </c>
      <c r="Q403" s="787">
        <f>ROUND(Q404*Q405/1000,1)</f>
        <v>0</v>
      </c>
      <c r="R403" s="788">
        <f>ROUND(R404*R405/1000,1)</f>
        <v>0</v>
      </c>
      <c r="S403" s="639">
        <f>T403+U403</f>
        <v>0</v>
      </c>
      <c r="T403" s="787">
        <f>ROUND(T404*T405/1000,1)</f>
        <v>0</v>
      </c>
      <c r="U403" s="788">
        <f>ROUND(U404*U405/1000,1)</f>
        <v>0</v>
      </c>
      <c r="V403" s="741" t="s">
        <v>34</v>
      </c>
      <c r="W403" s="562" t="s">
        <v>34</v>
      </c>
      <c r="X403" s="562" t="s">
        <v>34</v>
      </c>
      <c r="Y403" s="563" t="s">
        <v>34</v>
      </c>
      <c r="Z403" s="933">
        <f t="shared" ref="Z403" si="956">G403-J403</f>
        <v>0</v>
      </c>
      <c r="AA403" s="787">
        <f t="shared" ref="AA403" si="957">G403-M403</f>
        <v>0</v>
      </c>
      <c r="AB403" s="787">
        <f t="shared" ref="AB403" si="958">G403-P403</f>
        <v>0</v>
      </c>
      <c r="AC403" s="934">
        <f t="shared" ref="AC403" si="959">G403-S403</f>
        <v>0</v>
      </c>
      <c r="AD403" s="935">
        <f t="shared" ref="AD403" si="960">IF(G403&gt;0,ROUND((J403/G403),3),0)</f>
        <v>0</v>
      </c>
      <c r="AE403" s="936">
        <f t="shared" ref="AE403" si="961">IF(G403&gt;0,ROUND((M403/G403),3),0)</f>
        <v>0</v>
      </c>
      <c r="AF403" s="936">
        <f t="shared" ref="AF403" si="962">IF(G403&gt;0,ROUND((P403/G403),3),0)</f>
        <v>0</v>
      </c>
      <c r="AG403" s="937">
        <f t="shared" ref="AG403" si="963">IF(G403&gt;0,ROUND((S403/G403),3),0)</f>
        <v>0</v>
      </c>
    </row>
    <row r="404" spans="1:33" s="132" customFormat="1" ht="12" outlineLevel="1" x14ac:dyDescent="0.25">
      <c r="A404" s="1156"/>
      <c r="B404" s="674"/>
      <c r="C404" s="689"/>
      <c r="D404" s="613"/>
      <c r="E404" s="614" t="s">
        <v>465</v>
      </c>
      <c r="F404" s="689" t="s">
        <v>282</v>
      </c>
      <c r="G404" s="789">
        <f>H404+I404</f>
        <v>0</v>
      </c>
      <c r="H404" s="790"/>
      <c r="I404" s="791"/>
      <c r="J404" s="789">
        <f>K404+L404</f>
        <v>0</v>
      </c>
      <c r="K404" s="790"/>
      <c r="L404" s="791"/>
      <c r="M404" s="789">
        <f>N404+O404</f>
        <v>0</v>
      </c>
      <c r="N404" s="790"/>
      <c r="O404" s="791"/>
      <c r="P404" s="789">
        <f>Q404+R404</f>
        <v>0</v>
      </c>
      <c r="Q404" s="790"/>
      <c r="R404" s="791"/>
      <c r="S404" s="789">
        <f>T404+U404</f>
        <v>0</v>
      </c>
      <c r="T404" s="790"/>
      <c r="U404" s="791"/>
      <c r="V404" s="1399" t="s">
        <v>34</v>
      </c>
      <c r="W404" s="556" t="s">
        <v>34</v>
      </c>
      <c r="X404" s="556" t="s">
        <v>34</v>
      </c>
      <c r="Y404" s="557" t="s">
        <v>34</v>
      </c>
      <c r="Z404" s="954" t="s">
        <v>34</v>
      </c>
      <c r="AA404" s="955" t="s">
        <v>34</v>
      </c>
      <c r="AB404" s="955" t="s">
        <v>34</v>
      </c>
      <c r="AC404" s="956" t="s">
        <v>34</v>
      </c>
      <c r="AD404" s="954" t="s">
        <v>34</v>
      </c>
      <c r="AE404" s="955" t="s">
        <v>34</v>
      </c>
      <c r="AF404" s="955" t="s">
        <v>34</v>
      </c>
      <c r="AG404" s="956" t="s">
        <v>34</v>
      </c>
    </row>
    <row r="405" spans="1:33" s="132" customFormat="1" ht="12.75" outlineLevel="1" thickBot="1" x14ac:dyDescent="0.3">
      <c r="A405" s="1156"/>
      <c r="B405" s="123"/>
      <c r="C405" s="242"/>
      <c r="D405" s="243"/>
      <c r="E405" s="224" t="s">
        <v>293</v>
      </c>
      <c r="F405" s="242" t="s">
        <v>62</v>
      </c>
      <c r="G405" s="792">
        <f>IF(I405+H405&gt;0,AVERAGE(H405:I405),0)</f>
        <v>0</v>
      </c>
      <c r="H405" s="793"/>
      <c r="I405" s="794"/>
      <c r="J405" s="792">
        <f>IF(L405+K405&gt;0,AVERAGE(K405:L405),0)</f>
        <v>0</v>
      </c>
      <c r="K405" s="793"/>
      <c r="L405" s="794"/>
      <c r="M405" s="792">
        <f>IF(O405+N405&gt;0,AVERAGE(N405:O405),0)</f>
        <v>0</v>
      </c>
      <c r="N405" s="793"/>
      <c r="O405" s="794"/>
      <c r="P405" s="792">
        <f>IF(R405+Q405&gt;0,AVERAGE(Q405:R405),0)</f>
        <v>0</v>
      </c>
      <c r="Q405" s="793"/>
      <c r="R405" s="794"/>
      <c r="S405" s="792">
        <f>IF(U405+T405&gt;0,AVERAGE(T405:U405),0)</f>
        <v>0</v>
      </c>
      <c r="T405" s="793"/>
      <c r="U405" s="794"/>
      <c r="V405" s="1400" t="s">
        <v>34</v>
      </c>
      <c r="W405" s="559" t="s">
        <v>34</v>
      </c>
      <c r="X405" s="559" t="s">
        <v>34</v>
      </c>
      <c r="Y405" s="560" t="s">
        <v>34</v>
      </c>
      <c r="Z405" s="957" t="s">
        <v>34</v>
      </c>
      <c r="AA405" s="958" t="s">
        <v>34</v>
      </c>
      <c r="AB405" s="958" t="s">
        <v>34</v>
      </c>
      <c r="AC405" s="959" t="s">
        <v>34</v>
      </c>
      <c r="AD405" s="957" t="s">
        <v>34</v>
      </c>
      <c r="AE405" s="958" t="s">
        <v>34</v>
      </c>
      <c r="AF405" s="958" t="s">
        <v>34</v>
      </c>
      <c r="AG405" s="959" t="s">
        <v>34</v>
      </c>
    </row>
    <row r="406" spans="1:33" s="132" customFormat="1" ht="16.5" outlineLevel="1" thickTop="1" thickBot="1" x14ac:dyDescent="0.3">
      <c r="A406" s="448"/>
      <c r="B406" s="699" t="s">
        <v>682</v>
      </c>
      <c r="C406" s="199">
        <v>2275</v>
      </c>
      <c r="D406" s="223"/>
      <c r="E406" s="713" t="s">
        <v>539</v>
      </c>
      <c r="F406" s="199" t="s">
        <v>43</v>
      </c>
      <c r="G406" s="714">
        <f>H406+I406</f>
        <v>0</v>
      </c>
      <c r="H406" s="1342"/>
      <c r="I406" s="1343"/>
      <c r="J406" s="714">
        <f>K406+L406</f>
        <v>0</v>
      </c>
      <c r="K406" s="1342"/>
      <c r="L406" s="1343"/>
      <c r="M406" s="714">
        <f>N406+O406</f>
        <v>0</v>
      </c>
      <c r="N406" s="1342"/>
      <c r="O406" s="1343"/>
      <c r="P406" s="714">
        <f>Q406+R406</f>
        <v>0</v>
      </c>
      <c r="Q406" s="1342"/>
      <c r="R406" s="1343"/>
      <c r="S406" s="714">
        <f>T406+U406</f>
        <v>0</v>
      </c>
      <c r="T406" s="1342"/>
      <c r="U406" s="1343"/>
      <c r="V406" s="561" t="s">
        <v>34</v>
      </c>
      <c r="W406" s="562" t="s">
        <v>34</v>
      </c>
      <c r="X406" s="562" t="s">
        <v>34</v>
      </c>
      <c r="Y406" s="563" t="s">
        <v>34</v>
      </c>
      <c r="Z406" s="933">
        <f t="shared" ref="Z406:Z411" si="964">G406-J406</f>
        <v>0</v>
      </c>
      <c r="AA406" s="787">
        <f t="shared" ref="AA406:AA411" si="965">G406-M406</f>
        <v>0</v>
      </c>
      <c r="AB406" s="787">
        <f t="shared" ref="AB406:AB411" si="966">G406-P406</f>
        <v>0</v>
      </c>
      <c r="AC406" s="934">
        <f t="shared" ref="AC406:AC411" si="967">G406-S406</f>
        <v>0</v>
      </c>
      <c r="AD406" s="935">
        <f t="shared" ref="AD406:AD407" si="968">IF(G406&gt;0,ROUND((J406/G406),3),0)</f>
        <v>0</v>
      </c>
      <c r="AE406" s="936">
        <f t="shared" ref="AE406:AE407" si="969">IF(G406&gt;0,ROUND((M406/G406),3),0)</f>
        <v>0</v>
      </c>
      <c r="AF406" s="936">
        <f t="shared" ref="AF406:AF407" si="970">IF(G406&gt;0,ROUND((P406/G406),3),0)</f>
        <v>0</v>
      </c>
      <c r="AG406" s="937">
        <f t="shared" ref="AG406:AG407" si="971">IF(G406&gt;0,ROUND((S406/G406),3),0)</f>
        <v>0</v>
      </c>
    </row>
    <row r="407" spans="1:33" s="132" customFormat="1" ht="27" outlineLevel="1" thickTop="1" thickBot="1" x14ac:dyDescent="0.3">
      <c r="A407" s="1156"/>
      <c r="B407" s="688" t="s">
        <v>683</v>
      </c>
      <c r="C407" s="237">
        <v>2275</v>
      </c>
      <c r="D407" s="691"/>
      <c r="E407" s="692" t="s">
        <v>156</v>
      </c>
      <c r="F407" s="207" t="s">
        <v>43</v>
      </c>
      <c r="G407" s="639">
        <f>H407+I407</f>
        <v>0</v>
      </c>
      <c r="H407" s="1344"/>
      <c r="I407" s="1345"/>
      <c r="J407" s="639">
        <f>K407+L407</f>
        <v>0</v>
      </c>
      <c r="K407" s="1344"/>
      <c r="L407" s="1345"/>
      <c r="M407" s="639">
        <f>N407+O407</f>
        <v>0</v>
      </c>
      <c r="N407" s="1344"/>
      <c r="O407" s="1345"/>
      <c r="P407" s="639">
        <f>Q407+R407</f>
        <v>0</v>
      </c>
      <c r="Q407" s="1344"/>
      <c r="R407" s="1345"/>
      <c r="S407" s="639">
        <f>T407+U407</f>
        <v>0</v>
      </c>
      <c r="T407" s="1344"/>
      <c r="U407" s="1345"/>
      <c r="V407" s="718" t="s">
        <v>34</v>
      </c>
      <c r="W407" s="719" t="s">
        <v>34</v>
      </c>
      <c r="X407" s="719" t="s">
        <v>34</v>
      </c>
      <c r="Y407" s="720" t="s">
        <v>34</v>
      </c>
      <c r="Z407" s="1019">
        <f t="shared" si="964"/>
        <v>0</v>
      </c>
      <c r="AA407" s="1020">
        <f t="shared" si="965"/>
        <v>0</v>
      </c>
      <c r="AB407" s="1020">
        <f t="shared" si="966"/>
        <v>0</v>
      </c>
      <c r="AC407" s="1021">
        <f t="shared" si="967"/>
        <v>0</v>
      </c>
      <c r="AD407" s="1022">
        <f t="shared" si="968"/>
        <v>0</v>
      </c>
      <c r="AE407" s="1023">
        <f t="shared" si="969"/>
        <v>0</v>
      </c>
      <c r="AF407" s="1023">
        <f t="shared" si="970"/>
        <v>0</v>
      </c>
      <c r="AG407" s="1024">
        <f t="shared" si="971"/>
        <v>0</v>
      </c>
    </row>
    <row r="408" spans="1:33" s="606" customFormat="1" ht="19.5" outlineLevel="1" thickBot="1" x14ac:dyDescent="0.3">
      <c r="A408" s="1155"/>
      <c r="B408" s="680" t="s">
        <v>684</v>
      </c>
      <c r="C408" s="681">
        <v>2276</v>
      </c>
      <c r="D408" s="682"/>
      <c r="E408" s="683" t="s">
        <v>640</v>
      </c>
      <c r="F408" s="693" t="s">
        <v>43</v>
      </c>
      <c r="G408" s="711">
        <f>H408+I408</f>
        <v>0</v>
      </c>
      <c r="H408" s="839"/>
      <c r="I408" s="840"/>
      <c r="J408" s="711">
        <f>K408+L408</f>
        <v>0</v>
      </c>
      <c r="K408" s="839"/>
      <c r="L408" s="840"/>
      <c r="M408" s="711">
        <f>N408+O408</f>
        <v>0</v>
      </c>
      <c r="N408" s="839"/>
      <c r="O408" s="840"/>
      <c r="P408" s="711">
        <f>Q408+R408</f>
        <v>0</v>
      </c>
      <c r="Q408" s="839"/>
      <c r="R408" s="840"/>
      <c r="S408" s="711">
        <f>T408+U408</f>
        <v>0</v>
      </c>
      <c r="T408" s="839"/>
      <c r="U408" s="840"/>
      <c r="V408" s="728" t="s">
        <v>34</v>
      </c>
      <c r="W408" s="729" t="s">
        <v>34</v>
      </c>
      <c r="X408" s="729" t="s">
        <v>34</v>
      </c>
      <c r="Y408" s="730" t="s">
        <v>34</v>
      </c>
      <c r="Z408" s="1025">
        <f t="shared" si="964"/>
        <v>0</v>
      </c>
      <c r="AA408" s="1026">
        <f t="shared" si="965"/>
        <v>0</v>
      </c>
      <c r="AB408" s="1026">
        <f t="shared" si="966"/>
        <v>0</v>
      </c>
      <c r="AC408" s="1027">
        <f t="shared" si="967"/>
        <v>0</v>
      </c>
      <c r="AD408" s="1028">
        <f>IF(G408&gt;0,ROUND((J408/G408),3),0)</f>
        <v>0</v>
      </c>
      <c r="AE408" s="1029">
        <f>IF(G408&gt;0,ROUND((M408/G408),3),0)</f>
        <v>0</v>
      </c>
      <c r="AF408" s="1029">
        <f>IF(G408&gt;0,ROUND((P408/G408),3),0)</f>
        <v>0</v>
      </c>
      <c r="AG408" s="1030">
        <f>IF(G408&gt;0,ROUND((S408/G408),3),0)</f>
        <v>0</v>
      </c>
    </row>
    <row r="409" spans="1:33" s="103" customFormat="1" ht="29.25" thickBot="1" x14ac:dyDescent="0.3">
      <c r="A409" s="1155"/>
      <c r="B409" s="106" t="s">
        <v>685</v>
      </c>
      <c r="C409" s="205" t="s">
        <v>295</v>
      </c>
      <c r="D409" s="108"/>
      <c r="E409" s="288" t="s">
        <v>296</v>
      </c>
      <c r="F409" s="113" t="s">
        <v>43</v>
      </c>
      <c r="G409" s="841">
        <f>G410</f>
        <v>11.2</v>
      </c>
      <c r="H409" s="842">
        <f t="shared" ref="H409:U409" si="972">H410</f>
        <v>0</v>
      </c>
      <c r="I409" s="843">
        <f t="shared" si="972"/>
        <v>11.2</v>
      </c>
      <c r="J409" s="841">
        <f>J410</f>
        <v>0</v>
      </c>
      <c r="K409" s="842">
        <f t="shared" si="972"/>
        <v>0</v>
      </c>
      <c r="L409" s="843">
        <f t="shared" si="972"/>
        <v>0</v>
      </c>
      <c r="M409" s="841">
        <f>M410</f>
        <v>0</v>
      </c>
      <c r="N409" s="842">
        <f t="shared" si="972"/>
        <v>0</v>
      </c>
      <c r="O409" s="843">
        <f t="shared" si="972"/>
        <v>0</v>
      </c>
      <c r="P409" s="841">
        <f>P410</f>
        <v>0</v>
      </c>
      <c r="Q409" s="842">
        <f t="shared" si="972"/>
        <v>0</v>
      </c>
      <c r="R409" s="843">
        <f t="shared" si="972"/>
        <v>0</v>
      </c>
      <c r="S409" s="841">
        <f>S410</f>
        <v>5.5</v>
      </c>
      <c r="T409" s="842">
        <f t="shared" si="972"/>
        <v>0</v>
      </c>
      <c r="U409" s="843">
        <f t="shared" si="972"/>
        <v>5.5</v>
      </c>
      <c r="V409" s="550" t="s">
        <v>34</v>
      </c>
      <c r="W409" s="540" t="s">
        <v>34</v>
      </c>
      <c r="X409" s="540" t="s">
        <v>34</v>
      </c>
      <c r="Y409" s="551" t="s">
        <v>34</v>
      </c>
      <c r="Z409" s="927">
        <f t="shared" si="964"/>
        <v>11.2</v>
      </c>
      <c r="AA409" s="928">
        <f t="shared" si="965"/>
        <v>11.2</v>
      </c>
      <c r="AB409" s="928">
        <f t="shared" si="966"/>
        <v>11.2</v>
      </c>
      <c r="AC409" s="929">
        <f t="shared" si="967"/>
        <v>5.6999999999999993</v>
      </c>
      <c r="AD409" s="930">
        <f t="shared" ref="AD409:AD411" si="973">IF(G409&gt;0,ROUND((J409/G409),3),0)</f>
        <v>0</v>
      </c>
      <c r="AE409" s="931">
        <f t="shared" ref="AE409:AE411" si="974">IF(G409&gt;0,ROUND((M409/G409),3),0)</f>
        <v>0</v>
      </c>
      <c r="AF409" s="931">
        <f t="shared" ref="AF409:AF411" si="975">IF(G409&gt;0,ROUND((P409/G409),3),0)</f>
        <v>0</v>
      </c>
      <c r="AG409" s="932">
        <f>IF(G409&gt;0,ROUND((S409/G409),3),0)</f>
        <v>0.49099999999999999</v>
      </c>
    </row>
    <row r="410" spans="1:33" s="103" customFormat="1" ht="26.25" outlineLevel="1" thickBot="1" x14ac:dyDescent="0.3">
      <c r="A410" s="1155"/>
      <c r="B410" s="626" t="s">
        <v>686</v>
      </c>
      <c r="C410" s="731">
        <v>2282</v>
      </c>
      <c r="D410" s="732"/>
      <c r="E410" s="1200" t="s">
        <v>298</v>
      </c>
      <c r="F410" s="731" t="s">
        <v>43</v>
      </c>
      <c r="G410" s="838">
        <f>G411+G414</f>
        <v>11.2</v>
      </c>
      <c r="H410" s="645">
        <f t="shared" ref="H410:I410" si="976">H411+H414</f>
        <v>0</v>
      </c>
      <c r="I410" s="646">
        <f t="shared" si="976"/>
        <v>11.2</v>
      </c>
      <c r="J410" s="838">
        <f>J411+J414</f>
        <v>0</v>
      </c>
      <c r="K410" s="645">
        <f t="shared" ref="K410:L410" si="977">K411+K414</f>
        <v>0</v>
      </c>
      <c r="L410" s="646">
        <f t="shared" si="977"/>
        <v>0</v>
      </c>
      <c r="M410" s="838">
        <f>M411+M414</f>
        <v>0</v>
      </c>
      <c r="N410" s="645">
        <f t="shared" ref="N410:O410" si="978">N411+N414</f>
        <v>0</v>
      </c>
      <c r="O410" s="646">
        <f t="shared" si="978"/>
        <v>0</v>
      </c>
      <c r="P410" s="838">
        <f>P411+P414</f>
        <v>0</v>
      </c>
      <c r="Q410" s="645">
        <f t="shared" ref="Q410:R410" si="979">Q411+Q414</f>
        <v>0</v>
      </c>
      <c r="R410" s="646">
        <f t="shared" si="979"/>
        <v>0</v>
      </c>
      <c r="S410" s="838">
        <f>S411+S414</f>
        <v>5.5</v>
      </c>
      <c r="T410" s="645">
        <f t="shared" ref="T410:U410" si="980">T411+T414</f>
        <v>0</v>
      </c>
      <c r="U410" s="646">
        <f t="shared" si="980"/>
        <v>5.5</v>
      </c>
      <c r="V410" s="667" t="s">
        <v>34</v>
      </c>
      <c r="W410" s="668" t="s">
        <v>34</v>
      </c>
      <c r="X410" s="668" t="s">
        <v>34</v>
      </c>
      <c r="Y410" s="669" t="s">
        <v>34</v>
      </c>
      <c r="Z410" s="1013">
        <f t="shared" si="964"/>
        <v>11.2</v>
      </c>
      <c r="AA410" s="1014">
        <f t="shared" si="965"/>
        <v>11.2</v>
      </c>
      <c r="AB410" s="1014">
        <f t="shared" si="966"/>
        <v>11.2</v>
      </c>
      <c r="AC410" s="1015">
        <f t="shared" si="967"/>
        <v>5.6999999999999993</v>
      </c>
      <c r="AD410" s="1016">
        <f t="shared" si="973"/>
        <v>0</v>
      </c>
      <c r="AE410" s="1017">
        <f t="shared" si="974"/>
        <v>0</v>
      </c>
      <c r="AF410" s="1017">
        <f t="shared" si="975"/>
        <v>0</v>
      </c>
      <c r="AG410" s="1018">
        <f t="shared" ref="AG410:AG411" si="981">IF(G410&gt;0,ROUND((S410/G410),3),0)</f>
        <v>0.49099999999999999</v>
      </c>
    </row>
    <row r="411" spans="1:33" s="20" customFormat="1" ht="15.75" outlineLevel="1" x14ac:dyDescent="0.25">
      <c r="A411" s="127"/>
      <c r="B411" s="256" t="s">
        <v>687</v>
      </c>
      <c r="C411" s="289">
        <v>2282</v>
      </c>
      <c r="D411" s="290" t="s">
        <v>299</v>
      </c>
      <c r="E411" s="150" t="s">
        <v>300</v>
      </c>
      <c r="F411" s="56" t="s">
        <v>43</v>
      </c>
      <c r="G411" s="639">
        <f>H411+I411</f>
        <v>11.2</v>
      </c>
      <c r="H411" s="787">
        <f>ROUND(H412*H413/1000,1)</f>
        <v>0</v>
      </c>
      <c r="I411" s="788">
        <f>ROUND(I412*I413/1000,1)</f>
        <v>11.2</v>
      </c>
      <c r="J411" s="639">
        <f>K411+L411</f>
        <v>0</v>
      </c>
      <c r="K411" s="787">
        <f>ROUND(K412*K413/1000,1)</f>
        <v>0</v>
      </c>
      <c r="L411" s="788">
        <f>ROUND(L412*L413/1000,1)</f>
        <v>0</v>
      </c>
      <c r="M411" s="639">
        <f>N411+O411</f>
        <v>0</v>
      </c>
      <c r="N411" s="787">
        <f>ROUND(N412*N413/1000,1)</f>
        <v>0</v>
      </c>
      <c r="O411" s="788">
        <f>ROUND(O412*O413/1000,1)</f>
        <v>0</v>
      </c>
      <c r="P411" s="639">
        <f>Q411+R411</f>
        <v>0</v>
      </c>
      <c r="Q411" s="787">
        <f>ROUND(Q412*Q413/1000,1)</f>
        <v>0</v>
      </c>
      <c r="R411" s="788">
        <f>ROUND(R412*R413/1000,1)</f>
        <v>0</v>
      </c>
      <c r="S411" s="639">
        <f>T411+U411</f>
        <v>5.5</v>
      </c>
      <c r="T411" s="787">
        <f>ROUND(T412*T413/1000,1)</f>
        <v>0</v>
      </c>
      <c r="U411" s="788">
        <f>ROUND(U412*U413/1000,1)</f>
        <v>5.5</v>
      </c>
      <c r="V411" s="561" t="s">
        <v>34</v>
      </c>
      <c r="W411" s="562" t="s">
        <v>34</v>
      </c>
      <c r="X411" s="562" t="s">
        <v>34</v>
      </c>
      <c r="Y411" s="563" t="s">
        <v>34</v>
      </c>
      <c r="Z411" s="933">
        <f t="shared" si="964"/>
        <v>11.2</v>
      </c>
      <c r="AA411" s="787">
        <f t="shared" si="965"/>
        <v>11.2</v>
      </c>
      <c r="AB411" s="787">
        <f t="shared" si="966"/>
        <v>11.2</v>
      </c>
      <c r="AC411" s="934">
        <f t="shared" si="967"/>
        <v>5.6999999999999993</v>
      </c>
      <c r="AD411" s="935">
        <f t="shared" si="973"/>
        <v>0</v>
      </c>
      <c r="AE411" s="936">
        <f t="shared" si="974"/>
        <v>0</v>
      </c>
      <c r="AF411" s="936">
        <f t="shared" si="975"/>
        <v>0</v>
      </c>
      <c r="AG411" s="937">
        <f t="shared" si="981"/>
        <v>0.49099999999999999</v>
      </c>
    </row>
    <row r="412" spans="1:33" s="213" customFormat="1" ht="12" outlineLevel="1" x14ac:dyDescent="0.25">
      <c r="A412" s="1156"/>
      <c r="B412" s="257"/>
      <c r="C412" s="291"/>
      <c r="D412" s="292" t="s">
        <v>299</v>
      </c>
      <c r="E412" s="273" t="s">
        <v>301</v>
      </c>
      <c r="F412" s="260" t="s">
        <v>36</v>
      </c>
      <c r="G412" s="789">
        <f>H412+I412</f>
        <v>7</v>
      </c>
      <c r="H412" s="790"/>
      <c r="I412" s="791">
        <v>7</v>
      </c>
      <c r="J412" s="789">
        <f>K412+L412</f>
        <v>0</v>
      </c>
      <c r="K412" s="790"/>
      <c r="L412" s="791"/>
      <c r="M412" s="789">
        <f>N412+O412</f>
        <v>0</v>
      </c>
      <c r="N412" s="790"/>
      <c r="O412" s="791"/>
      <c r="P412" s="789">
        <f>Q412+R412</f>
        <v>0</v>
      </c>
      <c r="Q412" s="790"/>
      <c r="R412" s="791"/>
      <c r="S412" s="789">
        <f>T412+U412</f>
        <v>5</v>
      </c>
      <c r="T412" s="790"/>
      <c r="U412" s="791">
        <v>5</v>
      </c>
      <c r="V412" s="555" t="s">
        <v>34</v>
      </c>
      <c r="W412" s="556" t="s">
        <v>34</v>
      </c>
      <c r="X412" s="556" t="s">
        <v>34</v>
      </c>
      <c r="Y412" s="557" t="s">
        <v>34</v>
      </c>
      <c r="Z412" s="954" t="s">
        <v>34</v>
      </c>
      <c r="AA412" s="955" t="s">
        <v>34</v>
      </c>
      <c r="AB412" s="955" t="s">
        <v>34</v>
      </c>
      <c r="AC412" s="956" t="s">
        <v>34</v>
      </c>
      <c r="AD412" s="954" t="s">
        <v>34</v>
      </c>
      <c r="AE412" s="955" t="s">
        <v>34</v>
      </c>
      <c r="AF412" s="955" t="s">
        <v>34</v>
      </c>
      <c r="AG412" s="956" t="s">
        <v>34</v>
      </c>
    </row>
    <row r="413" spans="1:33" s="213" customFormat="1" ht="12.75" outlineLevel="1" thickBot="1" x14ac:dyDescent="0.3">
      <c r="A413" s="1156"/>
      <c r="B413" s="261"/>
      <c r="C413" s="293"/>
      <c r="D413" s="294" t="s">
        <v>299</v>
      </c>
      <c r="E413" s="276" t="s">
        <v>302</v>
      </c>
      <c r="F413" s="264" t="s">
        <v>62</v>
      </c>
      <c r="G413" s="792">
        <f>IF(I413+H413&gt;0,AVERAGE(H413:I413),0)</f>
        <v>1600</v>
      </c>
      <c r="H413" s="793"/>
      <c r="I413" s="794">
        <v>1600</v>
      </c>
      <c r="J413" s="792">
        <f>IF(L413+K413&gt;0,AVERAGE(K413:L413),0)</f>
        <v>0</v>
      </c>
      <c r="K413" s="793"/>
      <c r="L413" s="794"/>
      <c r="M413" s="792">
        <f>IF(O413+N413&gt;0,AVERAGE(N413:O413),0)</f>
        <v>0</v>
      </c>
      <c r="N413" s="793"/>
      <c r="O413" s="794"/>
      <c r="P413" s="792">
        <f>IF(R413+Q413&gt;0,AVERAGE(Q413:R413),0)</f>
        <v>0</v>
      </c>
      <c r="Q413" s="793"/>
      <c r="R413" s="794"/>
      <c r="S413" s="792">
        <f>IF(U413+T413&gt;0,AVERAGE(T413:U413),0)</f>
        <v>1100</v>
      </c>
      <c r="T413" s="793"/>
      <c r="U413" s="794">
        <v>1100</v>
      </c>
      <c r="V413" s="558" t="s">
        <v>34</v>
      </c>
      <c r="W413" s="559" t="s">
        <v>34</v>
      </c>
      <c r="X413" s="559" t="s">
        <v>34</v>
      </c>
      <c r="Y413" s="560" t="s">
        <v>34</v>
      </c>
      <c r="Z413" s="957" t="s">
        <v>34</v>
      </c>
      <c r="AA413" s="958" t="s">
        <v>34</v>
      </c>
      <c r="AB413" s="958" t="s">
        <v>34</v>
      </c>
      <c r="AC413" s="959" t="s">
        <v>34</v>
      </c>
      <c r="AD413" s="957" t="s">
        <v>34</v>
      </c>
      <c r="AE413" s="958" t="s">
        <v>34</v>
      </c>
      <c r="AF413" s="958" t="s">
        <v>34</v>
      </c>
      <c r="AG413" s="959" t="s">
        <v>34</v>
      </c>
    </row>
    <row r="414" spans="1:33" s="20" customFormat="1" ht="27" outlineLevel="1" thickTop="1" thickBot="1" x14ac:dyDescent="0.3">
      <c r="A414" s="131"/>
      <c r="B414" s="317" t="s">
        <v>688</v>
      </c>
      <c r="C414" s="295">
        <v>2282</v>
      </c>
      <c r="D414" s="296"/>
      <c r="E414" s="283" t="s">
        <v>156</v>
      </c>
      <c r="F414" s="281" t="s">
        <v>43</v>
      </c>
      <c r="G414" s="710">
        <f>H414+I414</f>
        <v>0</v>
      </c>
      <c r="H414" s="817"/>
      <c r="I414" s="818"/>
      <c r="J414" s="710">
        <f>K414+L414</f>
        <v>0</v>
      </c>
      <c r="K414" s="817"/>
      <c r="L414" s="818"/>
      <c r="M414" s="710">
        <f>N414+O414</f>
        <v>0</v>
      </c>
      <c r="N414" s="817"/>
      <c r="O414" s="818"/>
      <c r="P414" s="710">
        <f>Q414+R414</f>
        <v>0</v>
      </c>
      <c r="Q414" s="817"/>
      <c r="R414" s="818"/>
      <c r="S414" s="710">
        <f>T414+U414</f>
        <v>0</v>
      </c>
      <c r="T414" s="817"/>
      <c r="U414" s="818"/>
      <c r="V414" s="585" t="s">
        <v>34</v>
      </c>
      <c r="W414" s="586" t="s">
        <v>34</v>
      </c>
      <c r="X414" s="586" t="s">
        <v>34</v>
      </c>
      <c r="Y414" s="587" t="s">
        <v>34</v>
      </c>
      <c r="Z414" s="995">
        <f t="shared" ref="Z414:Z419" si="982">G414-J414</f>
        <v>0</v>
      </c>
      <c r="AA414" s="996">
        <f t="shared" ref="AA414:AA419" si="983">G414-M414</f>
        <v>0</v>
      </c>
      <c r="AB414" s="996">
        <f t="shared" ref="AB414:AB419" si="984">G414-P414</f>
        <v>0</v>
      </c>
      <c r="AC414" s="997">
        <f t="shared" ref="AC414:AC419" si="985">G414-S414</f>
        <v>0</v>
      </c>
      <c r="AD414" s="998">
        <f t="shared" ref="AD414:AD419" si="986">IF(G414&gt;0,ROUND((J414/G414),3),0)</f>
        <v>0</v>
      </c>
      <c r="AE414" s="999">
        <f t="shared" ref="AE414:AE419" si="987">IF(G414&gt;0,ROUND((M414/G414),3),0)</f>
        <v>0</v>
      </c>
      <c r="AF414" s="999">
        <f t="shared" ref="AF414:AF419" si="988">IF(G414&gt;0,ROUND((P414/G414),3),0)</f>
        <v>0</v>
      </c>
      <c r="AG414" s="1000">
        <f t="shared" ref="AG414" si="989">IF(G414&gt;0,ROUND((S414/G414),3),0)</f>
        <v>0</v>
      </c>
    </row>
    <row r="415" spans="1:33" s="81" customFormat="1" ht="19.5" thickBot="1" x14ac:dyDescent="0.3">
      <c r="A415" s="1155"/>
      <c r="B415" s="297" t="s">
        <v>303</v>
      </c>
      <c r="C415" s="298">
        <v>2600</v>
      </c>
      <c r="D415" s="107"/>
      <c r="E415" s="206" t="s">
        <v>799</v>
      </c>
      <c r="F415" s="113" t="s">
        <v>43</v>
      </c>
      <c r="G415" s="844">
        <f>ROUND(G416,1)</f>
        <v>0</v>
      </c>
      <c r="H415" s="845">
        <f t="shared" ref="H415:U415" si="990">ROUND(H416,1)</f>
        <v>0</v>
      </c>
      <c r="I415" s="846">
        <f t="shared" si="990"/>
        <v>0</v>
      </c>
      <c r="J415" s="844">
        <f t="shared" si="990"/>
        <v>0</v>
      </c>
      <c r="K415" s="845">
        <f t="shared" si="990"/>
        <v>0</v>
      </c>
      <c r="L415" s="846">
        <f t="shared" si="990"/>
        <v>0</v>
      </c>
      <c r="M415" s="844">
        <f t="shared" si="990"/>
        <v>0</v>
      </c>
      <c r="N415" s="845">
        <f t="shared" si="990"/>
        <v>0</v>
      </c>
      <c r="O415" s="846">
        <f t="shared" si="990"/>
        <v>0</v>
      </c>
      <c r="P415" s="844">
        <f t="shared" si="990"/>
        <v>0</v>
      </c>
      <c r="Q415" s="845">
        <f t="shared" si="990"/>
        <v>0</v>
      </c>
      <c r="R415" s="846">
        <f t="shared" si="990"/>
        <v>0</v>
      </c>
      <c r="S415" s="844">
        <f t="shared" si="990"/>
        <v>0</v>
      </c>
      <c r="T415" s="845">
        <f t="shared" si="990"/>
        <v>0</v>
      </c>
      <c r="U415" s="846">
        <f t="shared" si="990"/>
        <v>0</v>
      </c>
      <c r="V415" s="550" t="s">
        <v>34</v>
      </c>
      <c r="W415" s="540" t="s">
        <v>34</v>
      </c>
      <c r="X415" s="540" t="s">
        <v>34</v>
      </c>
      <c r="Y415" s="551" t="s">
        <v>34</v>
      </c>
      <c r="Z415" s="927">
        <f t="shared" ref="Z415:Z416" si="991">G415-J415</f>
        <v>0</v>
      </c>
      <c r="AA415" s="928">
        <f t="shared" ref="AA415:AA416" si="992">G415-M415</f>
        <v>0</v>
      </c>
      <c r="AB415" s="928">
        <f t="shared" ref="AB415:AB416" si="993">G415-P415</f>
        <v>0</v>
      </c>
      <c r="AC415" s="929">
        <f t="shared" ref="AC415:AC416" si="994">G415-S415</f>
        <v>0</v>
      </c>
      <c r="AD415" s="930">
        <f t="shared" ref="AD415:AD416" si="995">IF(G415&gt;0,ROUND((J415/G415),3),0)</f>
        <v>0</v>
      </c>
      <c r="AE415" s="931">
        <f t="shared" ref="AE415:AE416" si="996">IF(G415&gt;0,ROUND((M415/G415),3),0)</f>
        <v>0</v>
      </c>
      <c r="AF415" s="931">
        <f t="shared" ref="AF415:AF416" si="997">IF(G415&gt;0,ROUND((P415/G415),3),0)</f>
        <v>0</v>
      </c>
      <c r="AG415" s="932">
        <f>IF(G415&gt;0,ROUND((S415/G415),3),0)</f>
        <v>0</v>
      </c>
    </row>
    <row r="416" spans="1:33" s="104" customFormat="1" ht="29.25" outlineLevel="1" thickBot="1" x14ac:dyDescent="0.3">
      <c r="A416" s="1155"/>
      <c r="B416" s="680" t="s">
        <v>306</v>
      </c>
      <c r="C416" s="1201">
        <v>2610</v>
      </c>
      <c r="D416" s="732"/>
      <c r="E416" s="683" t="s">
        <v>646</v>
      </c>
      <c r="F416" s="731" t="s">
        <v>43</v>
      </c>
      <c r="G416" s="711">
        <f>H416+I416</f>
        <v>0</v>
      </c>
      <c r="H416" s="643"/>
      <c r="I416" s="644"/>
      <c r="J416" s="711">
        <f>K416+L416</f>
        <v>0</v>
      </c>
      <c r="K416" s="643"/>
      <c r="L416" s="644"/>
      <c r="M416" s="711">
        <f>N416+O416</f>
        <v>0</v>
      </c>
      <c r="N416" s="643"/>
      <c r="O416" s="644"/>
      <c r="P416" s="711">
        <f>Q416+R416</f>
        <v>0</v>
      </c>
      <c r="Q416" s="643"/>
      <c r="R416" s="644"/>
      <c r="S416" s="711">
        <f>T416+U416</f>
        <v>0</v>
      </c>
      <c r="T416" s="643"/>
      <c r="U416" s="644"/>
      <c r="V416" s="728" t="s">
        <v>34</v>
      </c>
      <c r="W416" s="729" t="s">
        <v>34</v>
      </c>
      <c r="X416" s="729" t="s">
        <v>34</v>
      </c>
      <c r="Y416" s="730" t="s">
        <v>34</v>
      </c>
      <c r="Z416" s="1013">
        <f t="shared" si="991"/>
        <v>0</v>
      </c>
      <c r="AA416" s="1014">
        <f t="shared" si="992"/>
        <v>0</v>
      </c>
      <c r="AB416" s="1014">
        <f t="shared" si="993"/>
        <v>0</v>
      </c>
      <c r="AC416" s="1015">
        <f t="shared" si="994"/>
        <v>0</v>
      </c>
      <c r="AD416" s="1016">
        <f t="shared" si="995"/>
        <v>0</v>
      </c>
      <c r="AE416" s="1017">
        <f t="shared" si="996"/>
        <v>0</v>
      </c>
      <c r="AF416" s="1017">
        <f t="shared" si="997"/>
        <v>0</v>
      </c>
      <c r="AG416" s="1018">
        <f t="shared" ref="AG416" si="998">IF(G416&gt;0,ROUND((S416/G416),3),0)</f>
        <v>0</v>
      </c>
    </row>
    <row r="417" spans="1:33" s="81" customFormat="1" ht="19.5" thickBot="1" x14ac:dyDescent="0.3">
      <c r="A417" s="1155"/>
      <c r="B417" s="297" t="s">
        <v>314</v>
      </c>
      <c r="C417" s="298" t="s">
        <v>304</v>
      </c>
      <c r="D417" s="107"/>
      <c r="E417" s="206" t="s">
        <v>305</v>
      </c>
      <c r="F417" s="113" t="s">
        <v>43</v>
      </c>
      <c r="G417" s="844">
        <f>G418+G423</f>
        <v>0</v>
      </c>
      <c r="H417" s="845">
        <f t="shared" ref="H417:I417" si="999">H418+H423</f>
        <v>0</v>
      </c>
      <c r="I417" s="846">
        <f t="shared" si="999"/>
        <v>0</v>
      </c>
      <c r="J417" s="844">
        <f>J418+J423</f>
        <v>0</v>
      </c>
      <c r="K417" s="845">
        <f t="shared" ref="K417:L417" si="1000">K418+K423</f>
        <v>0</v>
      </c>
      <c r="L417" s="846">
        <f t="shared" si="1000"/>
        <v>0</v>
      </c>
      <c r="M417" s="844">
        <f>M418+M423</f>
        <v>0</v>
      </c>
      <c r="N417" s="845">
        <f t="shared" ref="N417:O417" si="1001">N418+N423</f>
        <v>0</v>
      </c>
      <c r="O417" s="846">
        <f t="shared" si="1001"/>
        <v>0</v>
      </c>
      <c r="P417" s="844">
        <f>P418+P423</f>
        <v>0</v>
      </c>
      <c r="Q417" s="845">
        <f t="shared" ref="Q417:R417" si="1002">Q418+Q423</f>
        <v>0</v>
      </c>
      <c r="R417" s="846">
        <f t="shared" si="1002"/>
        <v>0</v>
      </c>
      <c r="S417" s="844">
        <f>S418+S423</f>
        <v>0</v>
      </c>
      <c r="T417" s="845">
        <f t="shared" ref="T417:U417" si="1003">T418+T423</f>
        <v>0</v>
      </c>
      <c r="U417" s="846">
        <f t="shared" si="1003"/>
        <v>0</v>
      </c>
      <c r="V417" s="550" t="s">
        <v>34</v>
      </c>
      <c r="W417" s="540" t="s">
        <v>34</v>
      </c>
      <c r="X417" s="540" t="s">
        <v>34</v>
      </c>
      <c r="Y417" s="551" t="s">
        <v>34</v>
      </c>
      <c r="Z417" s="927">
        <f t="shared" si="982"/>
        <v>0</v>
      </c>
      <c r="AA417" s="928">
        <f t="shared" si="983"/>
        <v>0</v>
      </c>
      <c r="AB417" s="928">
        <f t="shared" si="984"/>
        <v>0</v>
      </c>
      <c r="AC417" s="929">
        <f t="shared" si="985"/>
        <v>0</v>
      </c>
      <c r="AD417" s="930">
        <f t="shared" si="986"/>
        <v>0</v>
      </c>
      <c r="AE417" s="931">
        <f t="shared" si="987"/>
        <v>0</v>
      </c>
      <c r="AF417" s="931">
        <f t="shared" si="988"/>
        <v>0</v>
      </c>
      <c r="AG417" s="932">
        <f>IF(G417&gt;0,ROUND((S417/G417),3),0)</f>
        <v>0</v>
      </c>
    </row>
    <row r="418" spans="1:33" s="104" customFormat="1" ht="19.5" outlineLevel="1" thickBot="1" x14ac:dyDescent="0.3">
      <c r="A418" s="1155"/>
      <c r="B418" s="680" t="s">
        <v>689</v>
      </c>
      <c r="C418" s="1201">
        <v>2720</v>
      </c>
      <c r="D418" s="732"/>
      <c r="E418" s="1202" t="s">
        <v>307</v>
      </c>
      <c r="F418" s="731" t="s">
        <v>43</v>
      </c>
      <c r="G418" s="838">
        <f>G419+G422</f>
        <v>0</v>
      </c>
      <c r="H418" s="1203">
        <f t="shared" ref="H418:U418" si="1004">H419+H422</f>
        <v>0</v>
      </c>
      <c r="I418" s="889">
        <f t="shared" si="1004"/>
        <v>0</v>
      </c>
      <c r="J418" s="838">
        <f t="shared" si="1004"/>
        <v>0</v>
      </c>
      <c r="K418" s="1203">
        <f t="shared" si="1004"/>
        <v>0</v>
      </c>
      <c r="L418" s="889">
        <f t="shared" si="1004"/>
        <v>0</v>
      </c>
      <c r="M418" s="838">
        <f t="shared" si="1004"/>
        <v>0</v>
      </c>
      <c r="N418" s="1203">
        <f t="shared" si="1004"/>
        <v>0</v>
      </c>
      <c r="O418" s="889">
        <f t="shared" si="1004"/>
        <v>0</v>
      </c>
      <c r="P418" s="838">
        <f t="shared" si="1004"/>
        <v>0</v>
      </c>
      <c r="Q418" s="1203">
        <f t="shared" si="1004"/>
        <v>0</v>
      </c>
      <c r="R418" s="889">
        <f t="shared" si="1004"/>
        <v>0</v>
      </c>
      <c r="S418" s="838">
        <f t="shared" si="1004"/>
        <v>0</v>
      </c>
      <c r="T418" s="1203">
        <f t="shared" si="1004"/>
        <v>0</v>
      </c>
      <c r="U418" s="889">
        <f t="shared" si="1004"/>
        <v>0</v>
      </c>
      <c r="V418" s="667" t="s">
        <v>34</v>
      </c>
      <c r="W418" s="668" t="s">
        <v>34</v>
      </c>
      <c r="X418" s="668" t="s">
        <v>34</v>
      </c>
      <c r="Y418" s="669" t="s">
        <v>34</v>
      </c>
      <c r="Z418" s="1013">
        <f t="shared" si="982"/>
        <v>0</v>
      </c>
      <c r="AA418" s="1014">
        <f t="shared" si="983"/>
        <v>0</v>
      </c>
      <c r="AB418" s="1014">
        <f t="shared" si="984"/>
        <v>0</v>
      </c>
      <c r="AC418" s="1015">
        <f t="shared" si="985"/>
        <v>0</v>
      </c>
      <c r="AD418" s="1016">
        <f t="shared" si="986"/>
        <v>0</v>
      </c>
      <c r="AE418" s="1017">
        <f t="shared" si="987"/>
        <v>0</v>
      </c>
      <c r="AF418" s="1017">
        <f t="shared" si="988"/>
        <v>0</v>
      </c>
      <c r="AG418" s="1018">
        <f t="shared" ref="AG418:AG419" si="1005">IF(G418&gt;0,ROUND((S418/G418),3),0)</f>
        <v>0</v>
      </c>
    </row>
    <row r="419" spans="1:33" s="20" customFormat="1" ht="15.75" outlineLevel="1" x14ac:dyDescent="0.25">
      <c r="A419" s="127"/>
      <c r="B419" s="1484" t="s">
        <v>690</v>
      </c>
      <c r="C419" s="281">
        <v>2720</v>
      </c>
      <c r="D419" s="299"/>
      <c r="E419" s="204" t="s">
        <v>533</v>
      </c>
      <c r="F419" s="281" t="s">
        <v>43</v>
      </c>
      <c r="G419" s="642">
        <f>H419+I419</f>
        <v>0</v>
      </c>
      <c r="H419" s="643"/>
      <c r="I419" s="644"/>
      <c r="J419" s="642">
        <f>K419+L419</f>
        <v>0</v>
      </c>
      <c r="K419" s="643"/>
      <c r="L419" s="644"/>
      <c r="M419" s="642">
        <f>N419+O419</f>
        <v>0</v>
      </c>
      <c r="N419" s="643"/>
      <c r="O419" s="644"/>
      <c r="P419" s="642">
        <f>Q419+R419</f>
        <v>0</v>
      </c>
      <c r="Q419" s="643"/>
      <c r="R419" s="644"/>
      <c r="S419" s="642">
        <f>T419+U419</f>
        <v>0</v>
      </c>
      <c r="T419" s="643"/>
      <c r="U419" s="644"/>
      <c r="V419" s="561" t="s">
        <v>34</v>
      </c>
      <c r="W419" s="562" t="s">
        <v>34</v>
      </c>
      <c r="X419" s="562" t="s">
        <v>34</v>
      </c>
      <c r="Y419" s="563" t="s">
        <v>34</v>
      </c>
      <c r="Z419" s="933">
        <f t="shared" si="982"/>
        <v>0</v>
      </c>
      <c r="AA419" s="787">
        <f t="shared" si="983"/>
        <v>0</v>
      </c>
      <c r="AB419" s="787">
        <f t="shared" si="984"/>
        <v>0</v>
      </c>
      <c r="AC419" s="934">
        <f t="shared" si="985"/>
        <v>0</v>
      </c>
      <c r="AD419" s="935">
        <f t="shared" si="986"/>
        <v>0</v>
      </c>
      <c r="AE419" s="936">
        <f t="shared" si="987"/>
        <v>0</v>
      </c>
      <c r="AF419" s="936">
        <f t="shared" si="988"/>
        <v>0</v>
      </c>
      <c r="AG419" s="937">
        <f t="shared" si="1005"/>
        <v>0</v>
      </c>
    </row>
    <row r="420" spans="1:33" s="213" customFormat="1" ht="12" outlineLevel="1" x14ac:dyDescent="0.25">
      <c r="A420" s="1156"/>
      <c r="B420" s="300"/>
      <c r="C420" s="260"/>
      <c r="D420" s="301"/>
      <c r="E420" s="122" t="s">
        <v>308</v>
      </c>
      <c r="F420" s="260" t="s">
        <v>36</v>
      </c>
      <c r="G420" s="789">
        <f>H420+I420</f>
        <v>0</v>
      </c>
      <c r="H420" s="790"/>
      <c r="I420" s="791"/>
      <c r="J420" s="789">
        <f>K420+L420</f>
        <v>0</v>
      </c>
      <c r="K420" s="790"/>
      <c r="L420" s="791"/>
      <c r="M420" s="789">
        <f>N420+O420</f>
        <v>0</v>
      </c>
      <c r="N420" s="790"/>
      <c r="O420" s="791"/>
      <c r="P420" s="789">
        <f>Q420+R420</f>
        <v>0</v>
      </c>
      <c r="Q420" s="790"/>
      <c r="R420" s="791"/>
      <c r="S420" s="789">
        <f>T420+U420</f>
        <v>0</v>
      </c>
      <c r="T420" s="790"/>
      <c r="U420" s="791"/>
      <c r="V420" s="555" t="s">
        <v>34</v>
      </c>
      <c r="W420" s="556" t="s">
        <v>34</v>
      </c>
      <c r="X420" s="556" t="s">
        <v>34</v>
      </c>
      <c r="Y420" s="557" t="s">
        <v>34</v>
      </c>
      <c r="Z420" s="954" t="s">
        <v>34</v>
      </c>
      <c r="AA420" s="955" t="s">
        <v>34</v>
      </c>
      <c r="AB420" s="955" t="s">
        <v>34</v>
      </c>
      <c r="AC420" s="956" t="s">
        <v>34</v>
      </c>
      <c r="AD420" s="954" t="s">
        <v>34</v>
      </c>
      <c r="AE420" s="955" t="s">
        <v>34</v>
      </c>
      <c r="AF420" s="955" t="s">
        <v>34</v>
      </c>
      <c r="AG420" s="956" t="s">
        <v>34</v>
      </c>
    </row>
    <row r="421" spans="1:33" s="213" customFormat="1" ht="12.75" outlineLevel="1" thickBot="1" x14ac:dyDescent="0.3">
      <c r="A421" s="1156"/>
      <c r="B421" s="302"/>
      <c r="C421" s="303"/>
      <c r="D421" s="304"/>
      <c r="E421" s="305" t="s">
        <v>309</v>
      </c>
      <c r="F421" s="306" t="s">
        <v>62</v>
      </c>
      <c r="G421" s="833">
        <f>IF(I421+H421&gt;0,AVERAGE(H421:I421),0)</f>
        <v>0</v>
      </c>
      <c r="H421" s="834"/>
      <c r="I421" s="835"/>
      <c r="J421" s="833">
        <f>IF(L421+K421&gt;0,AVERAGE(K421:L421),0)</f>
        <v>0</v>
      </c>
      <c r="K421" s="834"/>
      <c r="L421" s="835"/>
      <c r="M421" s="833">
        <f>IF(O421+N421&gt;0,AVERAGE(N421:O421),0)</f>
        <v>0</v>
      </c>
      <c r="N421" s="834"/>
      <c r="O421" s="835"/>
      <c r="P421" s="833">
        <f>IF(R421+Q421&gt;0,AVERAGE(Q421:R421),0)</f>
        <v>0</v>
      </c>
      <c r="Q421" s="834"/>
      <c r="R421" s="835"/>
      <c r="S421" s="833">
        <f>IF(U421+T421&gt;0,AVERAGE(T421:U421),0)</f>
        <v>0</v>
      </c>
      <c r="T421" s="834"/>
      <c r="U421" s="835"/>
      <c r="V421" s="558" t="s">
        <v>34</v>
      </c>
      <c r="W421" s="559" t="s">
        <v>34</v>
      </c>
      <c r="X421" s="559" t="s">
        <v>34</v>
      </c>
      <c r="Y421" s="560" t="s">
        <v>34</v>
      </c>
      <c r="Z421" s="957" t="s">
        <v>34</v>
      </c>
      <c r="AA421" s="958" t="s">
        <v>34</v>
      </c>
      <c r="AB421" s="958" t="s">
        <v>34</v>
      </c>
      <c r="AC421" s="959" t="s">
        <v>34</v>
      </c>
      <c r="AD421" s="957" t="s">
        <v>34</v>
      </c>
      <c r="AE421" s="958" t="s">
        <v>34</v>
      </c>
      <c r="AF421" s="958" t="s">
        <v>34</v>
      </c>
      <c r="AG421" s="959" t="s">
        <v>34</v>
      </c>
    </row>
    <row r="422" spans="1:33" s="20" customFormat="1" ht="27" outlineLevel="1" thickTop="1" thickBot="1" x14ac:dyDescent="0.3">
      <c r="A422" s="131"/>
      <c r="B422" s="1485" t="s">
        <v>691</v>
      </c>
      <c r="C422" s="281">
        <v>2720</v>
      </c>
      <c r="D422" s="282"/>
      <c r="E422" s="283" t="s">
        <v>156</v>
      </c>
      <c r="F422" s="281" t="s">
        <v>43</v>
      </c>
      <c r="G422" s="710">
        <f>H422+I422</f>
        <v>0</v>
      </c>
      <c r="H422" s="817"/>
      <c r="I422" s="818"/>
      <c r="J422" s="710">
        <f>K422+L422</f>
        <v>0</v>
      </c>
      <c r="K422" s="817"/>
      <c r="L422" s="818"/>
      <c r="M422" s="710">
        <f>N422+O422</f>
        <v>0</v>
      </c>
      <c r="N422" s="817"/>
      <c r="O422" s="818"/>
      <c r="P422" s="710">
        <f>Q422+R422</f>
        <v>0</v>
      </c>
      <c r="Q422" s="817"/>
      <c r="R422" s="818"/>
      <c r="S422" s="710">
        <f>T422+U422</f>
        <v>0</v>
      </c>
      <c r="T422" s="817"/>
      <c r="U422" s="818"/>
      <c r="V422" s="585" t="s">
        <v>34</v>
      </c>
      <c r="W422" s="586" t="s">
        <v>34</v>
      </c>
      <c r="X422" s="586" t="s">
        <v>34</v>
      </c>
      <c r="Y422" s="587" t="s">
        <v>34</v>
      </c>
      <c r="Z422" s="995">
        <f t="shared" ref="Z422:Z433" si="1006">G422-J422</f>
        <v>0</v>
      </c>
      <c r="AA422" s="996">
        <f t="shared" ref="AA422:AA433" si="1007">G422-M422</f>
        <v>0</v>
      </c>
      <c r="AB422" s="996">
        <f t="shared" ref="AB422:AB433" si="1008">G422-P422</f>
        <v>0</v>
      </c>
      <c r="AC422" s="997">
        <f t="shared" ref="AC422:AC433" si="1009">G422-S422</f>
        <v>0</v>
      </c>
      <c r="AD422" s="998">
        <f t="shared" ref="AD422:AD447" si="1010">IF(G422&gt;0,ROUND((J422/G422),3),0)</f>
        <v>0</v>
      </c>
      <c r="AE422" s="999">
        <f t="shared" ref="AE422:AE447" si="1011">IF(G422&gt;0,ROUND((M422/G422),3),0)</f>
        <v>0</v>
      </c>
      <c r="AF422" s="999">
        <f t="shared" ref="AF422:AF447" si="1012">IF(G422&gt;0,ROUND((P422/G422),3),0)</f>
        <v>0</v>
      </c>
      <c r="AG422" s="1000">
        <f t="shared" ref="AG422:AG430" si="1013">IF(G422&gt;0,ROUND((S422/G422),3),0)</f>
        <v>0</v>
      </c>
    </row>
    <row r="423" spans="1:33" s="104" customFormat="1" ht="19.5" outlineLevel="1" thickBot="1" x14ac:dyDescent="0.3">
      <c r="A423" s="1155"/>
      <c r="B423" s="680" t="s">
        <v>692</v>
      </c>
      <c r="C423" s="1201" t="s">
        <v>310</v>
      </c>
      <c r="D423" s="732"/>
      <c r="E423" s="1202" t="s">
        <v>311</v>
      </c>
      <c r="F423" s="731" t="s">
        <v>43</v>
      </c>
      <c r="G423" s="838">
        <f>ROUND(G424+G425+G428+G429+G430,1)</f>
        <v>0</v>
      </c>
      <c r="H423" s="1203">
        <f t="shared" ref="H423:U423" si="1014">ROUND(H424+H425+H428+H429+H430,1)</f>
        <v>0</v>
      </c>
      <c r="I423" s="889">
        <f t="shared" si="1014"/>
        <v>0</v>
      </c>
      <c r="J423" s="838">
        <f t="shared" si="1014"/>
        <v>0</v>
      </c>
      <c r="K423" s="1203">
        <f t="shared" si="1014"/>
        <v>0</v>
      </c>
      <c r="L423" s="889">
        <f t="shared" si="1014"/>
        <v>0</v>
      </c>
      <c r="M423" s="838">
        <f t="shared" si="1014"/>
        <v>0</v>
      </c>
      <c r="N423" s="1203">
        <f t="shared" si="1014"/>
        <v>0</v>
      </c>
      <c r="O423" s="889">
        <f t="shared" si="1014"/>
        <v>0</v>
      </c>
      <c r="P423" s="838">
        <f t="shared" si="1014"/>
        <v>0</v>
      </c>
      <c r="Q423" s="1203">
        <f t="shared" si="1014"/>
        <v>0</v>
      </c>
      <c r="R423" s="889">
        <f t="shared" si="1014"/>
        <v>0</v>
      </c>
      <c r="S423" s="838">
        <f t="shared" si="1014"/>
        <v>0</v>
      </c>
      <c r="T423" s="1203">
        <f t="shared" si="1014"/>
        <v>0</v>
      </c>
      <c r="U423" s="889">
        <f t="shared" si="1014"/>
        <v>0</v>
      </c>
      <c r="V423" s="667" t="s">
        <v>34</v>
      </c>
      <c r="W423" s="668" t="s">
        <v>34</v>
      </c>
      <c r="X423" s="668" t="s">
        <v>34</v>
      </c>
      <c r="Y423" s="669" t="s">
        <v>34</v>
      </c>
      <c r="Z423" s="1013">
        <f t="shared" si="1006"/>
        <v>0</v>
      </c>
      <c r="AA423" s="1014">
        <f t="shared" si="1007"/>
        <v>0</v>
      </c>
      <c r="AB423" s="1014">
        <f t="shared" si="1008"/>
        <v>0</v>
      </c>
      <c r="AC423" s="1015">
        <f t="shared" si="1009"/>
        <v>0</v>
      </c>
      <c r="AD423" s="1016">
        <f t="shared" si="1010"/>
        <v>0</v>
      </c>
      <c r="AE423" s="1017">
        <f t="shared" si="1011"/>
        <v>0</v>
      </c>
      <c r="AF423" s="1017">
        <f t="shared" si="1012"/>
        <v>0</v>
      </c>
      <c r="AG423" s="1018">
        <f t="shared" si="1013"/>
        <v>0</v>
      </c>
    </row>
    <row r="424" spans="1:33" s="20" customFormat="1" ht="16.5" outlineLevel="1" thickBot="1" x14ac:dyDescent="0.3">
      <c r="A424" s="127"/>
      <c r="B424" s="184" t="s">
        <v>693</v>
      </c>
      <c r="C424" s="185">
        <v>2730</v>
      </c>
      <c r="D424" s="186" t="s">
        <v>312</v>
      </c>
      <c r="E424" s="147" t="s">
        <v>313</v>
      </c>
      <c r="F424" s="185" t="s">
        <v>43</v>
      </c>
      <c r="G424" s="885">
        <f>H424+I424</f>
        <v>0</v>
      </c>
      <c r="H424" s="886"/>
      <c r="I424" s="887"/>
      <c r="J424" s="885">
        <f>K424+L424</f>
        <v>0</v>
      </c>
      <c r="K424" s="886"/>
      <c r="L424" s="887"/>
      <c r="M424" s="885">
        <f>N424+O424</f>
        <v>0</v>
      </c>
      <c r="N424" s="886"/>
      <c r="O424" s="887"/>
      <c r="P424" s="885">
        <f>Q424+R424</f>
        <v>0</v>
      </c>
      <c r="Q424" s="886"/>
      <c r="R424" s="887"/>
      <c r="S424" s="885">
        <f>T424+U424</f>
        <v>0</v>
      </c>
      <c r="T424" s="886"/>
      <c r="U424" s="887"/>
      <c r="V424" s="588" t="s">
        <v>34</v>
      </c>
      <c r="W424" s="589" t="s">
        <v>34</v>
      </c>
      <c r="X424" s="589" t="s">
        <v>34</v>
      </c>
      <c r="Y424" s="590" t="s">
        <v>34</v>
      </c>
      <c r="Z424" s="1031">
        <f t="shared" si="1006"/>
        <v>0</v>
      </c>
      <c r="AA424" s="1032">
        <f t="shared" si="1007"/>
        <v>0</v>
      </c>
      <c r="AB424" s="1032">
        <f t="shared" si="1008"/>
        <v>0</v>
      </c>
      <c r="AC424" s="1033">
        <f t="shared" si="1009"/>
        <v>0</v>
      </c>
      <c r="AD424" s="1034">
        <f t="shared" si="1010"/>
        <v>0</v>
      </c>
      <c r="AE424" s="1035">
        <f t="shared" si="1011"/>
        <v>0</v>
      </c>
      <c r="AF424" s="1035">
        <f t="shared" si="1012"/>
        <v>0</v>
      </c>
      <c r="AG424" s="1036">
        <f t="shared" si="1013"/>
        <v>0</v>
      </c>
    </row>
    <row r="425" spans="1:33" s="20" customFormat="1" ht="16.5" outlineLevel="1" thickTop="1" x14ac:dyDescent="0.25">
      <c r="A425" s="127"/>
      <c r="B425" s="256" t="s">
        <v>694</v>
      </c>
      <c r="C425" s="289">
        <v>2730</v>
      </c>
      <c r="D425" s="290" t="s">
        <v>524</v>
      </c>
      <c r="E425" s="150" t="s">
        <v>638</v>
      </c>
      <c r="F425" s="56" t="s">
        <v>43</v>
      </c>
      <c r="G425" s="639">
        <f>H425+I425</f>
        <v>0</v>
      </c>
      <c r="H425" s="787">
        <f>ROUND(H426*H427/1000,1)</f>
        <v>0</v>
      </c>
      <c r="I425" s="788">
        <f>ROUND(I426*I427/1000,1)</f>
        <v>0</v>
      </c>
      <c r="J425" s="639">
        <f>K425+L425</f>
        <v>0</v>
      </c>
      <c r="K425" s="787">
        <f>ROUND(K426*K427/1000,1)</f>
        <v>0</v>
      </c>
      <c r="L425" s="788">
        <f>ROUND(L426*L427/1000,1)</f>
        <v>0</v>
      </c>
      <c r="M425" s="639">
        <f>N425+O425</f>
        <v>0</v>
      </c>
      <c r="N425" s="787">
        <f>ROUND(N426*N427/1000,1)</f>
        <v>0</v>
      </c>
      <c r="O425" s="788">
        <f>ROUND(O426*O427/1000,1)</f>
        <v>0</v>
      </c>
      <c r="P425" s="639">
        <f>Q425+R425</f>
        <v>0</v>
      </c>
      <c r="Q425" s="787">
        <f>ROUND(Q426*Q427/1000,1)</f>
        <v>0</v>
      </c>
      <c r="R425" s="788">
        <f>ROUND(R426*R427/1000,1)</f>
        <v>0</v>
      </c>
      <c r="S425" s="639">
        <f>T425+U425</f>
        <v>0</v>
      </c>
      <c r="T425" s="787">
        <f>ROUND(T426*T427/1000,1)</f>
        <v>0</v>
      </c>
      <c r="U425" s="788">
        <f>ROUND(U426*U427/1000,1)</f>
        <v>0</v>
      </c>
      <c r="V425" s="561" t="s">
        <v>34</v>
      </c>
      <c r="W425" s="562" t="s">
        <v>34</v>
      </c>
      <c r="X425" s="562" t="s">
        <v>34</v>
      </c>
      <c r="Y425" s="563" t="s">
        <v>34</v>
      </c>
      <c r="Z425" s="933">
        <f t="shared" ref="Z425" si="1015">G425-J425</f>
        <v>0</v>
      </c>
      <c r="AA425" s="787">
        <f t="shared" ref="AA425" si="1016">G425-M425</f>
        <v>0</v>
      </c>
      <c r="AB425" s="787">
        <f t="shared" ref="AB425" si="1017">G425-P425</f>
        <v>0</v>
      </c>
      <c r="AC425" s="934">
        <f t="shared" ref="AC425" si="1018">G425-S425</f>
        <v>0</v>
      </c>
      <c r="AD425" s="935">
        <f t="shared" ref="AD425" si="1019">IF(G425&gt;0,ROUND((J425/G425),3),0)</f>
        <v>0</v>
      </c>
      <c r="AE425" s="936">
        <f t="shared" ref="AE425" si="1020">IF(G425&gt;0,ROUND((M425/G425),3),0)</f>
        <v>0</v>
      </c>
      <c r="AF425" s="936">
        <f t="shared" ref="AF425" si="1021">IF(G425&gt;0,ROUND((P425/G425),3),0)</f>
        <v>0</v>
      </c>
      <c r="AG425" s="937">
        <f t="shared" ref="AG425" si="1022">IF(G425&gt;0,ROUND((S425/G425),3),0)</f>
        <v>0</v>
      </c>
    </row>
    <row r="426" spans="1:33" s="213" customFormat="1" ht="12" outlineLevel="1" x14ac:dyDescent="0.25">
      <c r="A426" s="1156"/>
      <c r="B426" s="1119"/>
      <c r="C426" s="1120"/>
      <c r="D426" s="1121" t="s">
        <v>524</v>
      </c>
      <c r="E426" s="1122" t="s">
        <v>85</v>
      </c>
      <c r="F426" s="260" t="s">
        <v>36</v>
      </c>
      <c r="G426" s="789">
        <f>H426+I426</f>
        <v>0</v>
      </c>
      <c r="H426" s="1827"/>
      <c r="I426" s="1828"/>
      <c r="J426" s="789">
        <f>K426+L426</f>
        <v>0</v>
      </c>
      <c r="K426" s="1827"/>
      <c r="L426" s="1828"/>
      <c r="M426" s="789">
        <f>N426+O426</f>
        <v>0</v>
      </c>
      <c r="N426" s="1827"/>
      <c r="O426" s="1828"/>
      <c r="P426" s="789">
        <f>Q426+R426</f>
        <v>0</v>
      </c>
      <c r="Q426" s="1827"/>
      <c r="R426" s="1828"/>
      <c r="S426" s="789">
        <f>T426+U426</f>
        <v>0</v>
      </c>
      <c r="T426" s="1827"/>
      <c r="U426" s="1828"/>
      <c r="V426" s="555" t="s">
        <v>34</v>
      </c>
      <c r="W426" s="556" t="s">
        <v>34</v>
      </c>
      <c r="X426" s="556" t="s">
        <v>34</v>
      </c>
      <c r="Y426" s="557" t="s">
        <v>34</v>
      </c>
      <c r="Z426" s="954" t="s">
        <v>34</v>
      </c>
      <c r="AA426" s="955" t="s">
        <v>34</v>
      </c>
      <c r="AB426" s="955" t="s">
        <v>34</v>
      </c>
      <c r="AC426" s="956" t="s">
        <v>34</v>
      </c>
      <c r="AD426" s="954" t="s">
        <v>34</v>
      </c>
      <c r="AE426" s="955" t="s">
        <v>34</v>
      </c>
      <c r="AF426" s="955" t="s">
        <v>34</v>
      </c>
      <c r="AG426" s="956" t="s">
        <v>34</v>
      </c>
    </row>
    <row r="427" spans="1:33" s="213" customFormat="1" ht="12.75" outlineLevel="1" thickBot="1" x14ac:dyDescent="0.3">
      <c r="A427" s="1156"/>
      <c r="B427" s="261"/>
      <c r="C427" s="293"/>
      <c r="D427" s="294" t="s">
        <v>524</v>
      </c>
      <c r="E427" s="276" t="s">
        <v>420</v>
      </c>
      <c r="F427" s="264" t="s">
        <v>62</v>
      </c>
      <c r="G427" s="792">
        <f>IF(I427+H427&gt;0,AVERAGE(H427:I427),0)</f>
        <v>0</v>
      </c>
      <c r="H427" s="1837"/>
      <c r="I427" s="1838"/>
      <c r="J427" s="792">
        <f>IF(L427+K427&gt;0,AVERAGE(K427:L427),0)</f>
        <v>0</v>
      </c>
      <c r="K427" s="1837"/>
      <c r="L427" s="1838"/>
      <c r="M427" s="792">
        <f>IF(O427+N427&gt;0,AVERAGE(N427:O427),0)</f>
        <v>0</v>
      </c>
      <c r="N427" s="1837"/>
      <c r="O427" s="1838"/>
      <c r="P427" s="792">
        <f>IF(R427+Q427&gt;0,AVERAGE(Q427:R427),0)</f>
        <v>0</v>
      </c>
      <c r="Q427" s="1837"/>
      <c r="R427" s="1838"/>
      <c r="S427" s="792">
        <f>IF(U427+T427&gt;0,AVERAGE(T427:U427),0)</f>
        <v>0</v>
      </c>
      <c r="T427" s="1837"/>
      <c r="U427" s="1838"/>
      <c r="V427" s="558" t="s">
        <v>34</v>
      </c>
      <c r="W427" s="559" t="s">
        <v>34</v>
      </c>
      <c r="X427" s="559" t="s">
        <v>34</v>
      </c>
      <c r="Y427" s="560" t="s">
        <v>34</v>
      </c>
      <c r="Z427" s="957" t="s">
        <v>34</v>
      </c>
      <c r="AA427" s="958" t="s">
        <v>34</v>
      </c>
      <c r="AB427" s="958" t="s">
        <v>34</v>
      </c>
      <c r="AC427" s="959" t="s">
        <v>34</v>
      </c>
      <c r="AD427" s="957" t="s">
        <v>34</v>
      </c>
      <c r="AE427" s="958" t="s">
        <v>34</v>
      </c>
      <c r="AF427" s="958" t="s">
        <v>34</v>
      </c>
      <c r="AG427" s="959" t="s">
        <v>34</v>
      </c>
    </row>
    <row r="428" spans="1:33" s="20" customFormat="1" ht="27" outlineLevel="1" thickTop="1" thickBot="1" x14ac:dyDescent="0.3">
      <c r="A428" s="127"/>
      <c r="B428" s="316" t="s">
        <v>695</v>
      </c>
      <c r="C428" s="247">
        <v>2730</v>
      </c>
      <c r="D428" s="307"/>
      <c r="E428" s="246" t="s">
        <v>639</v>
      </c>
      <c r="F428" s="247" t="s">
        <v>43</v>
      </c>
      <c r="G428" s="797">
        <f>H428+I428</f>
        <v>0</v>
      </c>
      <c r="H428" s="798"/>
      <c r="I428" s="799"/>
      <c r="J428" s="797">
        <f>K428+L428</f>
        <v>0</v>
      </c>
      <c r="K428" s="798"/>
      <c r="L428" s="799"/>
      <c r="M428" s="797">
        <f>N428+O428</f>
        <v>0</v>
      </c>
      <c r="N428" s="798"/>
      <c r="O428" s="799"/>
      <c r="P428" s="797">
        <f>Q428+R428</f>
        <v>0</v>
      </c>
      <c r="Q428" s="798"/>
      <c r="R428" s="799"/>
      <c r="S428" s="797">
        <f>T428+U428</f>
        <v>0</v>
      </c>
      <c r="T428" s="798"/>
      <c r="U428" s="799"/>
      <c r="V428" s="567" t="s">
        <v>34</v>
      </c>
      <c r="W428" s="568" t="s">
        <v>34</v>
      </c>
      <c r="X428" s="568" t="s">
        <v>34</v>
      </c>
      <c r="Y428" s="569" t="s">
        <v>34</v>
      </c>
      <c r="Z428" s="966">
        <f>G428-J428</f>
        <v>0</v>
      </c>
      <c r="AA428" s="819">
        <f>G428-M428</f>
        <v>0</v>
      </c>
      <c r="AB428" s="819">
        <f>G428-P428</f>
        <v>0</v>
      </c>
      <c r="AC428" s="967">
        <f>G428-S428</f>
        <v>0</v>
      </c>
      <c r="AD428" s="968">
        <f>IF(G428&gt;0,ROUND((J428/G428),3),0)</f>
        <v>0</v>
      </c>
      <c r="AE428" s="969">
        <f>IF(G428&gt;0,ROUND((M428/G428),3),0)</f>
        <v>0</v>
      </c>
      <c r="AF428" s="969">
        <f>IF(G428&gt;0,ROUND((P428/G428),3),0)</f>
        <v>0</v>
      </c>
      <c r="AG428" s="970">
        <f>IF(G428&gt;0,ROUND((S428/G428),3),0)</f>
        <v>0</v>
      </c>
    </row>
    <row r="429" spans="1:33" s="20" customFormat="1" ht="17.25" outlineLevel="1" thickTop="1" thickBot="1" x14ac:dyDescent="0.3">
      <c r="A429" s="127"/>
      <c r="B429" s="184" t="s">
        <v>696</v>
      </c>
      <c r="C429" s="211">
        <v>2730</v>
      </c>
      <c r="D429" s="308"/>
      <c r="E429" s="210" t="s">
        <v>525</v>
      </c>
      <c r="F429" s="211" t="s">
        <v>43</v>
      </c>
      <c r="G429" s="710">
        <f>H429+I429</f>
        <v>0</v>
      </c>
      <c r="H429" s="817"/>
      <c r="I429" s="818"/>
      <c r="J429" s="710">
        <f>K429+L429</f>
        <v>0</v>
      </c>
      <c r="K429" s="817"/>
      <c r="L429" s="818"/>
      <c r="M429" s="710">
        <f>N429+O429</f>
        <v>0</v>
      </c>
      <c r="N429" s="817"/>
      <c r="O429" s="818"/>
      <c r="P429" s="710">
        <f>Q429+R429</f>
        <v>0</v>
      </c>
      <c r="Q429" s="817"/>
      <c r="R429" s="818"/>
      <c r="S429" s="710">
        <f>T429+U429</f>
        <v>0</v>
      </c>
      <c r="T429" s="817"/>
      <c r="U429" s="818"/>
      <c r="V429" s="561" t="s">
        <v>34</v>
      </c>
      <c r="W429" s="562" t="s">
        <v>34</v>
      </c>
      <c r="X429" s="562" t="s">
        <v>34</v>
      </c>
      <c r="Y429" s="563" t="s">
        <v>34</v>
      </c>
      <c r="Z429" s="933">
        <f t="shared" si="1006"/>
        <v>0</v>
      </c>
      <c r="AA429" s="787">
        <f t="shared" si="1007"/>
        <v>0</v>
      </c>
      <c r="AB429" s="787">
        <f t="shared" si="1008"/>
        <v>0</v>
      </c>
      <c r="AC429" s="934">
        <f t="shared" si="1009"/>
        <v>0</v>
      </c>
      <c r="AD429" s="935">
        <f t="shared" si="1010"/>
        <v>0</v>
      </c>
      <c r="AE429" s="936">
        <f t="shared" si="1011"/>
        <v>0</v>
      </c>
      <c r="AF429" s="936">
        <f t="shared" si="1012"/>
        <v>0</v>
      </c>
      <c r="AG429" s="937">
        <f t="shared" si="1013"/>
        <v>0</v>
      </c>
    </row>
    <row r="430" spans="1:33" s="20" customFormat="1" ht="27" outlineLevel="1" thickTop="1" thickBot="1" x14ac:dyDescent="0.3">
      <c r="A430" s="127"/>
      <c r="B430" s="1090" t="s">
        <v>697</v>
      </c>
      <c r="C430" s="281">
        <v>2730</v>
      </c>
      <c r="D430" s="282"/>
      <c r="E430" s="283" t="s">
        <v>156</v>
      </c>
      <c r="F430" s="281" t="s">
        <v>43</v>
      </c>
      <c r="G430" s="710">
        <f>H430+I430</f>
        <v>0</v>
      </c>
      <c r="H430" s="817"/>
      <c r="I430" s="818"/>
      <c r="J430" s="710">
        <f>K430+L430</f>
        <v>0</v>
      </c>
      <c r="K430" s="817"/>
      <c r="L430" s="818"/>
      <c r="M430" s="710">
        <f>N430+O430</f>
        <v>0</v>
      </c>
      <c r="N430" s="817"/>
      <c r="O430" s="818"/>
      <c r="P430" s="710">
        <f>Q430+R430</f>
        <v>0</v>
      </c>
      <c r="Q430" s="817"/>
      <c r="R430" s="818"/>
      <c r="S430" s="710">
        <f>T430+U430</f>
        <v>0</v>
      </c>
      <c r="T430" s="817"/>
      <c r="U430" s="818"/>
      <c r="V430" s="585" t="s">
        <v>34</v>
      </c>
      <c r="W430" s="586" t="s">
        <v>34</v>
      </c>
      <c r="X430" s="586" t="s">
        <v>34</v>
      </c>
      <c r="Y430" s="587" t="s">
        <v>34</v>
      </c>
      <c r="Z430" s="995">
        <f t="shared" si="1006"/>
        <v>0</v>
      </c>
      <c r="AA430" s="996">
        <f t="shared" si="1007"/>
        <v>0</v>
      </c>
      <c r="AB430" s="996">
        <f t="shared" si="1008"/>
        <v>0</v>
      </c>
      <c r="AC430" s="997">
        <f t="shared" si="1009"/>
        <v>0</v>
      </c>
      <c r="AD430" s="998">
        <f t="shared" si="1010"/>
        <v>0</v>
      </c>
      <c r="AE430" s="999">
        <f t="shared" si="1011"/>
        <v>0</v>
      </c>
      <c r="AF430" s="999">
        <f t="shared" si="1012"/>
        <v>0</v>
      </c>
      <c r="AG430" s="1000">
        <f t="shared" si="1013"/>
        <v>0</v>
      </c>
    </row>
    <row r="431" spans="1:33" s="81" customFormat="1" ht="19.5" thickBot="1" x14ac:dyDescent="0.3">
      <c r="A431" s="1155"/>
      <c r="B431" s="309" t="s">
        <v>323</v>
      </c>
      <c r="C431" s="310" t="s">
        <v>315</v>
      </c>
      <c r="D431" s="311"/>
      <c r="E431" s="620" t="s">
        <v>316</v>
      </c>
      <c r="F431" s="113" t="s">
        <v>43</v>
      </c>
      <c r="G431" s="844">
        <f>ROUND(G432+G433+G436+G437+G438+G439+G440+G441+G442,1)</f>
        <v>0.2</v>
      </c>
      <c r="H431" s="845">
        <f t="shared" ref="H431:U431" si="1023">ROUND(H432+H433+H436+H437+H438+H439+H440+H441+H442,1)</f>
        <v>0</v>
      </c>
      <c r="I431" s="846">
        <f t="shared" si="1023"/>
        <v>0.2</v>
      </c>
      <c r="J431" s="844">
        <f t="shared" si="1023"/>
        <v>0</v>
      </c>
      <c r="K431" s="845">
        <f t="shared" si="1023"/>
        <v>0</v>
      </c>
      <c r="L431" s="846">
        <f t="shared" si="1023"/>
        <v>0</v>
      </c>
      <c r="M431" s="844">
        <f t="shared" si="1023"/>
        <v>0</v>
      </c>
      <c r="N431" s="845">
        <f t="shared" si="1023"/>
        <v>0</v>
      </c>
      <c r="O431" s="846">
        <f t="shared" si="1023"/>
        <v>0</v>
      </c>
      <c r="P431" s="844">
        <f t="shared" si="1023"/>
        <v>0</v>
      </c>
      <c r="Q431" s="845">
        <f t="shared" si="1023"/>
        <v>0</v>
      </c>
      <c r="R431" s="846">
        <f t="shared" si="1023"/>
        <v>0</v>
      </c>
      <c r="S431" s="844">
        <f t="shared" si="1023"/>
        <v>0</v>
      </c>
      <c r="T431" s="845">
        <f t="shared" si="1023"/>
        <v>0</v>
      </c>
      <c r="U431" s="846">
        <f t="shared" si="1023"/>
        <v>0</v>
      </c>
      <c r="V431" s="550" t="s">
        <v>34</v>
      </c>
      <c r="W431" s="540" t="s">
        <v>34</v>
      </c>
      <c r="X431" s="540" t="s">
        <v>34</v>
      </c>
      <c r="Y431" s="551" t="s">
        <v>34</v>
      </c>
      <c r="Z431" s="927">
        <f t="shared" si="1006"/>
        <v>0.2</v>
      </c>
      <c r="AA431" s="928">
        <f t="shared" si="1007"/>
        <v>0.2</v>
      </c>
      <c r="AB431" s="928">
        <f t="shared" si="1008"/>
        <v>0.2</v>
      </c>
      <c r="AC431" s="929">
        <f t="shared" si="1009"/>
        <v>0.2</v>
      </c>
      <c r="AD431" s="930">
        <f t="shared" si="1010"/>
        <v>0</v>
      </c>
      <c r="AE431" s="931">
        <f t="shared" si="1011"/>
        <v>0</v>
      </c>
      <c r="AF431" s="931">
        <f t="shared" si="1012"/>
        <v>0</v>
      </c>
      <c r="AG431" s="932">
        <f>IF(G431&gt;0,ROUND((S431/G431),3),0)</f>
        <v>0</v>
      </c>
    </row>
    <row r="432" spans="1:33" s="20" customFormat="1" ht="16.5" outlineLevel="1" thickBot="1" x14ac:dyDescent="0.3">
      <c r="A432" s="127"/>
      <c r="B432" s="312" t="s">
        <v>699</v>
      </c>
      <c r="C432" s="185">
        <v>2800</v>
      </c>
      <c r="D432" s="187" t="s">
        <v>57</v>
      </c>
      <c r="E432" s="621" t="s">
        <v>317</v>
      </c>
      <c r="F432" s="185" t="s">
        <v>43</v>
      </c>
      <c r="G432" s="714">
        <f t="shared" ref="G432:G442" si="1024">H432+I432</f>
        <v>0</v>
      </c>
      <c r="H432" s="795"/>
      <c r="I432" s="796"/>
      <c r="J432" s="714">
        <f t="shared" ref="J432" si="1025">K432+L432</f>
        <v>0</v>
      </c>
      <c r="K432" s="795"/>
      <c r="L432" s="796"/>
      <c r="M432" s="714">
        <f t="shared" ref="M432" si="1026">N432+O432</f>
        <v>0</v>
      </c>
      <c r="N432" s="795"/>
      <c r="O432" s="796"/>
      <c r="P432" s="714">
        <f t="shared" ref="P432" si="1027">Q432+R432</f>
        <v>0</v>
      </c>
      <c r="Q432" s="795"/>
      <c r="R432" s="796"/>
      <c r="S432" s="714">
        <f t="shared" ref="S432" si="1028">T432+U432</f>
        <v>0</v>
      </c>
      <c r="T432" s="795"/>
      <c r="U432" s="796"/>
      <c r="V432" s="564" t="s">
        <v>34</v>
      </c>
      <c r="W432" s="565" t="s">
        <v>34</v>
      </c>
      <c r="X432" s="565" t="s">
        <v>34</v>
      </c>
      <c r="Y432" s="566" t="s">
        <v>34</v>
      </c>
      <c r="Z432" s="960">
        <f t="shared" si="1006"/>
        <v>0</v>
      </c>
      <c r="AA432" s="961">
        <f t="shared" si="1007"/>
        <v>0</v>
      </c>
      <c r="AB432" s="961">
        <f t="shared" si="1008"/>
        <v>0</v>
      </c>
      <c r="AC432" s="962">
        <f t="shared" si="1009"/>
        <v>0</v>
      </c>
      <c r="AD432" s="963">
        <f t="shared" si="1010"/>
        <v>0</v>
      </c>
      <c r="AE432" s="964">
        <f t="shared" si="1011"/>
        <v>0</v>
      </c>
      <c r="AF432" s="964">
        <f t="shared" si="1012"/>
        <v>0</v>
      </c>
      <c r="AG432" s="965">
        <f t="shared" ref="AG432:AG443" si="1029">IF(G432&gt;0,ROUND((S432/G432),3),0)</f>
        <v>0</v>
      </c>
    </row>
    <row r="433" spans="1:34" s="20" customFormat="1" ht="16.5" outlineLevel="1" thickTop="1" x14ac:dyDescent="0.25">
      <c r="A433" s="127"/>
      <c r="B433" s="617" t="s">
        <v>700</v>
      </c>
      <c r="C433" s="618">
        <v>2800</v>
      </c>
      <c r="D433" s="619" t="s">
        <v>57</v>
      </c>
      <c r="E433" s="55" t="s">
        <v>318</v>
      </c>
      <c r="F433" s="56" t="s">
        <v>43</v>
      </c>
      <c r="G433" s="639">
        <f>H433+I433</f>
        <v>0</v>
      </c>
      <c r="H433" s="787">
        <f>ROUND(H434*H435/1000,1)</f>
        <v>0</v>
      </c>
      <c r="I433" s="788">
        <f>ROUND(I434*I435/1000,1)</f>
        <v>0</v>
      </c>
      <c r="J433" s="639">
        <f>K433+L433</f>
        <v>0</v>
      </c>
      <c r="K433" s="787">
        <f>ROUND(K434*K435/1000,1)</f>
        <v>0</v>
      </c>
      <c r="L433" s="788">
        <f>ROUND(L434*L435/1000,1)</f>
        <v>0</v>
      </c>
      <c r="M433" s="639">
        <f>N433+O433</f>
        <v>0</v>
      </c>
      <c r="N433" s="787">
        <f>ROUND(N434*N435/1000,1)</f>
        <v>0</v>
      </c>
      <c r="O433" s="788">
        <f>ROUND(O434*O435/1000,1)</f>
        <v>0</v>
      </c>
      <c r="P433" s="639">
        <f>Q433+R433</f>
        <v>0</v>
      </c>
      <c r="Q433" s="787">
        <f>ROUND(Q434*Q435/1000,1)</f>
        <v>0</v>
      </c>
      <c r="R433" s="788">
        <f>ROUND(R434*R435/1000,1)</f>
        <v>0</v>
      </c>
      <c r="S433" s="639">
        <f>T433+U433</f>
        <v>0</v>
      </c>
      <c r="T433" s="787">
        <f>ROUND(T434*T435/1000,1)</f>
        <v>0</v>
      </c>
      <c r="U433" s="788">
        <f>ROUND(U434*U435/1000,1)</f>
        <v>0</v>
      </c>
      <c r="V433" s="561" t="s">
        <v>34</v>
      </c>
      <c r="W433" s="562" t="s">
        <v>34</v>
      </c>
      <c r="X433" s="562" t="s">
        <v>34</v>
      </c>
      <c r="Y433" s="563" t="s">
        <v>34</v>
      </c>
      <c r="Z433" s="933">
        <f t="shared" si="1006"/>
        <v>0</v>
      </c>
      <c r="AA433" s="787">
        <f t="shared" si="1007"/>
        <v>0</v>
      </c>
      <c r="AB433" s="787">
        <f t="shared" si="1008"/>
        <v>0</v>
      </c>
      <c r="AC433" s="934">
        <f t="shared" si="1009"/>
        <v>0</v>
      </c>
      <c r="AD433" s="935">
        <f t="shared" si="1010"/>
        <v>0</v>
      </c>
      <c r="AE433" s="936">
        <f t="shared" si="1011"/>
        <v>0</v>
      </c>
      <c r="AF433" s="936">
        <f t="shared" si="1012"/>
        <v>0</v>
      </c>
      <c r="AG433" s="937">
        <f t="shared" si="1029"/>
        <v>0</v>
      </c>
    </row>
    <row r="434" spans="1:34" s="213" customFormat="1" ht="12" outlineLevel="1" x14ac:dyDescent="0.25">
      <c r="A434" s="1156"/>
      <c r="B434" s="615"/>
      <c r="C434" s="616"/>
      <c r="D434" s="613" t="s">
        <v>57</v>
      </c>
      <c r="E434" s="614" t="s">
        <v>85</v>
      </c>
      <c r="F434" s="616" t="s">
        <v>36</v>
      </c>
      <c r="G434" s="789">
        <f>H434+I434</f>
        <v>0</v>
      </c>
      <c r="H434" s="790"/>
      <c r="I434" s="791"/>
      <c r="J434" s="789">
        <f>K434+L434</f>
        <v>0</v>
      </c>
      <c r="K434" s="790"/>
      <c r="L434" s="791"/>
      <c r="M434" s="789">
        <f>N434+O434</f>
        <v>0</v>
      </c>
      <c r="N434" s="790"/>
      <c r="O434" s="791"/>
      <c r="P434" s="789">
        <f>Q434+R434</f>
        <v>0</v>
      </c>
      <c r="Q434" s="790"/>
      <c r="R434" s="791"/>
      <c r="S434" s="789">
        <f>T434+U434</f>
        <v>0</v>
      </c>
      <c r="T434" s="790"/>
      <c r="U434" s="791"/>
      <c r="V434" s="555" t="s">
        <v>34</v>
      </c>
      <c r="W434" s="556" t="s">
        <v>34</v>
      </c>
      <c r="X434" s="556" t="s">
        <v>34</v>
      </c>
      <c r="Y434" s="557" t="s">
        <v>34</v>
      </c>
      <c r="Z434" s="954" t="s">
        <v>34</v>
      </c>
      <c r="AA434" s="955" t="s">
        <v>34</v>
      </c>
      <c r="AB434" s="955" t="s">
        <v>34</v>
      </c>
      <c r="AC434" s="956" t="s">
        <v>34</v>
      </c>
      <c r="AD434" s="954" t="s">
        <v>34</v>
      </c>
      <c r="AE434" s="955" t="s">
        <v>34</v>
      </c>
      <c r="AF434" s="955" t="s">
        <v>34</v>
      </c>
      <c r="AG434" s="956" t="s">
        <v>34</v>
      </c>
    </row>
    <row r="435" spans="1:34" s="213" customFormat="1" ht="12.75" outlineLevel="1" thickBot="1" x14ac:dyDescent="0.3">
      <c r="A435" s="1156"/>
      <c r="B435" s="302"/>
      <c r="C435" s="303"/>
      <c r="D435" s="243" t="s">
        <v>57</v>
      </c>
      <c r="E435" s="126" t="s">
        <v>420</v>
      </c>
      <c r="F435" s="306" t="s">
        <v>62</v>
      </c>
      <c r="G435" s="833">
        <f>IF(I435+H435&gt;0,AVERAGE(H435:I435),0)</f>
        <v>0</v>
      </c>
      <c r="H435" s="834"/>
      <c r="I435" s="835"/>
      <c r="J435" s="833">
        <f>IF(L435+K435&gt;0,AVERAGE(K435:L435),0)</f>
        <v>0</v>
      </c>
      <c r="K435" s="834"/>
      <c r="L435" s="835"/>
      <c r="M435" s="833">
        <f>IF(O435+N435&gt;0,AVERAGE(N435:O435),0)</f>
        <v>0</v>
      </c>
      <c r="N435" s="834"/>
      <c r="O435" s="835"/>
      <c r="P435" s="833">
        <f>IF(R435+Q435&gt;0,AVERAGE(Q435:R435),0)</f>
        <v>0</v>
      </c>
      <c r="Q435" s="834"/>
      <c r="R435" s="835"/>
      <c r="S435" s="833">
        <f>IF(U435+T435&gt;0,AVERAGE(T435:U435),0)</f>
        <v>0</v>
      </c>
      <c r="T435" s="834"/>
      <c r="U435" s="835"/>
      <c r="V435" s="558" t="s">
        <v>34</v>
      </c>
      <c r="W435" s="559" t="s">
        <v>34</v>
      </c>
      <c r="X435" s="559" t="s">
        <v>34</v>
      </c>
      <c r="Y435" s="560" t="s">
        <v>34</v>
      </c>
      <c r="Z435" s="957" t="s">
        <v>34</v>
      </c>
      <c r="AA435" s="958" t="s">
        <v>34</v>
      </c>
      <c r="AB435" s="958" t="s">
        <v>34</v>
      </c>
      <c r="AC435" s="959" t="s">
        <v>34</v>
      </c>
      <c r="AD435" s="957" t="s">
        <v>34</v>
      </c>
      <c r="AE435" s="958" t="s">
        <v>34</v>
      </c>
      <c r="AF435" s="958" t="s">
        <v>34</v>
      </c>
      <c r="AG435" s="959" t="s">
        <v>34</v>
      </c>
    </row>
    <row r="436" spans="1:34" s="20" customFormat="1" ht="17.25" outlineLevel="1" thickTop="1" thickBot="1" x14ac:dyDescent="0.3">
      <c r="A436" s="127"/>
      <c r="B436" s="1455" t="s">
        <v>701</v>
      </c>
      <c r="C436" s="211">
        <v>2800</v>
      </c>
      <c r="D436" s="1456" t="s">
        <v>79</v>
      </c>
      <c r="E436" s="191" t="s">
        <v>319</v>
      </c>
      <c r="F436" s="211" t="s">
        <v>43</v>
      </c>
      <c r="G436" s="710">
        <f t="shared" si="1024"/>
        <v>0.2</v>
      </c>
      <c r="H436" s="817"/>
      <c r="I436" s="818">
        <v>0.2</v>
      </c>
      <c r="J436" s="710">
        <f t="shared" ref="J436:J442" si="1030">K436+L436</f>
        <v>3.2000000000000002E-3</v>
      </c>
      <c r="K436" s="817"/>
      <c r="L436" s="818">
        <v>3.2000000000000002E-3</v>
      </c>
      <c r="M436" s="710">
        <f t="shared" ref="M436:M442" si="1031">N436+O436</f>
        <v>4.4900000000000001E-3</v>
      </c>
      <c r="N436" s="817"/>
      <c r="O436" s="818">
        <v>4.4900000000000001E-3</v>
      </c>
      <c r="P436" s="710">
        <f t="shared" ref="P436:P442" si="1032">Q436+R436</f>
        <v>6.2599999999999999E-3</v>
      </c>
      <c r="Q436" s="817"/>
      <c r="R436" s="818">
        <v>6.2599999999999999E-3</v>
      </c>
      <c r="S436" s="710">
        <f t="shared" ref="S436:S442" si="1033">T436+U436</f>
        <v>6.2599999999999999E-3</v>
      </c>
      <c r="T436" s="817"/>
      <c r="U436" s="818">
        <v>6.2599999999999999E-3</v>
      </c>
      <c r="V436" s="567" t="s">
        <v>34</v>
      </c>
      <c r="W436" s="568" t="s">
        <v>34</v>
      </c>
      <c r="X436" s="568" t="s">
        <v>34</v>
      </c>
      <c r="Y436" s="566" t="s">
        <v>34</v>
      </c>
      <c r="Z436" s="960">
        <f t="shared" ref="Z436:Z447" si="1034">G436-J436</f>
        <v>0.1968</v>
      </c>
      <c r="AA436" s="961">
        <f t="shared" ref="AA436:AA447" si="1035">G436-M436</f>
        <v>0.19551000000000002</v>
      </c>
      <c r="AB436" s="961">
        <f t="shared" ref="AB436:AB447" si="1036">G436-P436</f>
        <v>0.19374000000000002</v>
      </c>
      <c r="AC436" s="962">
        <f t="shared" ref="AC436:AC447" si="1037">G436-S436</f>
        <v>0.19374000000000002</v>
      </c>
      <c r="AD436" s="963">
        <f t="shared" si="1010"/>
        <v>1.6E-2</v>
      </c>
      <c r="AE436" s="964">
        <f t="shared" si="1011"/>
        <v>2.1999999999999999E-2</v>
      </c>
      <c r="AF436" s="964">
        <f t="shared" si="1012"/>
        <v>3.1E-2</v>
      </c>
      <c r="AG436" s="965">
        <f t="shared" si="1029"/>
        <v>3.1E-2</v>
      </c>
    </row>
    <row r="437" spans="1:34" s="20" customFormat="1" ht="17.25" outlineLevel="1" thickTop="1" thickBot="1" x14ac:dyDescent="0.3">
      <c r="A437" s="127"/>
      <c r="B437" s="1455" t="s">
        <v>702</v>
      </c>
      <c r="C437" s="313">
        <v>2800</v>
      </c>
      <c r="D437" s="314" t="s">
        <v>141</v>
      </c>
      <c r="E437" s="315" t="s">
        <v>320</v>
      </c>
      <c r="F437" s="313" t="s">
        <v>43</v>
      </c>
      <c r="G437" s="797">
        <f t="shared" si="1024"/>
        <v>0</v>
      </c>
      <c r="H437" s="798"/>
      <c r="I437" s="799"/>
      <c r="J437" s="797">
        <f t="shared" si="1030"/>
        <v>0</v>
      </c>
      <c r="K437" s="798"/>
      <c r="L437" s="799"/>
      <c r="M437" s="797">
        <f t="shared" si="1031"/>
        <v>0</v>
      </c>
      <c r="N437" s="798"/>
      <c r="O437" s="799"/>
      <c r="P437" s="797">
        <f t="shared" si="1032"/>
        <v>0</v>
      </c>
      <c r="Q437" s="798"/>
      <c r="R437" s="799"/>
      <c r="S437" s="797">
        <f t="shared" si="1033"/>
        <v>0</v>
      </c>
      <c r="T437" s="798"/>
      <c r="U437" s="799"/>
      <c r="V437" s="564" t="s">
        <v>34</v>
      </c>
      <c r="W437" s="565" t="s">
        <v>34</v>
      </c>
      <c r="X437" s="565" t="s">
        <v>34</v>
      </c>
      <c r="Y437" s="566" t="s">
        <v>34</v>
      </c>
      <c r="Z437" s="960">
        <f t="shared" si="1034"/>
        <v>0</v>
      </c>
      <c r="AA437" s="961">
        <f t="shared" si="1035"/>
        <v>0</v>
      </c>
      <c r="AB437" s="961">
        <f t="shared" si="1036"/>
        <v>0</v>
      </c>
      <c r="AC437" s="962">
        <f t="shared" si="1037"/>
        <v>0</v>
      </c>
      <c r="AD437" s="963">
        <f t="shared" si="1010"/>
        <v>0</v>
      </c>
      <c r="AE437" s="964">
        <f t="shared" si="1011"/>
        <v>0</v>
      </c>
      <c r="AF437" s="964">
        <f t="shared" si="1012"/>
        <v>0</v>
      </c>
      <c r="AG437" s="965">
        <f t="shared" si="1029"/>
        <v>0</v>
      </c>
    </row>
    <row r="438" spans="1:34" s="132" customFormat="1" ht="27" outlineLevel="1" thickTop="1" thickBot="1" x14ac:dyDescent="0.3">
      <c r="A438" s="448"/>
      <c r="B438" s="1455" t="s">
        <v>703</v>
      </c>
      <c r="C438" s="199">
        <v>2800</v>
      </c>
      <c r="D438" s="223"/>
      <c r="E438" s="175" t="s">
        <v>600</v>
      </c>
      <c r="F438" s="148" t="s">
        <v>43</v>
      </c>
      <c r="G438" s="714">
        <f t="shared" si="1024"/>
        <v>0</v>
      </c>
      <c r="H438" s="961"/>
      <c r="I438" s="1863"/>
      <c r="J438" s="714">
        <f t="shared" si="1030"/>
        <v>0</v>
      </c>
      <c r="K438" s="961"/>
      <c r="L438" s="1863"/>
      <c r="M438" s="714">
        <f t="shared" si="1031"/>
        <v>0</v>
      </c>
      <c r="N438" s="961"/>
      <c r="O438" s="1863"/>
      <c r="P438" s="714">
        <f t="shared" si="1032"/>
        <v>0</v>
      </c>
      <c r="Q438" s="961"/>
      <c r="R438" s="1863"/>
      <c r="S438" s="714">
        <f t="shared" si="1033"/>
        <v>0</v>
      </c>
      <c r="T438" s="961"/>
      <c r="U438" s="1863"/>
      <c r="V438" s="564" t="s">
        <v>34</v>
      </c>
      <c r="W438" s="565" t="s">
        <v>34</v>
      </c>
      <c r="X438" s="565" t="s">
        <v>34</v>
      </c>
      <c r="Y438" s="566" t="s">
        <v>34</v>
      </c>
      <c r="Z438" s="960">
        <f t="shared" si="1034"/>
        <v>0</v>
      </c>
      <c r="AA438" s="961">
        <f t="shared" si="1035"/>
        <v>0</v>
      </c>
      <c r="AB438" s="961">
        <f t="shared" si="1036"/>
        <v>0</v>
      </c>
      <c r="AC438" s="962">
        <f t="shared" si="1037"/>
        <v>0</v>
      </c>
      <c r="AD438" s="963">
        <f>IF(G438&gt;0,ROUND((J438/G438),3),0)</f>
        <v>0</v>
      </c>
      <c r="AE438" s="964">
        <f t="shared" si="1011"/>
        <v>0</v>
      </c>
      <c r="AF438" s="964">
        <f t="shared" si="1012"/>
        <v>0</v>
      </c>
      <c r="AG438" s="965">
        <f t="shared" si="1029"/>
        <v>0</v>
      </c>
      <c r="AH438" s="143"/>
    </row>
    <row r="439" spans="1:34" s="132" customFormat="1" ht="27" outlineLevel="1" thickTop="1" thickBot="1" x14ac:dyDescent="0.3">
      <c r="A439" s="448"/>
      <c r="B439" s="1455" t="s">
        <v>704</v>
      </c>
      <c r="C439" s="189">
        <v>2800</v>
      </c>
      <c r="D439" s="1091"/>
      <c r="E439" s="191" t="s">
        <v>601</v>
      </c>
      <c r="F439" s="192" t="s">
        <v>43</v>
      </c>
      <c r="G439" s="714">
        <f t="shared" si="1024"/>
        <v>0</v>
      </c>
      <c r="H439" s="961"/>
      <c r="I439" s="1863"/>
      <c r="J439" s="714">
        <f t="shared" si="1030"/>
        <v>0</v>
      </c>
      <c r="K439" s="961"/>
      <c r="L439" s="1863"/>
      <c r="M439" s="714">
        <f t="shared" si="1031"/>
        <v>0</v>
      </c>
      <c r="N439" s="961"/>
      <c r="O439" s="1863"/>
      <c r="P439" s="714">
        <f t="shared" si="1032"/>
        <v>0</v>
      </c>
      <c r="Q439" s="961"/>
      <c r="R439" s="1863"/>
      <c r="S439" s="714">
        <f t="shared" si="1033"/>
        <v>0</v>
      </c>
      <c r="T439" s="961"/>
      <c r="U439" s="1863"/>
      <c r="V439" s="567" t="s">
        <v>34</v>
      </c>
      <c r="W439" s="568" t="s">
        <v>34</v>
      </c>
      <c r="X439" s="568" t="s">
        <v>34</v>
      </c>
      <c r="Y439" s="566" t="s">
        <v>34</v>
      </c>
      <c r="Z439" s="960">
        <f t="shared" si="1034"/>
        <v>0</v>
      </c>
      <c r="AA439" s="961">
        <f t="shared" si="1035"/>
        <v>0</v>
      </c>
      <c r="AB439" s="961">
        <f t="shared" si="1036"/>
        <v>0</v>
      </c>
      <c r="AC439" s="962">
        <f t="shared" si="1037"/>
        <v>0</v>
      </c>
      <c r="AD439" s="963">
        <f>IF(G439&gt;0,ROUND((J439/G439),3),0)</f>
        <v>0</v>
      </c>
      <c r="AE439" s="964">
        <f t="shared" si="1011"/>
        <v>0</v>
      </c>
      <c r="AF439" s="964">
        <f t="shared" si="1012"/>
        <v>0</v>
      </c>
      <c r="AG439" s="965">
        <f t="shared" si="1029"/>
        <v>0</v>
      </c>
      <c r="AH439" s="143"/>
    </row>
    <row r="440" spans="1:34" s="132" customFormat="1" ht="27" outlineLevel="1" thickTop="1" thickBot="1" x14ac:dyDescent="0.3">
      <c r="A440" s="448"/>
      <c r="B440" s="1455" t="s">
        <v>705</v>
      </c>
      <c r="C440" s="189">
        <v>2800</v>
      </c>
      <c r="D440" s="1091"/>
      <c r="E440" s="191" t="s">
        <v>602</v>
      </c>
      <c r="F440" s="192" t="s">
        <v>43</v>
      </c>
      <c r="G440" s="714">
        <f t="shared" si="1024"/>
        <v>0</v>
      </c>
      <c r="H440" s="961"/>
      <c r="I440" s="1863"/>
      <c r="J440" s="714">
        <f t="shared" si="1030"/>
        <v>0</v>
      </c>
      <c r="K440" s="961"/>
      <c r="L440" s="1863"/>
      <c r="M440" s="714">
        <f t="shared" si="1031"/>
        <v>0</v>
      </c>
      <c r="N440" s="961"/>
      <c r="O440" s="1863"/>
      <c r="P440" s="714">
        <f t="shared" si="1032"/>
        <v>0</v>
      </c>
      <c r="Q440" s="961"/>
      <c r="R440" s="1863"/>
      <c r="S440" s="714">
        <f t="shared" si="1033"/>
        <v>0</v>
      </c>
      <c r="T440" s="961"/>
      <c r="U440" s="1863"/>
      <c r="V440" s="567" t="s">
        <v>34</v>
      </c>
      <c r="W440" s="568" t="s">
        <v>34</v>
      </c>
      <c r="X440" s="568" t="s">
        <v>34</v>
      </c>
      <c r="Y440" s="566" t="s">
        <v>34</v>
      </c>
      <c r="Z440" s="960">
        <f t="shared" ref="Z440" si="1038">G440-J440</f>
        <v>0</v>
      </c>
      <c r="AA440" s="961">
        <f t="shared" ref="AA440" si="1039">G440-M440</f>
        <v>0</v>
      </c>
      <c r="AB440" s="961">
        <f t="shared" ref="AB440" si="1040">G440-P440</f>
        <v>0</v>
      </c>
      <c r="AC440" s="962">
        <f t="shared" ref="AC440" si="1041">G440-S440</f>
        <v>0</v>
      </c>
      <c r="AD440" s="963">
        <f>IF(G440&gt;0,ROUND((J440/G440),3),0)</f>
        <v>0</v>
      </c>
      <c r="AE440" s="964">
        <f t="shared" ref="AE440" si="1042">IF(G440&gt;0,ROUND((M440/G440),3),0)</f>
        <v>0</v>
      </c>
      <c r="AF440" s="964">
        <f t="shared" ref="AF440" si="1043">IF(G440&gt;0,ROUND((P440/G440),3),0)</f>
        <v>0</v>
      </c>
      <c r="AG440" s="965">
        <f t="shared" ref="AG440" si="1044">IF(G440&gt;0,ROUND((S440/G440),3),0)</f>
        <v>0</v>
      </c>
      <c r="AH440" s="143"/>
    </row>
    <row r="441" spans="1:34" s="20" customFormat="1" ht="17.25" outlineLevel="1" thickTop="1" thickBot="1" x14ac:dyDescent="0.3">
      <c r="A441" s="127"/>
      <c r="B441" s="1455" t="s">
        <v>706</v>
      </c>
      <c r="C441" s="211">
        <v>2800</v>
      </c>
      <c r="D441" s="308"/>
      <c r="E441" s="191" t="s">
        <v>538</v>
      </c>
      <c r="F441" s="211" t="s">
        <v>43</v>
      </c>
      <c r="G441" s="710">
        <f t="shared" si="1024"/>
        <v>0</v>
      </c>
      <c r="H441" s="817"/>
      <c r="I441" s="818"/>
      <c r="J441" s="710">
        <f t="shared" si="1030"/>
        <v>0</v>
      </c>
      <c r="K441" s="817"/>
      <c r="L441" s="818"/>
      <c r="M441" s="710">
        <f t="shared" si="1031"/>
        <v>0</v>
      </c>
      <c r="N441" s="817"/>
      <c r="O441" s="818"/>
      <c r="P441" s="710">
        <f t="shared" si="1032"/>
        <v>0</v>
      </c>
      <c r="Q441" s="817"/>
      <c r="R441" s="818"/>
      <c r="S441" s="710">
        <f t="shared" si="1033"/>
        <v>0</v>
      </c>
      <c r="T441" s="817"/>
      <c r="U441" s="818"/>
      <c r="V441" s="564" t="s">
        <v>34</v>
      </c>
      <c r="W441" s="565" t="s">
        <v>34</v>
      </c>
      <c r="X441" s="565" t="s">
        <v>34</v>
      </c>
      <c r="Y441" s="566" t="s">
        <v>34</v>
      </c>
      <c r="Z441" s="960">
        <f t="shared" si="1034"/>
        <v>0</v>
      </c>
      <c r="AA441" s="961">
        <f t="shared" si="1035"/>
        <v>0</v>
      </c>
      <c r="AB441" s="961">
        <f t="shared" si="1036"/>
        <v>0</v>
      </c>
      <c r="AC441" s="962">
        <f t="shared" si="1037"/>
        <v>0</v>
      </c>
      <c r="AD441" s="963">
        <f t="shared" si="1010"/>
        <v>0</v>
      </c>
      <c r="AE441" s="964">
        <f t="shared" si="1011"/>
        <v>0</v>
      </c>
      <c r="AF441" s="964">
        <f t="shared" si="1012"/>
        <v>0</v>
      </c>
      <c r="AG441" s="965">
        <f t="shared" si="1029"/>
        <v>0</v>
      </c>
    </row>
    <row r="442" spans="1:34" s="20" customFormat="1" ht="27" outlineLevel="1" thickTop="1" thickBot="1" x14ac:dyDescent="0.3">
      <c r="A442" s="127"/>
      <c r="B442" s="1486" t="s">
        <v>707</v>
      </c>
      <c r="C442" s="281">
        <v>2800</v>
      </c>
      <c r="D442" s="282"/>
      <c r="E442" s="283" t="s">
        <v>156</v>
      </c>
      <c r="F442" s="281" t="s">
        <v>43</v>
      </c>
      <c r="G442" s="811">
        <f t="shared" si="1024"/>
        <v>0</v>
      </c>
      <c r="H442" s="812"/>
      <c r="I442" s="813"/>
      <c r="J442" s="811">
        <f t="shared" si="1030"/>
        <v>0</v>
      </c>
      <c r="K442" s="812"/>
      <c r="L442" s="813"/>
      <c r="M442" s="811">
        <f t="shared" si="1031"/>
        <v>0</v>
      </c>
      <c r="N442" s="812"/>
      <c r="O442" s="813"/>
      <c r="P442" s="811">
        <f t="shared" si="1032"/>
        <v>0</v>
      </c>
      <c r="Q442" s="812"/>
      <c r="R442" s="813"/>
      <c r="S442" s="811">
        <f t="shared" si="1033"/>
        <v>0</v>
      </c>
      <c r="T442" s="812"/>
      <c r="U442" s="813"/>
      <c r="V442" s="585" t="s">
        <v>34</v>
      </c>
      <c r="W442" s="586" t="s">
        <v>34</v>
      </c>
      <c r="X442" s="586" t="s">
        <v>34</v>
      </c>
      <c r="Y442" s="587" t="s">
        <v>34</v>
      </c>
      <c r="Z442" s="1001">
        <f t="shared" si="1034"/>
        <v>0</v>
      </c>
      <c r="AA442" s="1002">
        <f t="shared" si="1035"/>
        <v>0</v>
      </c>
      <c r="AB442" s="1002">
        <f t="shared" si="1036"/>
        <v>0</v>
      </c>
      <c r="AC442" s="1003">
        <f t="shared" si="1037"/>
        <v>0</v>
      </c>
      <c r="AD442" s="1004">
        <f t="shared" si="1010"/>
        <v>0</v>
      </c>
      <c r="AE442" s="1005">
        <f t="shared" si="1011"/>
        <v>0</v>
      </c>
      <c r="AF442" s="1005">
        <f t="shared" si="1012"/>
        <v>0</v>
      </c>
      <c r="AG442" s="1006">
        <f t="shared" si="1029"/>
        <v>0</v>
      </c>
    </row>
    <row r="443" spans="1:34" s="81" customFormat="1" ht="24" thickBot="1" x14ac:dyDescent="0.3">
      <c r="A443" s="1170"/>
      <c r="B443" s="1454"/>
      <c r="C443" s="742" t="s">
        <v>321</v>
      </c>
      <c r="D443" s="743"/>
      <c r="E443" s="744" t="s">
        <v>322</v>
      </c>
      <c r="F443" s="663" t="s">
        <v>43</v>
      </c>
      <c r="G443" s="847">
        <f t="shared" ref="G443:U443" si="1045">G444+G601</f>
        <v>23534.1</v>
      </c>
      <c r="H443" s="848">
        <f t="shared" si="1045"/>
        <v>4539</v>
      </c>
      <c r="I443" s="849">
        <f t="shared" si="1045"/>
        <v>18995.099999999999</v>
      </c>
      <c r="J443" s="847">
        <f t="shared" si="1045"/>
        <v>0</v>
      </c>
      <c r="K443" s="848">
        <f t="shared" si="1045"/>
        <v>0</v>
      </c>
      <c r="L443" s="849">
        <f t="shared" si="1045"/>
        <v>0</v>
      </c>
      <c r="M443" s="847">
        <f t="shared" si="1045"/>
        <v>602.6</v>
      </c>
      <c r="N443" s="848">
        <f t="shared" si="1045"/>
        <v>0</v>
      </c>
      <c r="O443" s="849">
        <f t="shared" si="1045"/>
        <v>602.6</v>
      </c>
      <c r="P443" s="847">
        <f t="shared" si="1045"/>
        <v>8887.6</v>
      </c>
      <c r="Q443" s="848">
        <f t="shared" si="1045"/>
        <v>1429.9</v>
      </c>
      <c r="R443" s="849">
        <f t="shared" si="1045"/>
        <v>7457.7000000000007</v>
      </c>
      <c r="S443" s="847">
        <f t="shared" si="1045"/>
        <v>23534.1</v>
      </c>
      <c r="T443" s="848">
        <f t="shared" si="1045"/>
        <v>4539</v>
      </c>
      <c r="U443" s="849">
        <f t="shared" si="1045"/>
        <v>18995.099999999999</v>
      </c>
      <c r="V443" s="664" t="s">
        <v>34</v>
      </c>
      <c r="W443" s="665" t="s">
        <v>34</v>
      </c>
      <c r="X443" s="665" t="s">
        <v>34</v>
      </c>
      <c r="Y443" s="666" t="s">
        <v>34</v>
      </c>
      <c r="Z443" s="1037">
        <f t="shared" si="1034"/>
        <v>23534.1</v>
      </c>
      <c r="AA443" s="916">
        <f t="shared" si="1035"/>
        <v>22931.5</v>
      </c>
      <c r="AB443" s="916">
        <f t="shared" si="1036"/>
        <v>14646.499999999998</v>
      </c>
      <c r="AC443" s="917">
        <f t="shared" si="1037"/>
        <v>0</v>
      </c>
      <c r="AD443" s="918">
        <f t="shared" si="1010"/>
        <v>0</v>
      </c>
      <c r="AE443" s="919">
        <f t="shared" si="1011"/>
        <v>2.5999999999999999E-2</v>
      </c>
      <c r="AF443" s="919">
        <f t="shared" si="1012"/>
        <v>0.378</v>
      </c>
      <c r="AG443" s="920">
        <f t="shared" si="1029"/>
        <v>1</v>
      </c>
      <c r="AH443" s="438"/>
    </row>
    <row r="444" spans="1:34" s="81" customFormat="1" ht="24" thickBot="1" x14ac:dyDescent="0.3">
      <c r="A444" s="1171"/>
      <c r="B444" s="318" t="s">
        <v>709</v>
      </c>
      <c r="C444" s="110">
        <v>3100</v>
      </c>
      <c r="D444" s="100"/>
      <c r="E444" s="319" t="s">
        <v>324</v>
      </c>
      <c r="F444" s="102" t="s">
        <v>43</v>
      </c>
      <c r="G444" s="850">
        <f t="shared" ref="G444:U444" si="1046">G445+G532+G562+G581+G598</f>
        <v>23534.1</v>
      </c>
      <c r="H444" s="851">
        <f t="shared" si="1046"/>
        <v>4539</v>
      </c>
      <c r="I444" s="852">
        <f t="shared" si="1046"/>
        <v>18995.099999999999</v>
      </c>
      <c r="J444" s="850">
        <f t="shared" si="1046"/>
        <v>0</v>
      </c>
      <c r="K444" s="851">
        <f t="shared" si="1046"/>
        <v>0</v>
      </c>
      <c r="L444" s="852">
        <f t="shared" si="1046"/>
        <v>0</v>
      </c>
      <c r="M444" s="850">
        <f t="shared" si="1046"/>
        <v>602.6</v>
      </c>
      <c r="N444" s="851">
        <f t="shared" si="1046"/>
        <v>0</v>
      </c>
      <c r="O444" s="852">
        <f t="shared" si="1046"/>
        <v>602.6</v>
      </c>
      <c r="P444" s="850">
        <f t="shared" si="1046"/>
        <v>8887.6</v>
      </c>
      <c r="Q444" s="851">
        <f t="shared" si="1046"/>
        <v>1429.9</v>
      </c>
      <c r="R444" s="852">
        <f t="shared" si="1046"/>
        <v>7457.7000000000007</v>
      </c>
      <c r="S444" s="850">
        <f t="shared" si="1046"/>
        <v>23534.1</v>
      </c>
      <c r="T444" s="851">
        <f t="shared" si="1046"/>
        <v>4539</v>
      </c>
      <c r="U444" s="852">
        <f t="shared" si="1046"/>
        <v>18995.099999999999</v>
      </c>
      <c r="V444" s="656" t="s">
        <v>34</v>
      </c>
      <c r="W444" s="657" t="s">
        <v>34</v>
      </c>
      <c r="X444" s="657" t="s">
        <v>34</v>
      </c>
      <c r="Y444" s="658" t="s">
        <v>34</v>
      </c>
      <c r="Z444" s="921">
        <f t="shared" si="1034"/>
        <v>23534.1</v>
      </c>
      <c r="AA444" s="922">
        <f t="shared" si="1035"/>
        <v>22931.5</v>
      </c>
      <c r="AB444" s="922">
        <f t="shared" si="1036"/>
        <v>14646.499999999998</v>
      </c>
      <c r="AC444" s="923">
        <f t="shared" si="1037"/>
        <v>0</v>
      </c>
      <c r="AD444" s="924">
        <f t="shared" si="1010"/>
        <v>0</v>
      </c>
      <c r="AE444" s="925">
        <f t="shared" si="1011"/>
        <v>2.5999999999999999E-2</v>
      </c>
      <c r="AF444" s="925">
        <f t="shared" si="1012"/>
        <v>0.378</v>
      </c>
      <c r="AG444" s="926">
        <f>IF(G444&gt;0,ROUND((S444/G444),3),0)</f>
        <v>1</v>
      </c>
    </row>
    <row r="445" spans="1:34" s="103" customFormat="1" ht="29.25" thickBot="1" x14ac:dyDescent="0.3">
      <c r="A445" s="131"/>
      <c r="B445" s="106" t="s">
        <v>710</v>
      </c>
      <c r="C445" s="205" t="s">
        <v>325</v>
      </c>
      <c r="D445" s="108"/>
      <c r="E445" s="206" t="s">
        <v>326</v>
      </c>
      <c r="F445" s="113" t="s">
        <v>43</v>
      </c>
      <c r="G445" s="836">
        <f t="shared" ref="G445:U445" si="1047">ROUND(G446+G478+G481+G488+G491+G494+G510+G517+G524+G525+G526+G527+G530+G531,1)</f>
        <v>442.1</v>
      </c>
      <c r="H445" s="785">
        <f t="shared" si="1047"/>
        <v>0</v>
      </c>
      <c r="I445" s="837">
        <f t="shared" si="1047"/>
        <v>442.1</v>
      </c>
      <c r="J445" s="836">
        <f t="shared" si="1047"/>
        <v>0</v>
      </c>
      <c r="K445" s="785">
        <f t="shared" si="1047"/>
        <v>0</v>
      </c>
      <c r="L445" s="837">
        <f t="shared" si="1047"/>
        <v>0</v>
      </c>
      <c r="M445" s="836">
        <f t="shared" si="1047"/>
        <v>100.1</v>
      </c>
      <c r="N445" s="785">
        <f t="shared" si="1047"/>
        <v>0</v>
      </c>
      <c r="O445" s="837">
        <f t="shared" si="1047"/>
        <v>100.1</v>
      </c>
      <c r="P445" s="836">
        <f t="shared" si="1047"/>
        <v>100.1</v>
      </c>
      <c r="Q445" s="785">
        <f t="shared" si="1047"/>
        <v>0</v>
      </c>
      <c r="R445" s="837">
        <f t="shared" si="1047"/>
        <v>100.1</v>
      </c>
      <c r="S445" s="836">
        <f t="shared" si="1047"/>
        <v>442.1</v>
      </c>
      <c r="T445" s="785">
        <f t="shared" si="1047"/>
        <v>0</v>
      </c>
      <c r="U445" s="837">
        <f t="shared" si="1047"/>
        <v>442.1</v>
      </c>
      <c r="V445" s="550" t="s">
        <v>34</v>
      </c>
      <c r="W445" s="540" t="s">
        <v>34</v>
      </c>
      <c r="X445" s="540" t="s">
        <v>34</v>
      </c>
      <c r="Y445" s="551" t="s">
        <v>34</v>
      </c>
      <c r="Z445" s="927">
        <f t="shared" si="1034"/>
        <v>442.1</v>
      </c>
      <c r="AA445" s="928">
        <f t="shared" si="1035"/>
        <v>342</v>
      </c>
      <c r="AB445" s="928">
        <f t="shared" si="1036"/>
        <v>342</v>
      </c>
      <c r="AC445" s="929">
        <f t="shared" si="1037"/>
        <v>0</v>
      </c>
      <c r="AD445" s="930">
        <f t="shared" si="1010"/>
        <v>0</v>
      </c>
      <c r="AE445" s="931">
        <f t="shared" si="1011"/>
        <v>0.22600000000000001</v>
      </c>
      <c r="AF445" s="931">
        <f t="shared" si="1012"/>
        <v>0.22600000000000001</v>
      </c>
      <c r="AG445" s="932">
        <f>IF(G445&gt;0,ROUND((S445/G445),3),0)</f>
        <v>1</v>
      </c>
    </row>
    <row r="446" spans="1:34" s="131" customFormat="1" ht="26.25" outlineLevel="1" thickBot="1" x14ac:dyDescent="0.3">
      <c r="B446" s="155" t="s">
        <v>711</v>
      </c>
      <c r="C446" s="199">
        <v>3110</v>
      </c>
      <c r="D446" s="200" t="s">
        <v>57</v>
      </c>
      <c r="E446" s="175" t="s">
        <v>327</v>
      </c>
      <c r="F446" s="145" t="s">
        <v>43</v>
      </c>
      <c r="G446" s="800">
        <f>G447+G450+G453+G463+G466+G469+G472+G475</f>
        <v>0</v>
      </c>
      <c r="H446" s="801">
        <f t="shared" ref="H446:U446" si="1048">H447+H450+H453+H463+H466+H469+H472+H475</f>
        <v>0</v>
      </c>
      <c r="I446" s="802">
        <f t="shared" si="1048"/>
        <v>0</v>
      </c>
      <c r="J446" s="800">
        <f t="shared" si="1048"/>
        <v>0</v>
      </c>
      <c r="K446" s="801">
        <f t="shared" si="1048"/>
        <v>0</v>
      </c>
      <c r="L446" s="802">
        <f t="shared" si="1048"/>
        <v>0</v>
      </c>
      <c r="M446" s="800">
        <f t="shared" si="1048"/>
        <v>0</v>
      </c>
      <c r="N446" s="801">
        <f t="shared" si="1048"/>
        <v>0</v>
      </c>
      <c r="O446" s="802">
        <f t="shared" si="1048"/>
        <v>0</v>
      </c>
      <c r="P446" s="800">
        <f t="shared" si="1048"/>
        <v>0</v>
      </c>
      <c r="Q446" s="801">
        <f t="shared" si="1048"/>
        <v>0</v>
      </c>
      <c r="R446" s="802">
        <f t="shared" si="1048"/>
        <v>0</v>
      </c>
      <c r="S446" s="800">
        <f t="shared" si="1048"/>
        <v>0</v>
      </c>
      <c r="T446" s="801">
        <f t="shared" si="1048"/>
        <v>0</v>
      </c>
      <c r="U446" s="802">
        <f t="shared" si="1048"/>
        <v>0</v>
      </c>
      <c r="V446" s="588" t="s">
        <v>34</v>
      </c>
      <c r="W446" s="589" t="s">
        <v>34</v>
      </c>
      <c r="X446" s="589" t="s">
        <v>34</v>
      </c>
      <c r="Y446" s="590" t="s">
        <v>34</v>
      </c>
      <c r="Z446" s="1031">
        <f t="shared" si="1034"/>
        <v>0</v>
      </c>
      <c r="AA446" s="1032">
        <f t="shared" si="1035"/>
        <v>0</v>
      </c>
      <c r="AB446" s="1032">
        <f t="shared" si="1036"/>
        <v>0</v>
      </c>
      <c r="AC446" s="1033">
        <f t="shared" si="1037"/>
        <v>0</v>
      </c>
      <c r="AD446" s="1034">
        <f t="shared" si="1010"/>
        <v>0</v>
      </c>
      <c r="AE446" s="1035">
        <f t="shared" si="1011"/>
        <v>0</v>
      </c>
      <c r="AF446" s="1035">
        <f t="shared" si="1012"/>
        <v>0</v>
      </c>
      <c r="AG446" s="1036">
        <f t="shared" ref="AG446:AG447" si="1049">IF(G446&gt;0,ROUND((S446/G446),3),0)</f>
        <v>0</v>
      </c>
    </row>
    <row r="447" spans="1:34" s="143" customFormat="1" ht="13.5" outlineLevel="1" thickTop="1" x14ac:dyDescent="0.25">
      <c r="A447" s="131"/>
      <c r="B447" s="166" t="s">
        <v>712</v>
      </c>
      <c r="C447" s="320">
        <v>3110</v>
      </c>
      <c r="D447" s="321" t="s">
        <v>57</v>
      </c>
      <c r="E447" s="322" t="s">
        <v>328</v>
      </c>
      <c r="F447" s="75" t="s">
        <v>43</v>
      </c>
      <c r="G447" s="639">
        <f>H447+I447</f>
        <v>0</v>
      </c>
      <c r="H447" s="787">
        <f>ROUND(H448*H449/1000,1)</f>
        <v>0</v>
      </c>
      <c r="I447" s="788">
        <f>ROUND(I448*I449/1000,1)</f>
        <v>0</v>
      </c>
      <c r="J447" s="639">
        <f>K447+L447</f>
        <v>0</v>
      </c>
      <c r="K447" s="787">
        <f>ROUND(K448*K449/1000,1)</f>
        <v>0</v>
      </c>
      <c r="L447" s="788">
        <f>ROUND(L448*L449/1000,1)</f>
        <v>0</v>
      </c>
      <c r="M447" s="639">
        <f>N447+O447</f>
        <v>0</v>
      </c>
      <c r="N447" s="787">
        <f>ROUND(N448*N449/1000,1)</f>
        <v>0</v>
      </c>
      <c r="O447" s="788">
        <f>ROUND(O448*O449/1000,1)</f>
        <v>0</v>
      </c>
      <c r="P447" s="639">
        <f>Q447+R447</f>
        <v>0</v>
      </c>
      <c r="Q447" s="787">
        <f>ROUND(Q448*Q449/1000,1)</f>
        <v>0</v>
      </c>
      <c r="R447" s="788">
        <f>ROUND(R448*R449/1000,1)</f>
        <v>0</v>
      </c>
      <c r="S447" s="639">
        <f>T447+U447</f>
        <v>0</v>
      </c>
      <c r="T447" s="787">
        <f>ROUND(T448*T449/1000,1)</f>
        <v>0</v>
      </c>
      <c r="U447" s="788">
        <f>ROUND(U448*U449/1000,1)</f>
        <v>0</v>
      </c>
      <c r="V447" s="561" t="s">
        <v>34</v>
      </c>
      <c r="W447" s="562" t="s">
        <v>34</v>
      </c>
      <c r="X447" s="562" t="s">
        <v>34</v>
      </c>
      <c r="Y447" s="563" t="s">
        <v>34</v>
      </c>
      <c r="Z447" s="933">
        <f t="shared" si="1034"/>
        <v>0</v>
      </c>
      <c r="AA447" s="787">
        <f t="shared" si="1035"/>
        <v>0</v>
      </c>
      <c r="AB447" s="787">
        <f t="shared" si="1036"/>
        <v>0</v>
      </c>
      <c r="AC447" s="934">
        <f t="shared" si="1037"/>
        <v>0</v>
      </c>
      <c r="AD447" s="935">
        <f t="shared" si="1010"/>
        <v>0</v>
      </c>
      <c r="AE447" s="936">
        <f t="shared" si="1011"/>
        <v>0</v>
      </c>
      <c r="AF447" s="936">
        <f t="shared" si="1012"/>
        <v>0</v>
      </c>
      <c r="AG447" s="937">
        <f t="shared" si="1049"/>
        <v>0</v>
      </c>
    </row>
    <row r="448" spans="1:34" s="161" customFormat="1" ht="12" outlineLevel="1" x14ac:dyDescent="0.25">
      <c r="A448" s="1156"/>
      <c r="B448" s="162"/>
      <c r="C448" s="323"/>
      <c r="D448" s="324" t="s">
        <v>57</v>
      </c>
      <c r="E448" s="135" t="s">
        <v>85</v>
      </c>
      <c r="F448" s="136" t="s">
        <v>35</v>
      </c>
      <c r="G448" s="789">
        <f>H448+I448</f>
        <v>0</v>
      </c>
      <c r="H448" s="790"/>
      <c r="I448" s="791"/>
      <c r="J448" s="789">
        <f>K448+L448</f>
        <v>0</v>
      </c>
      <c r="K448" s="790"/>
      <c r="L448" s="791"/>
      <c r="M448" s="789">
        <f>N448+O448</f>
        <v>0</v>
      </c>
      <c r="N448" s="790"/>
      <c r="O448" s="791"/>
      <c r="P448" s="789">
        <f>Q448+R448</f>
        <v>0</v>
      </c>
      <c r="Q448" s="790"/>
      <c r="R448" s="791"/>
      <c r="S448" s="789">
        <f>T448+U448</f>
        <v>0</v>
      </c>
      <c r="T448" s="790"/>
      <c r="U448" s="791"/>
      <c r="V448" s="555" t="s">
        <v>34</v>
      </c>
      <c r="W448" s="556" t="s">
        <v>34</v>
      </c>
      <c r="X448" s="556" t="s">
        <v>34</v>
      </c>
      <c r="Y448" s="557" t="s">
        <v>34</v>
      </c>
      <c r="Z448" s="954" t="s">
        <v>34</v>
      </c>
      <c r="AA448" s="955" t="s">
        <v>34</v>
      </c>
      <c r="AB448" s="955" t="s">
        <v>34</v>
      </c>
      <c r="AC448" s="956" t="s">
        <v>34</v>
      </c>
      <c r="AD448" s="954" t="s">
        <v>34</v>
      </c>
      <c r="AE448" s="955" t="s">
        <v>34</v>
      </c>
      <c r="AF448" s="955" t="s">
        <v>34</v>
      </c>
      <c r="AG448" s="956" t="s">
        <v>34</v>
      </c>
    </row>
    <row r="449" spans="1:33" s="161" customFormat="1" ht="12" outlineLevel="1" x14ac:dyDescent="0.25">
      <c r="A449" s="1156"/>
      <c r="B449" s="162"/>
      <c r="C449" s="323"/>
      <c r="D449" s="324" t="s">
        <v>57</v>
      </c>
      <c r="E449" s="135" t="s">
        <v>86</v>
      </c>
      <c r="F449" s="136" t="s">
        <v>62</v>
      </c>
      <c r="G449" s="803">
        <f>IF(I449+H449&gt;0,AVERAGE(H449:I449),0)</f>
        <v>0</v>
      </c>
      <c r="H449" s="804"/>
      <c r="I449" s="805"/>
      <c r="J449" s="803">
        <f>IF(L449+K449&gt;0,AVERAGE(K449:L449),0)</f>
        <v>0</v>
      </c>
      <c r="K449" s="804"/>
      <c r="L449" s="805"/>
      <c r="M449" s="803">
        <f>IF(O449+N449&gt;0,AVERAGE(N449:O449),0)</f>
        <v>0</v>
      </c>
      <c r="N449" s="804"/>
      <c r="O449" s="805"/>
      <c r="P449" s="803">
        <f>IF(R449+Q449&gt;0,AVERAGE(Q449:R449),0)</f>
        <v>0</v>
      </c>
      <c r="Q449" s="804"/>
      <c r="R449" s="805"/>
      <c r="S449" s="803">
        <f>IF(U449+T449&gt;0,AVERAGE(T449:U449),0)</f>
        <v>0</v>
      </c>
      <c r="T449" s="804"/>
      <c r="U449" s="805"/>
      <c r="V449" s="555" t="s">
        <v>34</v>
      </c>
      <c r="W449" s="556" t="s">
        <v>34</v>
      </c>
      <c r="X449" s="556" t="s">
        <v>34</v>
      </c>
      <c r="Y449" s="557" t="s">
        <v>34</v>
      </c>
      <c r="Z449" s="954" t="s">
        <v>34</v>
      </c>
      <c r="AA449" s="955" t="s">
        <v>34</v>
      </c>
      <c r="AB449" s="955" t="s">
        <v>34</v>
      </c>
      <c r="AC449" s="956" t="s">
        <v>34</v>
      </c>
      <c r="AD449" s="954" t="s">
        <v>34</v>
      </c>
      <c r="AE449" s="955" t="s">
        <v>34</v>
      </c>
      <c r="AF449" s="955" t="s">
        <v>34</v>
      </c>
      <c r="AG449" s="956" t="s">
        <v>34</v>
      </c>
    </row>
    <row r="450" spans="1:33" s="143" customFormat="1" ht="12.75" outlineLevel="1" x14ac:dyDescent="0.25">
      <c r="A450" s="131"/>
      <c r="B450" s="166" t="s">
        <v>713</v>
      </c>
      <c r="C450" s="320">
        <v>3110</v>
      </c>
      <c r="D450" s="321" t="s">
        <v>57</v>
      </c>
      <c r="E450" s="325" t="s">
        <v>329</v>
      </c>
      <c r="F450" s="75" t="s">
        <v>43</v>
      </c>
      <c r="G450" s="636">
        <f>H450+I450</f>
        <v>0</v>
      </c>
      <c r="H450" s="806">
        <f>ROUND(H451*H452/1000,1)</f>
        <v>0</v>
      </c>
      <c r="I450" s="807">
        <f>ROUND(I451*I452/1000,1)</f>
        <v>0</v>
      </c>
      <c r="J450" s="636">
        <f>K450+L450</f>
        <v>0</v>
      </c>
      <c r="K450" s="806">
        <f>ROUND(K451*K452/1000,1)</f>
        <v>0</v>
      </c>
      <c r="L450" s="807">
        <f>ROUND(L451*L452/1000,1)</f>
        <v>0</v>
      </c>
      <c r="M450" s="636">
        <f>N450+O450</f>
        <v>0</v>
      </c>
      <c r="N450" s="806">
        <f>ROUND(N451*N452/1000,1)</f>
        <v>0</v>
      </c>
      <c r="O450" s="807">
        <f>ROUND(O451*O452/1000,1)</f>
        <v>0</v>
      </c>
      <c r="P450" s="636">
        <f>Q450+R450</f>
        <v>0</v>
      </c>
      <c r="Q450" s="806">
        <f>ROUND(Q451*Q452/1000,1)</f>
        <v>0</v>
      </c>
      <c r="R450" s="807">
        <f>ROUND(R451*R452/1000,1)</f>
        <v>0</v>
      </c>
      <c r="S450" s="636">
        <f>T450+U450</f>
        <v>0</v>
      </c>
      <c r="T450" s="806">
        <f>ROUND(T451*T452/1000,1)</f>
        <v>0</v>
      </c>
      <c r="U450" s="807">
        <f>ROUND(U451*U452/1000,1)</f>
        <v>0</v>
      </c>
      <c r="V450" s="573" t="s">
        <v>34</v>
      </c>
      <c r="W450" s="574" t="s">
        <v>34</v>
      </c>
      <c r="X450" s="574" t="s">
        <v>34</v>
      </c>
      <c r="Y450" s="575" t="s">
        <v>34</v>
      </c>
      <c r="Z450" s="938">
        <f t="shared" ref="Z450" si="1050">G450-J450</f>
        <v>0</v>
      </c>
      <c r="AA450" s="806">
        <f t="shared" ref="AA450" si="1051">G450-M450</f>
        <v>0</v>
      </c>
      <c r="AB450" s="806">
        <f t="shared" ref="AB450" si="1052">G450-P450</f>
        <v>0</v>
      </c>
      <c r="AC450" s="974">
        <f t="shared" ref="AC450" si="1053">G450-S450</f>
        <v>0</v>
      </c>
      <c r="AD450" s="975">
        <f t="shared" ref="AD450" si="1054">IF(G450&gt;0,ROUND((J450/G450),3),0)</f>
        <v>0</v>
      </c>
      <c r="AE450" s="976">
        <f t="shared" ref="AE450" si="1055">IF(G450&gt;0,ROUND((M450/G450),3),0)</f>
        <v>0</v>
      </c>
      <c r="AF450" s="976">
        <f t="shared" ref="AF450" si="1056">IF(G450&gt;0,ROUND((P450/G450),3),0)</f>
        <v>0</v>
      </c>
      <c r="AG450" s="977">
        <f t="shared" ref="AG450" si="1057">IF(G450&gt;0,ROUND((S450/G450),3),0)</f>
        <v>0</v>
      </c>
    </row>
    <row r="451" spans="1:33" s="161" customFormat="1" ht="12" outlineLevel="1" x14ac:dyDescent="0.25">
      <c r="A451" s="1156"/>
      <c r="B451" s="162"/>
      <c r="C451" s="323"/>
      <c r="D451" s="324" t="s">
        <v>57</v>
      </c>
      <c r="E451" s="135" t="s">
        <v>85</v>
      </c>
      <c r="F451" s="136" t="s">
        <v>35</v>
      </c>
      <c r="G451" s="789">
        <f>H451+I451</f>
        <v>0</v>
      </c>
      <c r="H451" s="790"/>
      <c r="I451" s="791"/>
      <c r="J451" s="789">
        <f>K451+L451</f>
        <v>0</v>
      </c>
      <c r="K451" s="790"/>
      <c r="L451" s="791"/>
      <c r="M451" s="789">
        <f>N451+O451</f>
        <v>0</v>
      </c>
      <c r="N451" s="790"/>
      <c r="O451" s="791"/>
      <c r="P451" s="789">
        <f>Q451+R451</f>
        <v>0</v>
      </c>
      <c r="Q451" s="790"/>
      <c r="R451" s="791"/>
      <c r="S451" s="789">
        <f>T451+U451</f>
        <v>0</v>
      </c>
      <c r="T451" s="790"/>
      <c r="U451" s="791"/>
      <c r="V451" s="555" t="s">
        <v>34</v>
      </c>
      <c r="W451" s="556" t="s">
        <v>34</v>
      </c>
      <c r="X451" s="556" t="s">
        <v>34</v>
      </c>
      <c r="Y451" s="557" t="s">
        <v>34</v>
      </c>
      <c r="Z451" s="954" t="s">
        <v>34</v>
      </c>
      <c r="AA451" s="955" t="s">
        <v>34</v>
      </c>
      <c r="AB451" s="955" t="s">
        <v>34</v>
      </c>
      <c r="AC451" s="956" t="s">
        <v>34</v>
      </c>
      <c r="AD451" s="954" t="s">
        <v>34</v>
      </c>
      <c r="AE451" s="955" t="s">
        <v>34</v>
      </c>
      <c r="AF451" s="955" t="s">
        <v>34</v>
      </c>
      <c r="AG451" s="956" t="s">
        <v>34</v>
      </c>
    </row>
    <row r="452" spans="1:33" s="161" customFormat="1" ht="12" outlineLevel="1" x14ac:dyDescent="0.25">
      <c r="A452" s="1156"/>
      <c r="B452" s="162"/>
      <c r="C452" s="323"/>
      <c r="D452" s="324" t="s">
        <v>57</v>
      </c>
      <c r="E452" s="135" t="s">
        <v>86</v>
      </c>
      <c r="F452" s="136" t="s">
        <v>62</v>
      </c>
      <c r="G452" s="808">
        <f>IF(I452+H452&gt;0,AVERAGE(H452:I452),0)</f>
        <v>0</v>
      </c>
      <c r="H452" s="809"/>
      <c r="I452" s="810"/>
      <c r="J452" s="808">
        <f>IF(L452+K452&gt;0,AVERAGE(K452:L452),0)</f>
        <v>0</v>
      </c>
      <c r="K452" s="809"/>
      <c r="L452" s="810"/>
      <c r="M452" s="808">
        <f>IF(O452+N452&gt;0,AVERAGE(N452:O452),0)</f>
        <v>0</v>
      </c>
      <c r="N452" s="809"/>
      <c r="O452" s="810"/>
      <c r="P452" s="808">
        <f>IF(R452+Q452&gt;0,AVERAGE(Q452:R452),0)</f>
        <v>0</v>
      </c>
      <c r="Q452" s="809"/>
      <c r="R452" s="810"/>
      <c r="S452" s="808">
        <f>IF(U452+T452&gt;0,AVERAGE(T452:U452),0)</f>
        <v>0</v>
      </c>
      <c r="T452" s="809"/>
      <c r="U452" s="810"/>
      <c r="V452" s="555" t="s">
        <v>34</v>
      </c>
      <c r="W452" s="556" t="s">
        <v>34</v>
      </c>
      <c r="X452" s="556" t="s">
        <v>34</v>
      </c>
      <c r="Y452" s="557" t="s">
        <v>34</v>
      </c>
      <c r="Z452" s="954" t="s">
        <v>34</v>
      </c>
      <c r="AA452" s="955" t="s">
        <v>34</v>
      </c>
      <c r="AB452" s="955" t="s">
        <v>34</v>
      </c>
      <c r="AC452" s="956" t="s">
        <v>34</v>
      </c>
      <c r="AD452" s="954" t="s">
        <v>34</v>
      </c>
      <c r="AE452" s="955" t="s">
        <v>34</v>
      </c>
      <c r="AF452" s="955" t="s">
        <v>34</v>
      </c>
      <c r="AG452" s="956" t="s">
        <v>34</v>
      </c>
    </row>
    <row r="453" spans="1:33" s="131" customFormat="1" ht="12.75" outlineLevel="1" x14ac:dyDescent="0.25">
      <c r="B453" s="157" t="s">
        <v>714</v>
      </c>
      <c r="C453" s="197">
        <v>3110</v>
      </c>
      <c r="D453" s="198" t="s">
        <v>57</v>
      </c>
      <c r="E453" s="326" t="s">
        <v>330</v>
      </c>
      <c r="F453" s="158" t="s">
        <v>43</v>
      </c>
      <c r="G453" s="853">
        <f t="shared" ref="G453:U453" si="1058">G454+G457+G460</f>
        <v>0</v>
      </c>
      <c r="H453" s="854">
        <f t="shared" si="1058"/>
        <v>0</v>
      </c>
      <c r="I453" s="855">
        <f t="shared" si="1058"/>
        <v>0</v>
      </c>
      <c r="J453" s="853">
        <f t="shared" si="1058"/>
        <v>0</v>
      </c>
      <c r="K453" s="854">
        <f t="shared" si="1058"/>
        <v>0</v>
      </c>
      <c r="L453" s="855">
        <f t="shared" si="1058"/>
        <v>0</v>
      </c>
      <c r="M453" s="853">
        <f t="shared" si="1058"/>
        <v>0</v>
      </c>
      <c r="N453" s="854">
        <f t="shared" si="1058"/>
        <v>0</v>
      </c>
      <c r="O453" s="855">
        <f t="shared" si="1058"/>
        <v>0</v>
      </c>
      <c r="P453" s="853">
        <f t="shared" si="1058"/>
        <v>0</v>
      </c>
      <c r="Q453" s="854">
        <f t="shared" si="1058"/>
        <v>0</v>
      </c>
      <c r="R453" s="855">
        <f t="shared" si="1058"/>
        <v>0</v>
      </c>
      <c r="S453" s="853">
        <f t="shared" si="1058"/>
        <v>0</v>
      </c>
      <c r="T453" s="854">
        <f t="shared" si="1058"/>
        <v>0</v>
      </c>
      <c r="U453" s="855">
        <f t="shared" si="1058"/>
        <v>0</v>
      </c>
      <c r="V453" s="573" t="s">
        <v>34</v>
      </c>
      <c r="W453" s="574" t="s">
        <v>34</v>
      </c>
      <c r="X453" s="574" t="s">
        <v>34</v>
      </c>
      <c r="Y453" s="575" t="s">
        <v>34</v>
      </c>
      <c r="Z453" s="938">
        <f t="shared" ref="Z453:Z454" si="1059">G453-J453</f>
        <v>0</v>
      </c>
      <c r="AA453" s="806">
        <f t="shared" ref="AA453:AA454" si="1060">G453-M453</f>
        <v>0</v>
      </c>
      <c r="AB453" s="806">
        <f t="shared" ref="AB453:AB454" si="1061">G453-P453</f>
        <v>0</v>
      </c>
      <c r="AC453" s="974">
        <f t="shared" ref="AC453:AC454" si="1062">G453-S453</f>
        <v>0</v>
      </c>
      <c r="AD453" s="975">
        <f t="shared" ref="AD453:AD454" si="1063">IF(G453&gt;0,ROUND((J453/G453),3),0)</f>
        <v>0</v>
      </c>
      <c r="AE453" s="976">
        <f t="shared" ref="AE453:AE454" si="1064">IF(G453&gt;0,ROUND((M453/G453),3),0)</f>
        <v>0</v>
      </c>
      <c r="AF453" s="976">
        <f t="shared" ref="AF453:AF454" si="1065">IF(G453&gt;0,ROUND((P453/G453),3),0)</f>
        <v>0</v>
      </c>
      <c r="AG453" s="977">
        <f t="shared" ref="AG453:AG454" si="1066">IF(G453&gt;0,ROUND((S453/G453),3),0)</f>
        <v>0</v>
      </c>
    </row>
    <row r="454" spans="1:33" s="229" customFormat="1" ht="12.75" outlineLevel="1" x14ac:dyDescent="0.25">
      <c r="A454" s="131"/>
      <c r="B454" s="327" t="s">
        <v>715</v>
      </c>
      <c r="C454" s="328">
        <v>3110</v>
      </c>
      <c r="D454" s="324" t="s">
        <v>57</v>
      </c>
      <c r="E454" s="329" t="s">
        <v>331</v>
      </c>
      <c r="F454" s="330" t="s">
        <v>43</v>
      </c>
      <c r="G454" s="821">
        <f>H454+I454</f>
        <v>0</v>
      </c>
      <c r="H454" s="822">
        <f>ROUND(H455*H456/1000,1)</f>
        <v>0</v>
      </c>
      <c r="I454" s="823">
        <f>ROUND(I455*I456/1000,1)</f>
        <v>0</v>
      </c>
      <c r="J454" s="821">
        <f>K454+L454</f>
        <v>0</v>
      </c>
      <c r="K454" s="822">
        <f>ROUND(K455*K456/1000,1)</f>
        <v>0</v>
      </c>
      <c r="L454" s="823">
        <f>ROUND(L455*L456/1000,1)</f>
        <v>0</v>
      </c>
      <c r="M454" s="821">
        <f>N454+O454</f>
        <v>0</v>
      </c>
      <c r="N454" s="822">
        <f>ROUND(N455*N456/1000,1)</f>
        <v>0</v>
      </c>
      <c r="O454" s="823">
        <f>ROUND(O455*O456/1000,1)</f>
        <v>0</v>
      </c>
      <c r="P454" s="821">
        <f>Q454+R454</f>
        <v>0</v>
      </c>
      <c r="Q454" s="822">
        <f>ROUND(Q455*Q456/1000,1)</f>
        <v>0</v>
      </c>
      <c r="R454" s="823">
        <f>ROUND(R455*R456/1000,1)</f>
        <v>0</v>
      </c>
      <c r="S454" s="821">
        <f>T454+U454</f>
        <v>0</v>
      </c>
      <c r="T454" s="822">
        <f>ROUND(T455*T456/1000,1)</f>
        <v>0</v>
      </c>
      <c r="U454" s="823">
        <f>ROUND(U455*U456/1000,1)</f>
        <v>0</v>
      </c>
      <c r="V454" s="570" t="s">
        <v>34</v>
      </c>
      <c r="W454" s="571" t="s">
        <v>34</v>
      </c>
      <c r="X454" s="571" t="s">
        <v>34</v>
      </c>
      <c r="Y454" s="572" t="s">
        <v>34</v>
      </c>
      <c r="Z454" s="984">
        <f t="shared" si="1059"/>
        <v>0</v>
      </c>
      <c r="AA454" s="860">
        <f t="shared" si="1060"/>
        <v>0</v>
      </c>
      <c r="AB454" s="860">
        <f t="shared" si="1061"/>
        <v>0</v>
      </c>
      <c r="AC454" s="985">
        <f t="shared" si="1062"/>
        <v>0</v>
      </c>
      <c r="AD454" s="986">
        <f t="shared" si="1063"/>
        <v>0</v>
      </c>
      <c r="AE454" s="987">
        <f t="shared" si="1064"/>
        <v>0</v>
      </c>
      <c r="AF454" s="987">
        <f t="shared" si="1065"/>
        <v>0</v>
      </c>
      <c r="AG454" s="988">
        <f t="shared" si="1066"/>
        <v>0</v>
      </c>
    </row>
    <row r="455" spans="1:33" s="230" customFormat="1" ht="11.25" outlineLevel="1" x14ac:dyDescent="0.25">
      <c r="A455" s="1169"/>
      <c r="B455" s="331"/>
      <c r="C455" s="332"/>
      <c r="D455" s="333" t="s">
        <v>57</v>
      </c>
      <c r="E455" s="334" t="s">
        <v>85</v>
      </c>
      <c r="F455" s="335" t="s">
        <v>35</v>
      </c>
      <c r="G455" s="824">
        <f>H455+I455</f>
        <v>0</v>
      </c>
      <c r="H455" s="825"/>
      <c r="I455" s="826"/>
      <c r="J455" s="824">
        <f>K455+L455</f>
        <v>0</v>
      </c>
      <c r="K455" s="825"/>
      <c r="L455" s="826"/>
      <c r="M455" s="824">
        <f>N455+O455</f>
        <v>0</v>
      </c>
      <c r="N455" s="825"/>
      <c r="O455" s="826"/>
      <c r="P455" s="824">
        <f>Q455+R455</f>
        <v>0</v>
      </c>
      <c r="Q455" s="825"/>
      <c r="R455" s="826"/>
      <c r="S455" s="824">
        <f>T455+U455</f>
        <v>0</v>
      </c>
      <c r="T455" s="825"/>
      <c r="U455" s="826"/>
      <c r="V455" s="579" t="s">
        <v>34</v>
      </c>
      <c r="W455" s="580" t="s">
        <v>34</v>
      </c>
      <c r="X455" s="580" t="s">
        <v>34</v>
      </c>
      <c r="Y455" s="581" t="s">
        <v>34</v>
      </c>
      <c r="Z455" s="989" t="s">
        <v>34</v>
      </c>
      <c r="AA455" s="990" t="s">
        <v>34</v>
      </c>
      <c r="AB455" s="990" t="s">
        <v>34</v>
      </c>
      <c r="AC455" s="991" t="s">
        <v>34</v>
      </c>
      <c r="AD455" s="989" t="s">
        <v>34</v>
      </c>
      <c r="AE455" s="990" t="s">
        <v>34</v>
      </c>
      <c r="AF455" s="990" t="s">
        <v>34</v>
      </c>
      <c r="AG455" s="991" t="s">
        <v>34</v>
      </c>
    </row>
    <row r="456" spans="1:33" s="230" customFormat="1" ht="11.25" outlineLevel="1" x14ac:dyDescent="0.25">
      <c r="A456" s="1169"/>
      <c r="B456" s="331"/>
      <c r="C456" s="332"/>
      <c r="D456" s="333" t="s">
        <v>57</v>
      </c>
      <c r="E456" s="334" t="s">
        <v>86</v>
      </c>
      <c r="F456" s="335" t="s">
        <v>62</v>
      </c>
      <c r="G456" s="856">
        <f>IF(I456+H456&gt;0,AVERAGE(H456:I456),0)</f>
        <v>0</v>
      </c>
      <c r="H456" s="857"/>
      <c r="I456" s="858"/>
      <c r="J456" s="856">
        <f>IF(L456+K456&gt;0,AVERAGE(K456:L456),0)</f>
        <v>0</v>
      </c>
      <c r="K456" s="857"/>
      <c r="L456" s="858"/>
      <c r="M456" s="856">
        <f>IF(O456+N456&gt;0,AVERAGE(N456:O456),0)</f>
        <v>0</v>
      </c>
      <c r="N456" s="857"/>
      <c r="O456" s="858"/>
      <c r="P456" s="856">
        <f>IF(R456+Q456&gt;0,AVERAGE(Q456:R456),0)</f>
        <v>0</v>
      </c>
      <c r="Q456" s="857"/>
      <c r="R456" s="858"/>
      <c r="S456" s="856">
        <f>IF(U456+T456&gt;0,AVERAGE(T456:U456),0)</f>
        <v>0</v>
      </c>
      <c r="T456" s="857"/>
      <c r="U456" s="858"/>
      <c r="V456" s="579" t="s">
        <v>34</v>
      </c>
      <c r="W456" s="580" t="s">
        <v>34</v>
      </c>
      <c r="X456" s="580" t="s">
        <v>34</v>
      </c>
      <c r="Y456" s="581" t="s">
        <v>34</v>
      </c>
      <c r="Z456" s="989" t="s">
        <v>34</v>
      </c>
      <c r="AA456" s="990" t="s">
        <v>34</v>
      </c>
      <c r="AB456" s="990" t="s">
        <v>34</v>
      </c>
      <c r="AC456" s="991" t="s">
        <v>34</v>
      </c>
      <c r="AD456" s="989" t="s">
        <v>34</v>
      </c>
      <c r="AE456" s="990" t="s">
        <v>34</v>
      </c>
      <c r="AF456" s="990" t="s">
        <v>34</v>
      </c>
      <c r="AG456" s="991" t="s">
        <v>34</v>
      </c>
    </row>
    <row r="457" spans="1:33" s="229" customFormat="1" ht="12.75" outlineLevel="1" x14ac:dyDescent="0.25">
      <c r="A457" s="131"/>
      <c r="B457" s="327" t="s">
        <v>716</v>
      </c>
      <c r="C457" s="328">
        <v>3110</v>
      </c>
      <c r="D457" s="324" t="s">
        <v>57</v>
      </c>
      <c r="E457" s="329" t="s">
        <v>332</v>
      </c>
      <c r="F457" s="330" t="s">
        <v>43</v>
      </c>
      <c r="G457" s="859">
        <f>H457+I457</f>
        <v>0</v>
      </c>
      <c r="H457" s="860">
        <f>ROUND(H458*H459/1000,1)</f>
        <v>0</v>
      </c>
      <c r="I457" s="861">
        <f>ROUND(I458*I459/1000,1)</f>
        <v>0</v>
      </c>
      <c r="J457" s="859">
        <f>K457+L457</f>
        <v>0</v>
      </c>
      <c r="K457" s="860">
        <f>ROUND(K458*K459/1000,1)</f>
        <v>0</v>
      </c>
      <c r="L457" s="861">
        <f>ROUND(L458*L459/1000,1)</f>
        <v>0</v>
      </c>
      <c r="M457" s="859">
        <f>N457+O457</f>
        <v>0</v>
      </c>
      <c r="N457" s="860">
        <f>ROUND(N458*N459/1000,1)</f>
        <v>0</v>
      </c>
      <c r="O457" s="861">
        <f>ROUND(O458*O459/1000,1)</f>
        <v>0</v>
      </c>
      <c r="P457" s="859">
        <f>Q457+R457</f>
        <v>0</v>
      </c>
      <c r="Q457" s="860">
        <f>ROUND(Q458*Q459/1000,1)</f>
        <v>0</v>
      </c>
      <c r="R457" s="861">
        <f>ROUND(R458*R459/1000,1)</f>
        <v>0</v>
      </c>
      <c r="S457" s="859">
        <f>T457+U457</f>
        <v>0</v>
      </c>
      <c r="T457" s="860">
        <f>ROUND(T458*T459/1000,1)</f>
        <v>0</v>
      </c>
      <c r="U457" s="861">
        <f>ROUND(U458*U459/1000,1)</f>
        <v>0</v>
      </c>
      <c r="V457" s="570" t="s">
        <v>34</v>
      </c>
      <c r="W457" s="571" t="s">
        <v>34</v>
      </c>
      <c r="X457" s="571" t="s">
        <v>34</v>
      </c>
      <c r="Y457" s="572" t="s">
        <v>34</v>
      </c>
      <c r="Z457" s="984">
        <f t="shared" ref="Z457" si="1067">G457-J457</f>
        <v>0</v>
      </c>
      <c r="AA457" s="860">
        <f t="shared" ref="AA457" si="1068">G457-M457</f>
        <v>0</v>
      </c>
      <c r="AB457" s="860">
        <f t="shared" ref="AB457" si="1069">G457-P457</f>
        <v>0</v>
      </c>
      <c r="AC457" s="985">
        <f t="shared" ref="AC457" si="1070">G457-S457</f>
        <v>0</v>
      </c>
      <c r="AD457" s="986">
        <f t="shared" ref="AD457" si="1071">IF(G457&gt;0,ROUND((J457/G457),3),0)</f>
        <v>0</v>
      </c>
      <c r="AE457" s="987">
        <f t="shared" ref="AE457" si="1072">IF(G457&gt;0,ROUND((M457/G457),3),0)</f>
        <v>0</v>
      </c>
      <c r="AF457" s="987">
        <f t="shared" ref="AF457" si="1073">IF(G457&gt;0,ROUND((P457/G457),3),0)</f>
        <v>0</v>
      </c>
      <c r="AG457" s="988">
        <f t="shared" ref="AG457" si="1074">IF(G457&gt;0,ROUND((S457/G457),3),0)</f>
        <v>0</v>
      </c>
    </row>
    <row r="458" spans="1:33" s="230" customFormat="1" ht="11.25" outlineLevel="1" x14ac:dyDescent="0.25">
      <c r="A458" s="1169"/>
      <c r="B458" s="331"/>
      <c r="C458" s="332"/>
      <c r="D458" s="333" t="s">
        <v>57</v>
      </c>
      <c r="E458" s="334" t="s">
        <v>85</v>
      </c>
      <c r="F458" s="335" t="s">
        <v>35</v>
      </c>
      <c r="G458" s="824">
        <f>H458+I458</f>
        <v>0</v>
      </c>
      <c r="H458" s="825"/>
      <c r="I458" s="826"/>
      <c r="J458" s="824">
        <f>K458+L458</f>
        <v>0</v>
      </c>
      <c r="K458" s="825"/>
      <c r="L458" s="826"/>
      <c r="M458" s="824">
        <f>N458+O458</f>
        <v>0</v>
      </c>
      <c r="N458" s="825"/>
      <c r="O458" s="826"/>
      <c r="P458" s="824">
        <f>Q458+R458</f>
        <v>0</v>
      </c>
      <c r="Q458" s="825"/>
      <c r="R458" s="826"/>
      <c r="S458" s="824">
        <f>T458+U458</f>
        <v>0</v>
      </c>
      <c r="T458" s="825"/>
      <c r="U458" s="826"/>
      <c r="V458" s="579" t="s">
        <v>34</v>
      </c>
      <c r="W458" s="580" t="s">
        <v>34</v>
      </c>
      <c r="X458" s="580" t="s">
        <v>34</v>
      </c>
      <c r="Y458" s="581" t="s">
        <v>34</v>
      </c>
      <c r="Z458" s="989" t="s">
        <v>34</v>
      </c>
      <c r="AA458" s="990" t="s">
        <v>34</v>
      </c>
      <c r="AB458" s="990" t="s">
        <v>34</v>
      </c>
      <c r="AC458" s="991" t="s">
        <v>34</v>
      </c>
      <c r="AD458" s="989" t="s">
        <v>34</v>
      </c>
      <c r="AE458" s="990" t="s">
        <v>34</v>
      </c>
      <c r="AF458" s="990" t="s">
        <v>34</v>
      </c>
      <c r="AG458" s="991" t="s">
        <v>34</v>
      </c>
    </row>
    <row r="459" spans="1:33" s="230" customFormat="1" ht="11.25" outlineLevel="1" x14ac:dyDescent="0.25">
      <c r="A459" s="1169"/>
      <c r="B459" s="331"/>
      <c r="C459" s="332"/>
      <c r="D459" s="333" t="s">
        <v>57</v>
      </c>
      <c r="E459" s="334" t="s">
        <v>86</v>
      </c>
      <c r="F459" s="335" t="s">
        <v>62</v>
      </c>
      <c r="G459" s="827">
        <f>IF(I459+H459&gt;0,AVERAGE(H459:I459),0)</f>
        <v>0</v>
      </c>
      <c r="H459" s="828"/>
      <c r="I459" s="829"/>
      <c r="J459" s="827">
        <f>IF(L459+K459&gt;0,AVERAGE(K459:L459),0)</f>
        <v>0</v>
      </c>
      <c r="K459" s="828"/>
      <c r="L459" s="829"/>
      <c r="M459" s="827">
        <f>IF(O459+N459&gt;0,AVERAGE(N459:O459),0)</f>
        <v>0</v>
      </c>
      <c r="N459" s="828"/>
      <c r="O459" s="829"/>
      <c r="P459" s="827">
        <f>IF(R459+Q459&gt;0,AVERAGE(Q459:R459),0)</f>
        <v>0</v>
      </c>
      <c r="Q459" s="828"/>
      <c r="R459" s="829"/>
      <c r="S459" s="827">
        <f>IF(U459+T459&gt;0,AVERAGE(T459:U459),0)</f>
        <v>0</v>
      </c>
      <c r="T459" s="828"/>
      <c r="U459" s="829"/>
      <c r="V459" s="579" t="s">
        <v>34</v>
      </c>
      <c r="W459" s="580" t="s">
        <v>34</v>
      </c>
      <c r="X459" s="580" t="s">
        <v>34</v>
      </c>
      <c r="Y459" s="581" t="s">
        <v>34</v>
      </c>
      <c r="Z459" s="989" t="s">
        <v>34</v>
      </c>
      <c r="AA459" s="990" t="s">
        <v>34</v>
      </c>
      <c r="AB459" s="990" t="s">
        <v>34</v>
      </c>
      <c r="AC459" s="991" t="s">
        <v>34</v>
      </c>
      <c r="AD459" s="989" t="s">
        <v>34</v>
      </c>
      <c r="AE459" s="990" t="s">
        <v>34</v>
      </c>
      <c r="AF459" s="990" t="s">
        <v>34</v>
      </c>
      <c r="AG459" s="991" t="s">
        <v>34</v>
      </c>
    </row>
    <row r="460" spans="1:33" s="229" customFormat="1" ht="12.75" outlineLevel="1" x14ac:dyDescent="0.25">
      <c r="A460" s="131"/>
      <c r="B460" s="217" t="s">
        <v>717</v>
      </c>
      <c r="C460" s="218">
        <v>3110</v>
      </c>
      <c r="D460" s="219" t="s">
        <v>57</v>
      </c>
      <c r="E460" s="227" t="s">
        <v>333</v>
      </c>
      <c r="F460" s="330" t="s">
        <v>43</v>
      </c>
      <c r="G460" s="821">
        <f>H460+I460</f>
        <v>0</v>
      </c>
      <c r="H460" s="822">
        <f>ROUND(H461*H462/1000,1)</f>
        <v>0</v>
      </c>
      <c r="I460" s="823">
        <f>ROUND(I461*I462/1000,1)</f>
        <v>0</v>
      </c>
      <c r="J460" s="821">
        <f>K460+L460</f>
        <v>0</v>
      </c>
      <c r="K460" s="822">
        <f>ROUND(K461*K462/1000,1)</f>
        <v>0</v>
      </c>
      <c r="L460" s="823">
        <f>ROUND(L461*L462/1000,1)</f>
        <v>0</v>
      </c>
      <c r="M460" s="821">
        <f>N460+O460</f>
        <v>0</v>
      </c>
      <c r="N460" s="822">
        <f>ROUND(N461*N462/1000,1)</f>
        <v>0</v>
      </c>
      <c r="O460" s="823">
        <f>ROUND(O461*O462/1000,1)</f>
        <v>0</v>
      </c>
      <c r="P460" s="821">
        <f>Q460+R460</f>
        <v>0</v>
      </c>
      <c r="Q460" s="822">
        <f>ROUND(Q461*Q462/1000,1)</f>
        <v>0</v>
      </c>
      <c r="R460" s="823">
        <f>ROUND(R461*R462/1000,1)</f>
        <v>0</v>
      </c>
      <c r="S460" s="821">
        <f>T460+U460</f>
        <v>0</v>
      </c>
      <c r="T460" s="822">
        <f>ROUND(T461*T462/1000,1)</f>
        <v>0</v>
      </c>
      <c r="U460" s="823">
        <f>ROUND(U461*U462/1000,1)</f>
        <v>0</v>
      </c>
      <c r="V460" s="570" t="s">
        <v>34</v>
      </c>
      <c r="W460" s="571" t="s">
        <v>34</v>
      </c>
      <c r="X460" s="571" t="s">
        <v>34</v>
      </c>
      <c r="Y460" s="572" t="s">
        <v>34</v>
      </c>
      <c r="Z460" s="984">
        <f t="shared" ref="Z460" si="1075">G460-J460</f>
        <v>0</v>
      </c>
      <c r="AA460" s="860">
        <f t="shared" ref="AA460" si="1076">G460-M460</f>
        <v>0</v>
      </c>
      <c r="AB460" s="860">
        <f t="shared" ref="AB460" si="1077">G460-P460</f>
        <v>0</v>
      </c>
      <c r="AC460" s="985">
        <f t="shared" ref="AC460" si="1078">G460-S460</f>
        <v>0</v>
      </c>
      <c r="AD460" s="986">
        <f t="shared" ref="AD460" si="1079">IF(G460&gt;0,ROUND((J460/G460),3),0)</f>
        <v>0</v>
      </c>
      <c r="AE460" s="987">
        <f t="shared" ref="AE460" si="1080">IF(G460&gt;0,ROUND((M460/G460),3),0)</f>
        <v>0</v>
      </c>
      <c r="AF460" s="987">
        <f t="shared" ref="AF460" si="1081">IF(G460&gt;0,ROUND((P460/G460),3),0)</f>
        <v>0</v>
      </c>
      <c r="AG460" s="988">
        <f t="shared" ref="AG460" si="1082">IF(G460&gt;0,ROUND((S460/G460),3),0)</f>
        <v>0</v>
      </c>
    </row>
    <row r="461" spans="1:33" s="230" customFormat="1" ht="11.25" outlineLevel="1" x14ac:dyDescent="0.25">
      <c r="A461" s="1169"/>
      <c r="B461" s="231"/>
      <c r="C461" s="232"/>
      <c r="D461" s="233" t="s">
        <v>57</v>
      </c>
      <c r="E461" s="234" t="s">
        <v>85</v>
      </c>
      <c r="F461" s="335" t="s">
        <v>35</v>
      </c>
      <c r="G461" s="824">
        <f>H461+I461</f>
        <v>0</v>
      </c>
      <c r="H461" s="825"/>
      <c r="I461" s="826"/>
      <c r="J461" s="824">
        <f>K461+L461</f>
        <v>0</v>
      </c>
      <c r="K461" s="825"/>
      <c r="L461" s="826"/>
      <c r="M461" s="824">
        <f>N461+O461</f>
        <v>0</v>
      </c>
      <c r="N461" s="825"/>
      <c r="O461" s="826"/>
      <c r="P461" s="824">
        <f>Q461+R461</f>
        <v>0</v>
      </c>
      <c r="Q461" s="825"/>
      <c r="R461" s="826"/>
      <c r="S461" s="824">
        <f>T461+U461</f>
        <v>0</v>
      </c>
      <c r="T461" s="825"/>
      <c r="U461" s="826"/>
      <c r="V461" s="579" t="s">
        <v>34</v>
      </c>
      <c r="W461" s="580" t="s">
        <v>34</v>
      </c>
      <c r="X461" s="580" t="s">
        <v>34</v>
      </c>
      <c r="Y461" s="581" t="s">
        <v>34</v>
      </c>
      <c r="Z461" s="989" t="s">
        <v>34</v>
      </c>
      <c r="AA461" s="990" t="s">
        <v>34</v>
      </c>
      <c r="AB461" s="990" t="s">
        <v>34</v>
      </c>
      <c r="AC461" s="991" t="s">
        <v>34</v>
      </c>
      <c r="AD461" s="989" t="s">
        <v>34</v>
      </c>
      <c r="AE461" s="990" t="s">
        <v>34</v>
      </c>
      <c r="AF461" s="990" t="s">
        <v>34</v>
      </c>
      <c r="AG461" s="991" t="s">
        <v>34</v>
      </c>
    </row>
    <row r="462" spans="1:33" s="230" customFormat="1" ht="11.25" outlineLevel="1" x14ac:dyDescent="0.25">
      <c r="A462" s="1169"/>
      <c r="B462" s="231"/>
      <c r="C462" s="232"/>
      <c r="D462" s="233" t="s">
        <v>57</v>
      </c>
      <c r="E462" s="336" t="s">
        <v>86</v>
      </c>
      <c r="F462" s="337" t="s">
        <v>62</v>
      </c>
      <c r="G462" s="856">
        <f>IF(I462+H462&gt;0,AVERAGE(H462:I462),0)</f>
        <v>0</v>
      </c>
      <c r="H462" s="857"/>
      <c r="I462" s="858"/>
      <c r="J462" s="856">
        <f>IF(L462+K462&gt;0,AVERAGE(K462:L462),0)</f>
        <v>0</v>
      </c>
      <c r="K462" s="857"/>
      <c r="L462" s="858"/>
      <c r="M462" s="856">
        <f>IF(O462+N462&gt;0,AVERAGE(N462:O462),0)</f>
        <v>0</v>
      </c>
      <c r="N462" s="857"/>
      <c r="O462" s="858"/>
      <c r="P462" s="856">
        <f>IF(R462+Q462&gt;0,AVERAGE(Q462:R462),0)</f>
        <v>0</v>
      </c>
      <c r="Q462" s="857"/>
      <c r="R462" s="858"/>
      <c r="S462" s="856">
        <f>IF(U462+T462&gt;0,AVERAGE(T462:U462),0)</f>
        <v>0</v>
      </c>
      <c r="T462" s="857"/>
      <c r="U462" s="858"/>
      <c r="V462" s="579" t="s">
        <v>34</v>
      </c>
      <c r="W462" s="580" t="s">
        <v>34</v>
      </c>
      <c r="X462" s="580" t="s">
        <v>34</v>
      </c>
      <c r="Y462" s="581" t="s">
        <v>34</v>
      </c>
      <c r="Z462" s="989" t="s">
        <v>34</v>
      </c>
      <c r="AA462" s="990" t="s">
        <v>34</v>
      </c>
      <c r="AB462" s="990" t="s">
        <v>34</v>
      </c>
      <c r="AC462" s="991" t="s">
        <v>34</v>
      </c>
      <c r="AD462" s="989" t="s">
        <v>34</v>
      </c>
      <c r="AE462" s="990" t="s">
        <v>34</v>
      </c>
      <c r="AF462" s="990" t="s">
        <v>34</v>
      </c>
      <c r="AG462" s="991" t="s">
        <v>34</v>
      </c>
    </row>
    <row r="463" spans="1:33" s="143" customFormat="1" ht="12.75" outlineLevel="1" x14ac:dyDescent="0.25">
      <c r="A463" s="131"/>
      <c r="B463" s="157" t="s">
        <v>718</v>
      </c>
      <c r="C463" s="197">
        <v>3110</v>
      </c>
      <c r="D463" s="198" t="s">
        <v>57</v>
      </c>
      <c r="E463" s="338" t="s">
        <v>334</v>
      </c>
      <c r="F463" s="75" t="s">
        <v>43</v>
      </c>
      <c r="G463" s="636">
        <f>H463+I463</f>
        <v>0</v>
      </c>
      <c r="H463" s="806">
        <f>ROUND(H464*H465/1000,1)</f>
        <v>0</v>
      </c>
      <c r="I463" s="807">
        <f>ROUND(I464*I465/1000,1)</f>
        <v>0</v>
      </c>
      <c r="J463" s="636">
        <f>K463+L463</f>
        <v>0</v>
      </c>
      <c r="K463" s="806">
        <f>ROUND(K464*K465/1000,1)</f>
        <v>0</v>
      </c>
      <c r="L463" s="807">
        <f>ROUND(L464*L465/1000,1)</f>
        <v>0</v>
      </c>
      <c r="M463" s="636">
        <f>N463+O463</f>
        <v>0</v>
      </c>
      <c r="N463" s="806">
        <f>ROUND(N464*N465/1000,1)</f>
        <v>0</v>
      </c>
      <c r="O463" s="807">
        <f>ROUND(O464*O465/1000,1)</f>
        <v>0</v>
      </c>
      <c r="P463" s="636">
        <f>Q463+R463</f>
        <v>0</v>
      </c>
      <c r="Q463" s="806">
        <f>ROUND(Q464*Q465/1000,1)</f>
        <v>0</v>
      </c>
      <c r="R463" s="807">
        <f>ROUND(R464*R465/1000,1)</f>
        <v>0</v>
      </c>
      <c r="S463" s="636">
        <f>T463+U463</f>
        <v>0</v>
      </c>
      <c r="T463" s="806">
        <f>ROUND(T464*T465/1000,1)</f>
        <v>0</v>
      </c>
      <c r="U463" s="807">
        <f>ROUND(U464*U465/1000,1)</f>
        <v>0</v>
      </c>
      <c r="V463" s="573" t="s">
        <v>34</v>
      </c>
      <c r="W463" s="574" t="s">
        <v>34</v>
      </c>
      <c r="X463" s="574" t="s">
        <v>34</v>
      </c>
      <c r="Y463" s="575" t="s">
        <v>34</v>
      </c>
      <c r="Z463" s="938">
        <f t="shared" ref="Z463" si="1083">G463-J463</f>
        <v>0</v>
      </c>
      <c r="AA463" s="806">
        <f t="shared" ref="AA463" si="1084">G463-M463</f>
        <v>0</v>
      </c>
      <c r="AB463" s="806">
        <f t="shared" ref="AB463" si="1085">G463-P463</f>
        <v>0</v>
      </c>
      <c r="AC463" s="974">
        <f t="shared" ref="AC463" si="1086">G463-S463</f>
        <v>0</v>
      </c>
      <c r="AD463" s="975">
        <f t="shared" ref="AD463" si="1087">IF(G463&gt;0,ROUND((J463/G463),3),0)</f>
        <v>0</v>
      </c>
      <c r="AE463" s="976">
        <f t="shared" ref="AE463" si="1088">IF(G463&gt;0,ROUND((M463/G463),3),0)</f>
        <v>0</v>
      </c>
      <c r="AF463" s="976">
        <f t="shared" ref="AF463" si="1089">IF(G463&gt;0,ROUND((P463/G463),3),0)</f>
        <v>0</v>
      </c>
      <c r="AG463" s="977">
        <f t="shared" ref="AG463" si="1090">IF(G463&gt;0,ROUND((S463/G463),3),0)</f>
        <v>0</v>
      </c>
    </row>
    <row r="464" spans="1:33" s="161" customFormat="1" ht="12" outlineLevel="1" x14ac:dyDescent="0.25">
      <c r="A464" s="1156"/>
      <c r="B464" s="170"/>
      <c r="C464" s="339"/>
      <c r="D464" s="219" t="s">
        <v>57</v>
      </c>
      <c r="E464" s="220" t="s">
        <v>85</v>
      </c>
      <c r="F464" s="136" t="s">
        <v>35</v>
      </c>
      <c r="G464" s="789">
        <f>H464+I464</f>
        <v>0</v>
      </c>
      <c r="H464" s="790"/>
      <c r="I464" s="791"/>
      <c r="J464" s="789">
        <f>K464+L464</f>
        <v>0</v>
      </c>
      <c r="K464" s="790"/>
      <c r="L464" s="791"/>
      <c r="M464" s="789">
        <f>N464+O464</f>
        <v>0</v>
      </c>
      <c r="N464" s="790"/>
      <c r="O464" s="791"/>
      <c r="P464" s="789">
        <f>Q464+R464</f>
        <v>0</v>
      </c>
      <c r="Q464" s="790"/>
      <c r="R464" s="791"/>
      <c r="S464" s="789">
        <f>T464+U464</f>
        <v>0</v>
      </c>
      <c r="T464" s="790"/>
      <c r="U464" s="791"/>
      <c r="V464" s="555" t="s">
        <v>34</v>
      </c>
      <c r="W464" s="556" t="s">
        <v>34</v>
      </c>
      <c r="X464" s="556" t="s">
        <v>34</v>
      </c>
      <c r="Y464" s="557" t="s">
        <v>34</v>
      </c>
      <c r="Z464" s="954" t="s">
        <v>34</v>
      </c>
      <c r="AA464" s="955" t="s">
        <v>34</v>
      </c>
      <c r="AB464" s="955" t="s">
        <v>34</v>
      </c>
      <c r="AC464" s="956" t="s">
        <v>34</v>
      </c>
      <c r="AD464" s="954" t="s">
        <v>34</v>
      </c>
      <c r="AE464" s="955" t="s">
        <v>34</v>
      </c>
      <c r="AF464" s="955" t="s">
        <v>34</v>
      </c>
      <c r="AG464" s="956" t="s">
        <v>34</v>
      </c>
    </row>
    <row r="465" spans="1:33" s="161" customFormat="1" ht="12" outlineLevel="1" x14ac:dyDescent="0.25">
      <c r="A465" s="1156"/>
      <c r="B465" s="170"/>
      <c r="C465" s="339"/>
      <c r="D465" s="219" t="s">
        <v>57</v>
      </c>
      <c r="E465" s="220" t="s">
        <v>86</v>
      </c>
      <c r="F465" s="136" t="s">
        <v>62</v>
      </c>
      <c r="G465" s="808">
        <f>IF(I465+H465&gt;0,AVERAGE(H465:I465),0)</f>
        <v>0</v>
      </c>
      <c r="H465" s="809"/>
      <c r="I465" s="810"/>
      <c r="J465" s="808">
        <f>IF(L465+K465&gt;0,AVERAGE(K465:L465),0)</f>
        <v>0</v>
      </c>
      <c r="K465" s="809"/>
      <c r="L465" s="810"/>
      <c r="M465" s="808">
        <f>IF(O465+N465&gt;0,AVERAGE(N465:O465),0)</f>
        <v>0</v>
      </c>
      <c r="N465" s="809"/>
      <c r="O465" s="810"/>
      <c r="P465" s="808">
        <f>IF(R465+Q465&gt;0,AVERAGE(Q465:R465),0)</f>
        <v>0</v>
      </c>
      <c r="Q465" s="809"/>
      <c r="R465" s="810"/>
      <c r="S465" s="808">
        <f>IF(U465+T465&gt;0,AVERAGE(T465:U465),0)</f>
        <v>0</v>
      </c>
      <c r="T465" s="809"/>
      <c r="U465" s="810"/>
      <c r="V465" s="555" t="s">
        <v>34</v>
      </c>
      <c r="W465" s="556" t="s">
        <v>34</v>
      </c>
      <c r="X465" s="556" t="s">
        <v>34</v>
      </c>
      <c r="Y465" s="557" t="s">
        <v>34</v>
      </c>
      <c r="Z465" s="954" t="s">
        <v>34</v>
      </c>
      <c r="AA465" s="955" t="s">
        <v>34</v>
      </c>
      <c r="AB465" s="955" t="s">
        <v>34</v>
      </c>
      <c r="AC465" s="956" t="s">
        <v>34</v>
      </c>
      <c r="AD465" s="954" t="s">
        <v>34</v>
      </c>
      <c r="AE465" s="955" t="s">
        <v>34</v>
      </c>
      <c r="AF465" s="955" t="s">
        <v>34</v>
      </c>
      <c r="AG465" s="956" t="s">
        <v>34</v>
      </c>
    </row>
    <row r="466" spans="1:33" s="143" customFormat="1" ht="12.75" outlineLevel="1" x14ac:dyDescent="0.25">
      <c r="A466" s="131"/>
      <c r="B466" s="157" t="s">
        <v>719</v>
      </c>
      <c r="C466" s="197">
        <v>3110</v>
      </c>
      <c r="D466" s="198" t="s">
        <v>57</v>
      </c>
      <c r="E466" s="338" t="s">
        <v>335</v>
      </c>
      <c r="F466" s="75" t="s">
        <v>43</v>
      </c>
      <c r="G466" s="636">
        <f>H466+I466</f>
        <v>0</v>
      </c>
      <c r="H466" s="806">
        <f>ROUND(H467*H468/1000,1)</f>
        <v>0</v>
      </c>
      <c r="I466" s="807">
        <f>ROUND(I467*I468/1000,1)</f>
        <v>0</v>
      </c>
      <c r="J466" s="636">
        <f>K466+L466</f>
        <v>0</v>
      </c>
      <c r="K466" s="806">
        <f>ROUND(K467*K468/1000,1)</f>
        <v>0</v>
      </c>
      <c r="L466" s="807">
        <f>ROUND(L467*L468/1000,1)</f>
        <v>0</v>
      </c>
      <c r="M466" s="636">
        <f>N466+O466</f>
        <v>0</v>
      </c>
      <c r="N466" s="806">
        <f>ROUND(N467*N468/1000,1)</f>
        <v>0</v>
      </c>
      <c r="O466" s="807">
        <f>ROUND(O467*O468/1000,1)</f>
        <v>0</v>
      </c>
      <c r="P466" s="636">
        <f>Q466+R466</f>
        <v>0</v>
      </c>
      <c r="Q466" s="806">
        <f>ROUND(Q467*Q468/1000,1)</f>
        <v>0</v>
      </c>
      <c r="R466" s="807">
        <f>ROUND(R467*R468/1000,1)</f>
        <v>0</v>
      </c>
      <c r="S466" s="636">
        <f>T466+U466</f>
        <v>0</v>
      </c>
      <c r="T466" s="806">
        <f>ROUND(T467*T468/1000,1)</f>
        <v>0</v>
      </c>
      <c r="U466" s="807">
        <f>ROUND(U467*U468/1000,1)</f>
        <v>0</v>
      </c>
      <c r="V466" s="573" t="s">
        <v>34</v>
      </c>
      <c r="W466" s="574" t="s">
        <v>34</v>
      </c>
      <c r="X466" s="574" t="s">
        <v>34</v>
      </c>
      <c r="Y466" s="575" t="s">
        <v>34</v>
      </c>
      <c r="Z466" s="938">
        <f t="shared" ref="Z466" si="1091">G466-J466</f>
        <v>0</v>
      </c>
      <c r="AA466" s="806">
        <f t="shared" ref="AA466" si="1092">G466-M466</f>
        <v>0</v>
      </c>
      <c r="AB466" s="806">
        <f t="shared" ref="AB466" si="1093">G466-P466</f>
        <v>0</v>
      </c>
      <c r="AC466" s="974">
        <f t="shared" ref="AC466" si="1094">G466-S466</f>
        <v>0</v>
      </c>
      <c r="AD466" s="975">
        <f t="shared" ref="AD466" si="1095">IF(G466&gt;0,ROUND((J466/G466),3),0)</f>
        <v>0</v>
      </c>
      <c r="AE466" s="976">
        <f t="shared" ref="AE466" si="1096">IF(G466&gt;0,ROUND((M466/G466),3),0)</f>
        <v>0</v>
      </c>
      <c r="AF466" s="976">
        <f t="shared" ref="AF466" si="1097">IF(G466&gt;0,ROUND((P466/G466),3),0)</f>
        <v>0</v>
      </c>
      <c r="AG466" s="977">
        <f t="shared" ref="AG466" si="1098">IF(G466&gt;0,ROUND((S466/G466),3),0)</f>
        <v>0</v>
      </c>
    </row>
    <row r="467" spans="1:33" s="161" customFormat="1" ht="12" outlineLevel="1" x14ac:dyDescent="0.25">
      <c r="A467" s="1156"/>
      <c r="B467" s="170"/>
      <c r="C467" s="339"/>
      <c r="D467" s="219" t="s">
        <v>57</v>
      </c>
      <c r="E467" s="220" t="s">
        <v>85</v>
      </c>
      <c r="F467" s="136" t="s">
        <v>35</v>
      </c>
      <c r="G467" s="789">
        <f>H467+I467</f>
        <v>0</v>
      </c>
      <c r="H467" s="790"/>
      <c r="I467" s="791"/>
      <c r="J467" s="789">
        <f>K467+L467</f>
        <v>0</v>
      </c>
      <c r="K467" s="790"/>
      <c r="L467" s="791"/>
      <c r="M467" s="789">
        <f>N467+O467</f>
        <v>0</v>
      </c>
      <c r="N467" s="790"/>
      <c r="O467" s="791"/>
      <c r="P467" s="789">
        <f>Q467+R467</f>
        <v>0</v>
      </c>
      <c r="Q467" s="790"/>
      <c r="R467" s="791"/>
      <c r="S467" s="789">
        <f>T467+U467</f>
        <v>0</v>
      </c>
      <c r="T467" s="790"/>
      <c r="U467" s="791"/>
      <c r="V467" s="555" t="s">
        <v>34</v>
      </c>
      <c r="W467" s="556" t="s">
        <v>34</v>
      </c>
      <c r="X467" s="556" t="s">
        <v>34</v>
      </c>
      <c r="Y467" s="557" t="s">
        <v>34</v>
      </c>
      <c r="Z467" s="954" t="s">
        <v>34</v>
      </c>
      <c r="AA467" s="955" t="s">
        <v>34</v>
      </c>
      <c r="AB467" s="955" t="s">
        <v>34</v>
      </c>
      <c r="AC467" s="956" t="s">
        <v>34</v>
      </c>
      <c r="AD467" s="954" t="s">
        <v>34</v>
      </c>
      <c r="AE467" s="955" t="s">
        <v>34</v>
      </c>
      <c r="AF467" s="955" t="s">
        <v>34</v>
      </c>
      <c r="AG467" s="956" t="s">
        <v>34</v>
      </c>
    </row>
    <row r="468" spans="1:33" s="161" customFormat="1" ht="12" outlineLevel="1" x14ac:dyDescent="0.25">
      <c r="A468" s="1156"/>
      <c r="B468" s="170"/>
      <c r="C468" s="339"/>
      <c r="D468" s="219" t="s">
        <v>57</v>
      </c>
      <c r="E468" s="220" t="s">
        <v>86</v>
      </c>
      <c r="F468" s="136" t="s">
        <v>62</v>
      </c>
      <c r="G468" s="808">
        <f>IF(I468+H468&gt;0,AVERAGE(H468:I468),0)</f>
        <v>0</v>
      </c>
      <c r="H468" s="809"/>
      <c r="I468" s="810"/>
      <c r="J468" s="808">
        <f>IF(L468+K468&gt;0,AVERAGE(K468:L468),0)</f>
        <v>0</v>
      </c>
      <c r="K468" s="809"/>
      <c r="L468" s="810"/>
      <c r="M468" s="808">
        <f>IF(O468+N468&gt;0,AVERAGE(N468:O468),0)</f>
        <v>0</v>
      </c>
      <c r="N468" s="809"/>
      <c r="O468" s="810"/>
      <c r="P468" s="808">
        <f>IF(R468+Q468&gt;0,AVERAGE(Q468:R468),0)</f>
        <v>0</v>
      </c>
      <c r="Q468" s="809"/>
      <c r="R468" s="810"/>
      <c r="S468" s="808">
        <f>IF(U468+T468&gt;0,AVERAGE(T468:U468),0)</f>
        <v>0</v>
      </c>
      <c r="T468" s="809"/>
      <c r="U468" s="810"/>
      <c r="V468" s="555" t="s">
        <v>34</v>
      </c>
      <c r="W468" s="556" t="s">
        <v>34</v>
      </c>
      <c r="X468" s="556" t="s">
        <v>34</v>
      </c>
      <c r="Y468" s="557" t="s">
        <v>34</v>
      </c>
      <c r="Z468" s="954" t="s">
        <v>34</v>
      </c>
      <c r="AA468" s="955" t="s">
        <v>34</v>
      </c>
      <c r="AB468" s="955" t="s">
        <v>34</v>
      </c>
      <c r="AC468" s="956" t="s">
        <v>34</v>
      </c>
      <c r="AD468" s="954" t="s">
        <v>34</v>
      </c>
      <c r="AE468" s="955" t="s">
        <v>34</v>
      </c>
      <c r="AF468" s="955" t="s">
        <v>34</v>
      </c>
      <c r="AG468" s="956" t="s">
        <v>34</v>
      </c>
    </row>
    <row r="469" spans="1:33" s="143" customFormat="1" ht="12.75" outlineLevel="1" x14ac:dyDescent="0.25">
      <c r="A469" s="131"/>
      <c r="B469" s="166" t="s">
        <v>720</v>
      </c>
      <c r="C469" s="320">
        <v>3110</v>
      </c>
      <c r="D469" s="321" t="s">
        <v>57</v>
      </c>
      <c r="E469" s="340" t="s">
        <v>336</v>
      </c>
      <c r="F469" s="142" t="s">
        <v>43</v>
      </c>
      <c r="G469" s="639">
        <f>H469+I469</f>
        <v>0</v>
      </c>
      <c r="H469" s="787">
        <f>ROUND(H470*H471/1000,1)</f>
        <v>0</v>
      </c>
      <c r="I469" s="788">
        <f>ROUND(I470*I471/1000,1)</f>
        <v>0</v>
      </c>
      <c r="J469" s="639">
        <f>K469+L469</f>
        <v>0</v>
      </c>
      <c r="K469" s="787">
        <f>ROUND(K470*K471/1000,1)</f>
        <v>0</v>
      </c>
      <c r="L469" s="788">
        <f>ROUND(L470*L471/1000,1)</f>
        <v>0</v>
      </c>
      <c r="M469" s="639">
        <f>N469+O469</f>
        <v>0</v>
      </c>
      <c r="N469" s="787">
        <f>ROUND(N470*N471/1000,1)</f>
        <v>0</v>
      </c>
      <c r="O469" s="788">
        <f>ROUND(O470*O471/1000,1)</f>
        <v>0</v>
      </c>
      <c r="P469" s="639">
        <f>Q469+R469</f>
        <v>0</v>
      </c>
      <c r="Q469" s="787">
        <f>ROUND(Q470*Q471/1000,1)</f>
        <v>0</v>
      </c>
      <c r="R469" s="788">
        <f>ROUND(R470*R471/1000,1)</f>
        <v>0</v>
      </c>
      <c r="S469" s="639">
        <f>T469+U469</f>
        <v>0</v>
      </c>
      <c r="T469" s="787">
        <f>ROUND(T470*T471/1000,1)</f>
        <v>0</v>
      </c>
      <c r="U469" s="788">
        <f>ROUND(U470*U471/1000,1)</f>
        <v>0</v>
      </c>
      <c r="V469" s="573" t="s">
        <v>34</v>
      </c>
      <c r="W469" s="574" t="s">
        <v>34</v>
      </c>
      <c r="X469" s="574" t="s">
        <v>34</v>
      </c>
      <c r="Y469" s="575" t="s">
        <v>34</v>
      </c>
      <c r="Z469" s="938">
        <f t="shared" ref="Z469" si="1099">G469-J469</f>
        <v>0</v>
      </c>
      <c r="AA469" s="806">
        <f t="shared" ref="AA469" si="1100">G469-M469</f>
        <v>0</v>
      </c>
      <c r="AB469" s="806">
        <f t="shared" ref="AB469" si="1101">G469-P469</f>
        <v>0</v>
      </c>
      <c r="AC469" s="974">
        <f t="shared" ref="AC469" si="1102">G469-S469</f>
        <v>0</v>
      </c>
      <c r="AD469" s="975">
        <f t="shared" ref="AD469" si="1103">IF(G469&gt;0,ROUND((J469/G469),3),0)</f>
        <v>0</v>
      </c>
      <c r="AE469" s="976">
        <f t="shared" ref="AE469" si="1104">IF(G469&gt;0,ROUND((M469/G469),3),0)</f>
        <v>0</v>
      </c>
      <c r="AF469" s="976">
        <f t="shared" ref="AF469" si="1105">IF(G469&gt;0,ROUND((P469/G469),3),0)</f>
        <v>0</v>
      </c>
      <c r="AG469" s="977">
        <f t="shared" ref="AG469" si="1106">IF(G469&gt;0,ROUND((S469/G469),3),0)</f>
        <v>0</v>
      </c>
    </row>
    <row r="470" spans="1:33" s="161" customFormat="1" ht="12" outlineLevel="1" x14ac:dyDescent="0.25">
      <c r="A470" s="1156"/>
      <c r="B470" s="162"/>
      <c r="C470" s="323"/>
      <c r="D470" s="324" t="s">
        <v>57</v>
      </c>
      <c r="E470" s="135" t="s">
        <v>85</v>
      </c>
      <c r="F470" s="136" t="s">
        <v>35</v>
      </c>
      <c r="G470" s="789">
        <f>H470+I470</f>
        <v>0</v>
      </c>
      <c r="H470" s="790"/>
      <c r="I470" s="791"/>
      <c r="J470" s="789">
        <f>K470+L470</f>
        <v>0</v>
      </c>
      <c r="K470" s="790"/>
      <c r="L470" s="791"/>
      <c r="M470" s="789">
        <f>N470+O470</f>
        <v>0</v>
      </c>
      <c r="N470" s="790"/>
      <c r="O470" s="791"/>
      <c r="P470" s="789">
        <f>Q470+R470</f>
        <v>0</v>
      </c>
      <c r="Q470" s="790"/>
      <c r="R470" s="791"/>
      <c r="S470" s="789">
        <f>T470+U470</f>
        <v>0</v>
      </c>
      <c r="T470" s="790"/>
      <c r="U470" s="791"/>
      <c r="V470" s="555" t="s">
        <v>34</v>
      </c>
      <c r="W470" s="556" t="s">
        <v>34</v>
      </c>
      <c r="X470" s="556" t="s">
        <v>34</v>
      </c>
      <c r="Y470" s="557" t="s">
        <v>34</v>
      </c>
      <c r="Z470" s="954" t="s">
        <v>34</v>
      </c>
      <c r="AA470" s="955" t="s">
        <v>34</v>
      </c>
      <c r="AB470" s="955" t="s">
        <v>34</v>
      </c>
      <c r="AC470" s="956" t="s">
        <v>34</v>
      </c>
      <c r="AD470" s="954" t="s">
        <v>34</v>
      </c>
      <c r="AE470" s="955" t="s">
        <v>34</v>
      </c>
      <c r="AF470" s="955" t="s">
        <v>34</v>
      </c>
      <c r="AG470" s="956" t="s">
        <v>34</v>
      </c>
    </row>
    <row r="471" spans="1:33" s="161" customFormat="1" ht="12" outlineLevel="1" x14ac:dyDescent="0.25">
      <c r="A471" s="1156"/>
      <c r="B471" s="162"/>
      <c r="C471" s="323"/>
      <c r="D471" s="324" t="s">
        <v>57</v>
      </c>
      <c r="E471" s="135" t="s">
        <v>86</v>
      </c>
      <c r="F471" s="136" t="s">
        <v>62</v>
      </c>
      <c r="G471" s="803">
        <f>IF(I471+H471&gt;0,AVERAGE(H471:I471),0)</f>
        <v>0</v>
      </c>
      <c r="H471" s="804"/>
      <c r="I471" s="805"/>
      <c r="J471" s="803">
        <f>IF(L471+K471&gt;0,AVERAGE(K471:L471),0)</f>
        <v>0</v>
      </c>
      <c r="K471" s="804"/>
      <c r="L471" s="805"/>
      <c r="M471" s="803">
        <f>IF(O471+N471&gt;0,AVERAGE(N471:O471),0)</f>
        <v>0</v>
      </c>
      <c r="N471" s="804"/>
      <c r="O471" s="805"/>
      <c r="P471" s="803">
        <f>IF(R471+Q471&gt;0,AVERAGE(Q471:R471),0)</f>
        <v>0</v>
      </c>
      <c r="Q471" s="804"/>
      <c r="R471" s="805"/>
      <c r="S471" s="803">
        <f>IF(U471+T471&gt;0,AVERAGE(T471:U471),0)</f>
        <v>0</v>
      </c>
      <c r="T471" s="804"/>
      <c r="U471" s="805"/>
      <c r="V471" s="555" t="s">
        <v>34</v>
      </c>
      <c r="W471" s="556" t="s">
        <v>34</v>
      </c>
      <c r="X471" s="556" t="s">
        <v>34</v>
      </c>
      <c r="Y471" s="557" t="s">
        <v>34</v>
      </c>
      <c r="Z471" s="954" t="s">
        <v>34</v>
      </c>
      <c r="AA471" s="955" t="s">
        <v>34</v>
      </c>
      <c r="AB471" s="955" t="s">
        <v>34</v>
      </c>
      <c r="AC471" s="956" t="s">
        <v>34</v>
      </c>
      <c r="AD471" s="954" t="s">
        <v>34</v>
      </c>
      <c r="AE471" s="955" t="s">
        <v>34</v>
      </c>
      <c r="AF471" s="955" t="s">
        <v>34</v>
      </c>
      <c r="AG471" s="956" t="s">
        <v>34</v>
      </c>
    </row>
    <row r="472" spans="1:33" s="143" customFormat="1" ht="12.75" outlineLevel="1" x14ac:dyDescent="0.25">
      <c r="A472" s="131"/>
      <c r="B472" s="166" t="s">
        <v>721</v>
      </c>
      <c r="C472" s="320">
        <v>3110</v>
      </c>
      <c r="D472" s="321" t="s">
        <v>57</v>
      </c>
      <c r="E472" s="322" t="s">
        <v>337</v>
      </c>
      <c r="F472" s="75" t="s">
        <v>43</v>
      </c>
      <c r="G472" s="636">
        <f>H472+I472</f>
        <v>0</v>
      </c>
      <c r="H472" s="806">
        <f>ROUND(H473*H474/1000,1)</f>
        <v>0</v>
      </c>
      <c r="I472" s="807">
        <f>ROUND(I473*I474/1000,1)</f>
        <v>0</v>
      </c>
      <c r="J472" s="636">
        <f>K472+L472</f>
        <v>0</v>
      </c>
      <c r="K472" s="806">
        <f>ROUND(K473*K474/1000,1)</f>
        <v>0</v>
      </c>
      <c r="L472" s="807">
        <f>ROUND(L473*L474/1000,1)</f>
        <v>0</v>
      </c>
      <c r="M472" s="636">
        <f>N472+O472</f>
        <v>0</v>
      </c>
      <c r="N472" s="806">
        <f>ROUND(N473*N474/1000,1)</f>
        <v>0</v>
      </c>
      <c r="O472" s="807">
        <f>ROUND(O473*O474/1000,1)</f>
        <v>0</v>
      </c>
      <c r="P472" s="636">
        <f>Q472+R472</f>
        <v>0</v>
      </c>
      <c r="Q472" s="806">
        <f>ROUND(Q473*Q474/1000,1)</f>
        <v>0</v>
      </c>
      <c r="R472" s="807">
        <f>ROUND(R473*R474/1000,1)</f>
        <v>0</v>
      </c>
      <c r="S472" s="636">
        <f>T472+U472</f>
        <v>0</v>
      </c>
      <c r="T472" s="806">
        <f>ROUND(T473*T474/1000,1)</f>
        <v>0</v>
      </c>
      <c r="U472" s="807">
        <f>ROUND(U473*U474/1000,1)</f>
        <v>0</v>
      </c>
      <c r="V472" s="573" t="s">
        <v>34</v>
      </c>
      <c r="W472" s="574" t="s">
        <v>34</v>
      </c>
      <c r="X472" s="574" t="s">
        <v>34</v>
      </c>
      <c r="Y472" s="575" t="s">
        <v>34</v>
      </c>
      <c r="Z472" s="938">
        <f t="shared" ref="Z472" si="1107">G472-J472</f>
        <v>0</v>
      </c>
      <c r="AA472" s="806">
        <f t="shared" ref="AA472" si="1108">G472-M472</f>
        <v>0</v>
      </c>
      <c r="AB472" s="806">
        <f t="shared" ref="AB472" si="1109">G472-P472</f>
        <v>0</v>
      </c>
      <c r="AC472" s="974">
        <f t="shared" ref="AC472" si="1110">G472-S472</f>
        <v>0</v>
      </c>
      <c r="AD472" s="975">
        <f t="shared" ref="AD472" si="1111">IF(G472&gt;0,ROUND((J472/G472),3),0)</f>
        <v>0</v>
      </c>
      <c r="AE472" s="976">
        <f t="shared" ref="AE472" si="1112">IF(G472&gt;0,ROUND((M472/G472),3),0)</f>
        <v>0</v>
      </c>
      <c r="AF472" s="976">
        <f t="shared" ref="AF472" si="1113">IF(G472&gt;0,ROUND((P472/G472),3),0)</f>
        <v>0</v>
      </c>
      <c r="AG472" s="977">
        <f t="shared" ref="AG472" si="1114">IF(G472&gt;0,ROUND((S472/G472),3),0)</f>
        <v>0</v>
      </c>
    </row>
    <row r="473" spans="1:33" s="161" customFormat="1" ht="12" outlineLevel="1" x14ac:dyDescent="0.25">
      <c r="A473" s="1156"/>
      <c r="B473" s="162"/>
      <c r="C473" s="323"/>
      <c r="D473" s="324" t="s">
        <v>57</v>
      </c>
      <c r="E473" s="135" t="s">
        <v>85</v>
      </c>
      <c r="F473" s="136" t="s">
        <v>35</v>
      </c>
      <c r="G473" s="789">
        <f>H473+I473</f>
        <v>0</v>
      </c>
      <c r="H473" s="790"/>
      <c r="I473" s="791"/>
      <c r="J473" s="789">
        <f>K473+L473</f>
        <v>0</v>
      </c>
      <c r="K473" s="790"/>
      <c r="L473" s="791"/>
      <c r="M473" s="789">
        <f>N473+O473</f>
        <v>0</v>
      </c>
      <c r="N473" s="790"/>
      <c r="O473" s="791"/>
      <c r="P473" s="789">
        <f>Q473+R473</f>
        <v>0</v>
      </c>
      <c r="Q473" s="790"/>
      <c r="R473" s="791"/>
      <c r="S473" s="789">
        <f>T473+U473</f>
        <v>0</v>
      </c>
      <c r="T473" s="790"/>
      <c r="U473" s="791"/>
      <c r="V473" s="555" t="s">
        <v>34</v>
      </c>
      <c r="W473" s="556" t="s">
        <v>34</v>
      </c>
      <c r="X473" s="556" t="s">
        <v>34</v>
      </c>
      <c r="Y473" s="557" t="s">
        <v>34</v>
      </c>
      <c r="Z473" s="954" t="s">
        <v>34</v>
      </c>
      <c r="AA473" s="955" t="s">
        <v>34</v>
      </c>
      <c r="AB473" s="955" t="s">
        <v>34</v>
      </c>
      <c r="AC473" s="956" t="s">
        <v>34</v>
      </c>
      <c r="AD473" s="954" t="s">
        <v>34</v>
      </c>
      <c r="AE473" s="955" t="s">
        <v>34</v>
      </c>
      <c r="AF473" s="955" t="s">
        <v>34</v>
      </c>
      <c r="AG473" s="956" t="s">
        <v>34</v>
      </c>
    </row>
    <row r="474" spans="1:33" s="161" customFormat="1" ht="12" outlineLevel="1" x14ac:dyDescent="0.25">
      <c r="A474" s="1156"/>
      <c r="B474" s="162"/>
      <c r="C474" s="323"/>
      <c r="D474" s="324" t="s">
        <v>57</v>
      </c>
      <c r="E474" s="135" t="s">
        <v>86</v>
      </c>
      <c r="F474" s="136" t="s">
        <v>62</v>
      </c>
      <c r="G474" s="808">
        <f>IF(I474+H474&gt;0,AVERAGE(H474:I474),0)</f>
        <v>0</v>
      </c>
      <c r="H474" s="809"/>
      <c r="I474" s="810"/>
      <c r="J474" s="808">
        <f>IF(L474+K474&gt;0,AVERAGE(K474:L474),0)</f>
        <v>0</v>
      </c>
      <c r="K474" s="809"/>
      <c r="L474" s="810"/>
      <c r="M474" s="808">
        <f>IF(O474+N474&gt;0,AVERAGE(N474:O474),0)</f>
        <v>0</v>
      </c>
      <c r="N474" s="809"/>
      <c r="O474" s="810"/>
      <c r="P474" s="808">
        <f>IF(R474+Q474&gt;0,AVERAGE(Q474:R474),0)</f>
        <v>0</v>
      </c>
      <c r="Q474" s="809"/>
      <c r="R474" s="810"/>
      <c r="S474" s="808">
        <f>IF(U474+T474&gt;0,AVERAGE(T474:U474),0)</f>
        <v>0</v>
      </c>
      <c r="T474" s="809"/>
      <c r="U474" s="810"/>
      <c r="V474" s="555" t="s">
        <v>34</v>
      </c>
      <c r="W474" s="556" t="s">
        <v>34</v>
      </c>
      <c r="X474" s="556" t="s">
        <v>34</v>
      </c>
      <c r="Y474" s="557" t="s">
        <v>34</v>
      </c>
      <c r="Z474" s="954" t="s">
        <v>34</v>
      </c>
      <c r="AA474" s="955" t="s">
        <v>34</v>
      </c>
      <c r="AB474" s="955" t="s">
        <v>34</v>
      </c>
      <c r="AC474" s="956" t="s">
        <v>34</v>
      </c>
      <c r="AD474" s="954" t="s">
        <v>34</v>
      </c>
      <c r="AE474" s="955" t="s">
        <v>34</v>
      </c>
      <c r="AF474" s="955" t="s">
        <v>34</v>
      </c>
      <c r="AG474" s="956" t="s">
        <v>34</v>
      </c>
    </row>
    <row r="475" spans="1:33" s="143" customFormat="1" ht="12.75" outlineLevel="1" x14ac:dyDescent="0.25">
      <c r="A475" s="131"/>
      <c r="B475" s="166" t="s">
        <v>722</v>
      </c>
      <c r="C475" s="320">
        <v>3110</v>
      </c>
      <c r="D475" s="321" t="s">
        <v>57</v>
      </c>
      <c r="E475" s="322" t="s">
        <v>338</v>
      </c>
      <c r="F475" s="75" t="s">
        <v>43</v>
      </c>
      <c r="G475" s="639">
        <f>H475+I475</f>
        <v>0</v>
      </c>
      <c r="H475" s="787">
        <f>ROUND(H476*H477/1000,1)</f>
        <v>0</v>
      </c>
      <c r="I475" s="788">
        <f>ROUND(I476*I477/1000,1)</f>
        <v>0</v>
      </c>
      <c r="J475" s="639">
        <f>K475+L475</f>
        <v>0</v>
      </c>
      <c r="K475" s="787">
        <f>ROUND(K476*K477/1000,1)</f>
        <v>0</v>
      </c>
      <c r="L475" s="788">
        <f>ROUND(L476*L477/1000,1)</f>
        <v>0</v>
      </c>
      <c r="M475" s="639">
        <f>N475+O475</f>
        <v>0</v>
      </c>
      <c r="N475" s="787">
        <f>ROUND(N476*N477/1000,1)</f>
        <v>0</v>
      </c>
      <c r="O475" s="788">
        <f>ROUND(O476*O477/1000,1)</f>
        <v>0</v>
      </c>
      <c r="P475" s="639">
        <f>Q475+R475</f>
        <v>0</v>
      </c>
      <c r="Q475" s="787">
        <f>ROUND(Q476*Q477/1000,1)</f>
        <v>0</v>
      </c>
      <c r="R475" s="788">
        <f>ROUND(R476*R477/1000,1)</f>
        <v>0</v>
      </c>
      <c r="S475" s="639">
        <f>T475+U475</f>
        <v>0</v>
      </c>
      <c r="T475" s="787">
        <f>ROUND(T476*T477/1000,1)</f>
        <v>0</v>
      </c>
      <c r="U475" s="788">
        <f>ROUND(U476*U477/1000,1)</f>
        <v>0</v>
      </c>
      <c r="V475" s="573" t="s">
        <v>34</v>
      </c>
      <c r="W475" s="574" t="s">
        <v>34</v>
      </c>
      <c r="X475" s="574" t="s">
        <v>34</v>
      </c>
      <c r="Y475" s="575" t="s">
        <v>34</v>
      </c>
      <c r="Z475" s="938">
        <f t="shared" ref="Z475" si="1115">G475-J475</f>
        <v>0</v>
      </c>
      <c r="AA475" s="806">
        <f t="shared" ref="AA475" si="1116">G475-M475</f>
        <v>0</v>
      </c>
      <c r="AB475" s="806">
        <f t="shared" ref="AB475" si="1117">G475-P475</f>
        <v>0</v>
      </c>
      <c r="AC475" s="974">
        <f t="shared" ref="AC475" si="1118">G475-S475</f>
        <v>0</v>
      </c>
      <c r="AD475" s="975">
        <f t="shared" ref="AD475" si="1119">IF(G475&gt;0,ROUND((J475/G475),3),0)</f>
        <v>0</v>
      </c>
      <c r="AE475" s="976">
        <f t="shared" ref="AE475" si="1120">IF(G475&gt;0,ROUND((M475/G475),3),0)</f>
        <v>0</v>
      </c>
      <c r="AF475" s="976">
        <f t="shared" ref="AF475" si="1121">IF(G475&gt;0,ROUND((P475/G475),3),0)</f>
        <v>0</v>
      </c>
      <c r="AG475" s="977">
        <f t="shared" ref="AG475" si="1122">IF(G475&gt;0,ROUND((S475/G475),3),0)</f>
        <v>0</v>
      </c>
    </row>
    <row r="476" spans="1:33" s="161" customFormat="1" ht="12" outlineLevel="1" x14ac:dyDescent="0.25">
      <c r="A476" s="1156"/>
      <c r="B476" s="162"/>
      <c r="C476" s="323"/>
      <c r="D476" s="324" t="s">
        <v>57</v>
      </c>
      <c r="E476" s="135" t="s">
        <v>85</v>
      </c>
      <c r="F476" s="136" t="s">
        <v>35</v>
      </c>
      <c r="G476" s="789">
        <f>H476+I476</f>
        <v>0</v>
      </c>
      <c r="H476" s="790"/>
      <c r="I476" s="791"/>
      <c r="J476" s="789">
        <f>K476+L476</f>
        <v>0</v>
      </c>
      <c r="K476" s="790"/>
      <c r="L476" s="791"/>
      <c r="M476" s="789">
        <f>N476+O476</f>
        <v>0</v>
      </c>
      <c r="N476" s="790"/>
      <c r="O476" s="791"/>
      <c r="P476" s="789">
        <f>Q476+R476</f>
        <v>0</v>
      </c>
      <c r="Q476" s="790"/>
      <c r="R476" s="791"/>
      <c r="S476" s="789">
        <f>T476+U476</f>
        <v>0</v>
      </c>
      <c r="T476" s="790"/>
      <c r="U476" s="791"/>
      <c r="V476" s="555" t="s">
        <v>34</v>
      </c>
      <c r="W476" s="556" t="s">
        <v>34</v>
      </c>
      <c r="X476" s="556" t="s">
        <v>34</v>
      </c>
      <c r="Y476" s="557" t="s">
        <v>34</v>
      </c>
      <c r="Z476" s="954" t="s">
        <v>34</v>
      </c>
      <c r="AA476" s="955" t="s">
        <v>34</v>
      </c>
      <c r="AB476" s="955" t="s">
        <v>34</v>
      </c>
      <c r="AC476" s="956" t="s">
        <v>34</v>
      </c>
      <c r="AD476" s="954" t="s">
        <v>34</v>
      </c>
      <c r="AE476" s="955" t="s">
        <v>34</v>
      </c>
      <c r="AF476" s="955" t="s">
        <v>34</v>
      </c>
      <c r="AG476" s="956" t="s">
        <v>34</v>
      </c>
    </row>
    <row r="477" spans="1:33" s="161" customFormat="1" ht="12.75" outlineLevel="1" thickBot="1" x14ac:dyDescent="0.3">
      <c r="A477" s="1156"/>
      <c r="B477" s="173"/>
      <c r="C477" s="341"/>
      <c r="D477" s="342" t="s">
        <v>57</v>
      </c>
      <c r="E477" s="138" t="s">
        <v>86</v>
      </c>
      <c r="F477" s="124" t="s">
        <v>62</v>
      </c>
      <c r="G477" s="792">
        <f>IF(I477+H477&gt;0,AVERAGE(H477:I477),0)</f>
        <v>0</v>
      </c>
      <c r="H477" s="793"/>
      <c r="I477" s="794"/>
      <c r="J477" s="792">
        <f>IF(L477+K477&gt;0,AVERAGE(K477:L477),0)</f>
        <v>0</v>
      </c>
      <c r="K477" s="793"/>
      <c r="L477" s="794"/>
      <c r="M477" s="792">
        <f>IF(O477+N477&gt;0,AVERAGE(N477:O477),0)</f>
        <v>0</v>
      </c>
      <c r="N477" s="793"/>
      <c r="O477" s="794"/>
      <c r="P477" s="792">
        <f>IF(R477+Q477&gt;0,AVERAGE(Q477:R477),0)</f>
        <v>0</v>
      </c>
      <c r="Q477" s="793"/>
      <c r="R477" s="794"/>
      <c r="S477" s="792">
        <f>IF(U477+T477&gt;0,AVERAGE(T477:U477),0)</f>
        <v>0</v>
      </c>
      <c r="T477" s="793"/>
      <c r="U477" s="794"/>
      <c r="V477" s="558" t="s">
        <v>34</v>
      </c>
      <c r="W477" s="559" t="s">
        <v>34</v>
      </c>
      <c r="X477" s="559" t="s">
        <v>34</v>
      </c>
      <c r="Y477" s="560" t="s">
        <v>34</v>
      </c>
      <c r="Z477" s="957" t="s">
        <v>34</v>
      </c>
      <c r="AA477" s="958" t="s">
        <v>34</v>
      </c>
      <c r="AB477" s="958" t="s">
        <v>34</v>
      </c>
      <c r="AC477" s="959" t="s">
        <v>34</v>
      </c>
      <c r="AD477" s="957" t="s">
        <v>34</v>
      </c>
      <c r="AE477" s="958" t="s">
        <v>34</v>
      </c>
      <c r="AF477" s="958" t="s">
        <v>34</v>
      </c>
      <c r="AG477" s="959" t="s">
        <v>34</v>
      </c>
    </row>
    <row r="478" spans="1:33" s="143" customFormat="1" ht="16.5" outlineLevel="1" thickTop="1" x14ac:dyDescent="0.25">
      <c r="A478" s="127"/>
      <c r="B478" s="351" t="s">
        <v>723</v>
      </c>
      <c r="C478" s="352">
        <v>3110</v>
      </c>
      <c r="D478" s="353" t="s">
        <v>75</v>
      </c>
      <c r="E478" s="141" t="s">
        <v>492</v>
      </c>
      <c r="F478" s="142" t="s">
        <v>43</v>
      </c>
      <c r="G478" s="639">
        <f>H478+I478</f>
        <v>0</v>
      </c>
      <c r="H478" s="787">
        <f>ROUND(H479*H480/1000,1)</f>
        <v>0</v>
      </c>
      <c r="I478" s="788">
        <f>ROUND(I479*I480/1000,1)</f>
        <v>0</v>
      </c>
      <c r="J478" s="639">
        <f>K478+L478</f>
        <v>0</v>
      </c>
      <c r="K478" s="787">
        <f>ROUND(K479*K480/1000,1)</f>
        <v>0</v>
      </c>
      <c r="L478" s="788">
        <f>ROUND(L479*L480/1000,1)</f>
        <v>0</v>
      </c>
      <c r="M478" s="639">
        <f>N478+O478</f>
        <v>0</v>
      </c>
      <c r="N478" s="787">
        <f>ROUND(N479*N480/1000,1)</f>
        <v>0</v>
      </c>
      <c r="O478" s="788">
        <f>ROUND(O479*O480/1000,1)</f>
        <v>0</v>
      </c>
      <c r="P478" s="639">
        <f>Q478+R478</f>
        <v>0</v>
      </c>
      <c r="Q478" s="787">
        <f>ROUND(Q479*Q480/1000,1)</f>
        <v>0</v>
      </c>
      <c r="R478" s="788">
        <f>ROUND(R479*R480/1000,1)</f>
        <v>0</v>
      </c>
      <c r="S478" s="639">
        <f>T478+U478</f>
        <v>0</v>
      </c>
      <c r="T478" s="787">
        <f>ROUND(T479*T480/1000,1)</f>
        <v>0</v>
      </c>
      <c r="U478" s="788">
        <f>ROUND(U479*U480/1000,1)</f>
        <v>0</v>
      </c>
      <c r="V478" s="561" t="s">
        <v>34</v>
      </c>
      <c r="W478" s="562" t="s">
        <v>34</v>
      </c>
      <c r="X478" s="562" t="s">
        <v>34</v>
      </c>
      <c r="Y478" s="563" t="s">
        <v>34</v>
      </c>
      <c r="Z478" s="933">
        <f t="shared" ref="Z478" si="1123">G478-J478</f>
        <v>0</v>
      </c>
      <c r="AA478" s="787">
        <f t="shared" ref="AA478" si="1124">G478-M478</f>
        <v>0</v>
      </c>
      <c r="AB478" s="787">
        <f t="shared" ref="AB478" si="1125">G478-P478</f>
        <v>0</v>
      </c>
      <c r="AC478" s="934">
        <f t="shared" ref="AC478" si="1126">G478-S478</f>
        <v>0</v>
      </c>
      <c r="AD478" s="935">
        <f t="shared" ref="AD478" si="1127">IF(G478&gt;0,ROUND((J478/G478),3),0)</f>
        <v>0</v>
      </c>
      <c r="AE478" s="936">
        <f t="shared" ref="AE478" si="1128">IF(G478&gt;0,ROUND((M478/G478),3),0)</f>
        <v>0</v>
      </c>
      <c r="AF478" s="936">
        <f t="shared" ref="AF478" si="1129">IF(G478&gt;0,ROUND((P478/G478),3),0)</f>
        <v>0</v>
      </c>
      <c r="AG478" s="937">
        <f t="shared" ref="AG478" si="1130">IF(G478&gt;0,ROUND((S478/G478),3),0)</f>
        <v>0</v>
      </c>
    </row>
    <row r="479" spans="1:33" s="161" customFormat="1" ht="12" outlineLevel="1" x14ac:dyDescent="0.25">
      <c r="A479" s="1156"/>
      <c r="B479" s="162"/>
      <c r="C479" s="323"/>
      <c r="D479" s="324" t="s">
        <v>75</v>
      </c>
      <c r="E479" s="135" t="s">
        <v>85</v>
      </c>
      <c r="F479" s="136" t="s">
        <v>35</v>
      </c>
      <c r="G479" s="789">
        <f>H479+I479</f>
        <v>0</v>
      </c>
      <c r="H479" s="790"/>
      <c r="I479" s="791"/>
      <c r="J479" s="789">
        <f>K479+L479</f>
        <v>0</v>
      </c>
      <c r="K479" s="790"/>
      <c r="L479" s="791"/>
      <c r="M479" s="789">
        <f>N479+O479</f>
        <v>0</v>
      </c>
      <c r="N479" s="790"/>
      <c r="O479" s="791"/>
      <c r="P479" s="789">
        <f>Q479+R479</f>
        <v>0</v>
      </c>
      <c r="Q479" s="790"/>
      <c r="R479" s="791"/>
      <c r="S479" s="789">
        <f>T479+U479</f>
        <v>0</v>
      </c>
      <c r="T479" s="790"/>
      <c r="U479" s="791"/>
      <c r="V479" s="555" t="s">
        <v>34</v>
      </c>
      <c r="W479" s="556" t="s">
        <v>34</v>
      </c>
      <c r="X479" s="556" t="s">
        <v>34</v>
      </c>
      <c r="Y479" s="557" t="s">
        <v>34</v>
      </c>
      <c r="Z479" s="954" t="s">
        <v>34</v>
      </c>
      <c r="AA479" s="955" t="s">
        <v>34</v>
      </c>
      <c r="AB479" s="955" t="s">
        <v>34</v>
      </c>
      <c r="AC479" s="956" t="s">
        <v>34</v>
      </c>
      <c r="AD479" s="954" t="s">
        <v>34</v>
      </c>
      <c r="AE479" s="955" t="s">
        <v>34</v>
      </c>
      <c r="AF479" s="955" t="s">
        <v>34</v>
      </c>
      <c r="AG479" s="956" t="s">
        <v>34</v>
      </c>
    </row>
    <row r="480" spans="1:33" s="161" customFormat="1" ht="12.75" outlineLevel="1" thickBot="1" x14ac:dyDescent="0.3">
      <c r="A480" s="1156"/>
      <c r="B480" s="173"/>
      <c r="C480" s="341"/>
      <c r="D480" s="342" t="s">
        <v>75</v>
      </c>
      <c r="E480" s="138" t="s">
        <v>86</v>
      </c>
      <c r="F480" s="139" t="s">
        <v>62</v>
      </c>
      <c r="G480" s="792">
        <f>IF(I480+H480&gt;0,AVERAGE(H480:I480),0)</f>
        <v>0</v>
      </c>
      <c r="H480" s="793"/>
      <c r="I480" s="794"/>
      <c r="J480" s="792">
        <f>IF(L480+K480&gt;0,AVERAGE(K480:L480),0)</f>
        <v>0</v>
      </c>
      <c r="K480" s="793"/>
      <c r="L480" s="794"/>
      <c r="M480" s="792">
        <f>IF(O480+N480&gt;0,AVERAGE(N480:O480),0)</f>
        <v>0</v>
      </c>
      <c r="N480" s="793"/>
      <c r="O480" s="794"/>
      <c r="P480" s="792">
        <f>IF(R480+Q480&gt;0,AVERAGE(Q480:R480),0)</f>
        <v>0</v>
      </c>
      <c r="Q480" s="793"/>
      <c r="R480" s="794"/>
      <c r="S480" s="792">
        <f>IF(U480+T480&gt;0,AVERAGE(T480:U480),0)</f>
        <v>0</v>
      </c>
      <c r="T480" s="793"/>
      <c r="U480" s="794"/>
      <c r="V480" s="558" t="s">
        <v>34</v>
      </c>
      <c r="W480" s="559" t="s">
        <v>34</v>
      </c>
      <c r="X480" s="559" t="s">
        <v>34</v>
      </c>
      <c r="Y480" s="560" t="s">
        <v>34</v>
      </c>
      <c r="Z480" s="957" t="s">
        <v>34</v>
      </c>
      <c r="AA480" s="958" t="s">
        <v>34</v>
      </c>
      <c r="AB480" s="958" t="s">
        <v>34</v>
      </c>
      <c r="AC480" s="959" t="s">
        <v>34</v>
      </c>
      <c r="AD480" s="957" t="s">
        <v>34</v>
      </c>
      <c r="AE480" s="958" t="s">
        <v>34</v>
      </c>
      <c r="AF480" s="958" t="s">
        <v>34</v>
      </c>
      <c r="AG480" s="959" t="s">
        <v>34</v>
      </c>
    </row>
    <row r="481" spans="1:33" s="117" customFormat="1" ht="27" outlineLevel="1" thickTop="1" thickBot="1" x14ac:dyDescent="0.3">
      <c r="A481" s="131"/>
      <c r="B481" s="343" t="s">
        <v>724</v>
      </c>
      <c r="C481" s="344">
        <v>3110</v>
      </c>
      <c r="D481" s="345" t="s">
        <v>92</v>
      </c>
      <c r="E481" s="175" t="s">
        <v>339</v>
      </c>
      <c r="F481" s="145" t="s">
        <v>43</v>
      </c>
      <c r="G481" s="800">
        <f>G482+G485</f>
        <v>0</v>
      </c>
      <c r="H481" s="801">
        <f t="shared" ref="H481:I481" si="1131">H482+H485</f>
        <v>0</v>
      </c>
      <c r="I481" s="802">
        <f t="shared" si="1131"/>
        <v>0</v>
      </c>
      <c r="J481" s="800">
        <f>J482+J485</f>
        <v>0</v>
      </c>
      <c r="K481" s="801">
        <f t="shared" ref="K481:L481" si="1132">K482+K485</f>
        <v>0</v>
      </c>
      <c r="L481" s="802">
        <f t="shared" si="1132"/>
        <v>0</v>
      </c>
      <c r="M481" s="800">
        <f>M482+M485</f>
        <v>0</v>
      </c>
      <c r="N481" s="801">
        <f t="shared" ref="N481:O481" si="1133">N482+N485</f>
        <v>0</v>
      </c>
      <c r="O481" s="802">
        <f t="shared" si="1133"/>
        <v>0</v>
      </c>
      <c r="P481" s="800">
        <f>P482+P485</f>
        <v>0</v>
      </c>
      <c r="Q481" s="801">
        <f t="shared" ref="Q481:R481" si="1134">Q482+Q485</f>
        <v>0</v>
      </c>
      <c r="R481" s="802">
        <f t="shared" si="1134"/>
        <v>0</v>
      </c>
      <c r="S481" s="800">
        <f>S482+S485</f>
        <v>0</v>
      </c>
      <c r="T481" s="801">
        <f t="shared" ref="T481:U481" si="1135">T482+T485</f>
        <v>0</v>
      </c>
      <c r="U481" s="802">
        <f t="shared" si="1135"/>
        <v>0</v>
      </c>
      <c r="V481" s="567" t="s">
        <v>34</v>
      </c>
      <c r="W481" s="568" t="s">
        <v>34</v>
      </c>
      <c r="X481" s="568" t="s">
        <v>34</v>
      </c>
      <c r="Y481" s="569" t="s">
        <v>34</v>
      </c>
      <c r="Z481" s="966">
        <f t="shared" ref="Z481:Z482" si="1136">G481-J481</f>
        <v>0</v>
      </c>
      <c r="AA481" s="819">
        <f t="shared" ref="AA481:AA482" si="1137">G481-M481</f>
        <v>0</v>
      </c>
      <c r="AB481" s="819">
        <f t="shared" ref="AB481:AB482" si="1138">G481-P481</f>
        <v>0</v>
      </c>
      <c r="AC481" s="967">
        <f t="shared" ref="AC481:AC482" si="1139">G481-S481</f>
        <v>0</v>
      </c>
      <c r="AD481" s="968">
        <f t="shared" ref="AD481:AD482" si="1140">IF(G481&gt;0,ROUND((J481/G481),3),0)</f>
        <v>0</v>
      </c>
      <c r="AE481" s="969">
        <f t="shared" ref="AE481:AE482" si="1141">IF(G481&gt;0,ROUND((M481/G481),3),0)</f>
        <v>0</v>
      </c>
      <c r="AF481" s="969">
        <f t="shared" ref="AF481:AF482" si="1142">IF(G481&gt;0,ROUND((P481/G481),3),0)</f>
        <v>0</v>
      </c>
      <c r="AG481" s="970">
        <f t="shared" ref="AG481:AG482" si="1143">IF(G481&gt;0,ROUND((S481/G481),3),0)</f>
        <v>0</v>
      </c>
    </row>
    <row r="482" spans="1:33" s="143" customFormat="1" ht="16.5" outlineLevel="1" thickTop="1" x14ac:dyDescent="0.25">
      <c r="A482" s="127"/>
      <c r="B482" s="166" t="s">
        <v>725</v>
      </c>
      <c r="C482" s="320">
        <v>3110</v>
      </c>
      <c r="D482" s="321" t="s">
        <v>92</v>
      </c>
      <c r="E482" s="322" t="s">
        <v>340</v>
      </c>
      <c r="F482" s="75" t="s">
        <v>43</v>
      </c>
      <c r="G482" s="639">
        <f>H482+I482</f>
        <v>0</v>
      </c>
      <c r="H482" s="787">
        <f>ROUND(H483*H484/1000,1)</f>
        <v>0</v>
      </c>
      <c r="I482" s="788">
        <f>ROUND(I483*I484/1000,1)</f>
        <v>0</v>
      </c>
      <c r="J482" s="639">
        <f>K482+L482</f>
        <v>0</v>
      </c>
      <c r="K482" s="787">
        <f>ROUND(K483*K484/1000,1)</f>
        <v>0</v>
      </c>
      <c r="L482" s="788">
        <f>ROUND(L483*L484/1000,1)</f>
        <v>0</v>
      </c>
      <c r="M482" s="639">
        <f>N482+O482</f>
        <v>0</v>
      </c>
      <c r="N482" s="787">
        <f>ROUND(N483*N484/1000,1)</f>
        <v>0</v>
      </c>
      <c r="O482" s="788">
        <f>ROUND(O483*O484/1000,1)</f>
        <v>0</v>
      </c>
      <c r="P482" s="639">
        <f>Q482+R482</f>
        <v>0</v>
      </c>
      <c r="Q482" s="787">
        <f>ROUND(Q483*Q484/1000,1)</f>
        <v>0</v>
      </c>
      <c r="R482" s="788">
        <f>ROUND(R483*R484/1000,1)</f>
        <v>0</v>
      </c>
      <c r="S482" s="639">
        <f>T482+U482</f>
        <v>0</v>
      </c>
      <c r="T482" s="787">
        <f>ROUND(T483*T484/1000,1)</f>
        <v>0</v>
      </c>
      <c r="U482" s="788">
        <f>ROUND(U483*U484/1000,1)</f>
        <v>0</v>
      </c>
      <c r="V482" s="561" t="s">
        <v>34</v>
      </c>
      <c r="W482" s="562" t="s">
        <v>34</v>
      </c>
      <c r="X482" s="562" t="s">
        <v>34</v>
      </c>
      <c r="Y482" s="563" t="s">
        <v>34</v>
      </c>
      <c r="Z482" s="933">
        <f t="shared" si="1136"/>
        <v>0</v>
      </c>
      <c r="AA482" s="787">
        <f t="shared" si="1137"/>
        <v>0</v>
      </c>
      <c r="AB482" s="787">
        <f t="shared" si="1138"/>
        <v>0</v>
      </c>
      <c r="AC482" s="934">
        <f t="shared" si="1139"/>
        <v>0</v>
      </c>
      <c r="AD482" s="935">
        <f t="shared" si="1140"/>
        <v>0</v>
      </c>
      <c r="AE482" s="936">
        <f t="shared" si="1141"/>
        <v>0</v>
      </c>
      <c r="AF482" s="936">
        <f t="shared" si="1142"/>
        <v>0</v>
      </c>
      <c r="AG482" s="937">
        <f t="shared" si="1143"/>
        <v>0</v>
      </c>
    </row>
    <row r="483" spans="1:33" s="346" customFormat="1" ht="12" outlineLevel="1" x14ac:dyDescent="0.25">
      <c r="A483" s="1156"/>
      <c r="B483" s="347"/>
      <c r="C483" s="348"/>
      <c r="D483" s="324" t="s">
        <v>92</v>
      </c>
      <c r="E483" s="135" t="s">
        <v>85</v>
      </c>
      <c r="F483" s="136" t="s">
        <v>35</v>
      </c>
      <c r="G483" s="789">
        <f>H483+I483</f>
        <v>0</v>
      </c>
      <c r="H483" s="790"/>
      <c r="I483" s="791"/>
      <c r="J483" s="789">
        <f>K483+L483</f>
        <v>0</v>
      </c>
      <c r="K483" s="790"/>
      <c r="L483" s="791"/>
      <c r="M483" s="789">
        <f>N483+O483</f>
        <v>0</v>
      </c>
      <c r="N483" s="790"/>
      <c r="O483" s="791"/>
      <c r="P483" s="789">
        <f>Q483+R483</f>
        <v>0</v>
      </c>
      <c r="Q483" s="790"/>
      <c r="R483" s="791"/>
      <c r="S483" s="789">
        <f>T483+U483</f>
        <v>0</v>
      </c>
      <c r="T483" s="790"/>
      <c r="U483" s="791"/>
      <c r="V483" s="555" t="s">
        <v>34</v>
      </c>
      <c r="W483" s="556" t="s">
        <v>34</v>
      </c>
      <c r="X483" s="556" t="s">
        <v>34</v>
      </c>
      <c r="Y483" s="557" t="s">
        <v>34</v>
      </c>
      <c r="Z483" s="954" t="s">
        <v>34</v>
      </c>
      <c r="AA483" s="955" t="s">
        <v>34</v>
      </c>
      <c r="AB483" s="955" t="s">
        <v>34</v>
      </c>
      <c r="AC483" s="956" t="s">
        <v>34</v>
      </c>
      <c r="AD483" s="954" t="s">
        <v>34</v>
      </c>
      <c r="AE483" s="955" t="s">
        <v>34</v>
      </c>
      <c r="AF483" s="955" t="s">
        <v>34</v>
      </c>
      <c r="AG483" s="956" t="s">
        <v>34</v>
      </c>
    </row>
    <row r="484" spans="1:33" s="346" customFormat="1" ht="12" outlineLevel="1" x14ac:dyDescent="0.25">
      <c r="A484" s="1156"/>
      <c r="B484" s="347"/>
      <c r="C484" s="348"/>
      <c r="D484" s="324" t="s">
        <v>92</v>
      </c>
      <c r="E484" s="135" t="s">
        <v>86</v>
      </c>
      <c r="F484" s="136" t="s">
        <v>62</v>
      </c>
      <c r="G484" s="808">
        <f>IF(I484+H484&gt;0,AVERAGE(H484:I484),0)</f>
        <v>0</v>
      </c>
      <c r="H484" s="809"/>
      <c r="I484" s="810"/>
      <c r="J484" s="808">
        <f>IF(L484+K484&gt;0,AVERAGE(K484:L484),0)</f>
        <v>0</v>
      </c>
      <c r="K484" s="809"/>
      <c r="L484" s="810"/>
      <c r="M484" s="808">
        <f>IF(O484+N484&gt;0,AVERAGE(N484:O484),0)</f>
        <v>0</v>
      </c>
      <c r="N484" s="809"/>
      <c r="O484" s="810"/>
      <c r="P484" s="808">
        <f>IF(R484+Q484&gt;0,AVERAGE(Q484:R484),0)</f>
        <v>0</v>
      </c>
      <c r="Q484" s="809"/>
      <c r="R484" s="810"/>
      <c r="S484" s="808">
        <f>IF(U484+T484&gt;0,AVERAGE(T484:U484),0)</f>
        <v>0</v>
      </c>
      <c r="T484" s="809"/>
      <c r="U484" s="810"/>
      <c r="V484" s="555" t="s">
        <v>34</v>
      </c>
      <c r="W484" s="556" t="s">
        <v>34</v>
      </c>
      <c r="X484" s="556" t="s">
        <v>34</v>
      </c>
      <c r="Y484" s="557" t="s">
        <v>34</v>
      </c>
      <c r="Z484" s="954" t="s">
        <v>34</v>
      </c>
      <c r="AA484" s="955" t="s">
        <v>34</v>
      </c>
      <c r="AB484" s="955" t="s">
        <v>34</v>
      </c>
      <c r="AC484" s="956" t="s">
        <v>34</v>
      </c>
      <c r="AD484" s="954" t="s">
        <v>34</v>
      </c>
      <c r="AE484" s="955" t="s">
        <v>34</v>
      </c>
      <c r="AF484" s="955" t="s">
        <v>34</v>
      </c>
      <c r="AG484" s="956" t="s">
        <v>34</v>
      </c>
    </row>
    <row r="485" spans="1:33" s="143" customFormat="1" ht="15.75" outlineLevel="1" x14ac:dyDescent="0.25">
      <c r="A485" s="127"/>
      <c r="B485" s="166" t="s">
        <v>726</v>
      </c>
      <c r="C485" s="320">
        <v>3110</v>
      </c>
      <c r="D485" s="321" t="s">
        <v>92</v>
      </c>
      <c r="E485" s="322" t="s">
        <v>341</v>
      </c>
      <c r="F485" s="75" t="s">
        <v>43</v>
      </c>
      <c r="G485" s="639">
        <f>H485+I485</f>
        <v>0</v>
      </c>
      <c r="H485" s="787">
        <f>ROUND(H486*H487/1000,1)</f>
        <v>0</v>
      </c>
      <c r="I485" s="788">
        <f>ROUND(I486*I487/1000,1)</f>
        <v>0</v>
      </c>
      <c r="J485" s="639">
        <f>K485+L485</f>
        <v>0</v>
      </c>
      <c r="K485" s="787">
        <f>ROUND(K486*K487/1000,1)</f>
        <v>0</v>
      </c>
      <c r="L485" s="788">
        <f>ROUND(L486*L487/1000,1)</f>
        <v>0</v>
      </c>
      <c r="M485" s="639">
        <f>N485+O485</f>
        <v>0</v>
      </c>
      <c r="N485" s="787">
        <f>ROUND(N486*N487/1000,1)</f>
        <v>0</v>
      </c>
      <c r="O485" s="788">
        <f>ROUND(O486*O487/1000,1)</f>
        <v>0</v>
      </c>
      <c r="P485" s="639">
        <f>Q485+R485</f>
        <v>0</v>
      </c>
      <c r="Q485" s="787">
        <f>ROUND(Q486*Q487/1000,1)</f>
        <v>0</v>
      </c>
      <c r="R485" s="788">
        <f>ROUND(R486*R487/1000,1)</f>
        <v>0</v>
      </c>
      <c r="S485" s="639">
        <f>T485+U485</f>
        <v>0</v>
      </c>
      <c r="T485" s="787">
        <f>ROUND(T486*T487/1000,1)</f>
        <v>0</v>
      </c>
      <c r="U485" s="788">
        <f>ROUND(U486*U487/1000,1)</f>
        <v>0</v>
      </c>
      <c r="V485" s="573" t="s">
        <v>34</v>
      </c>
      <c r="W485" s="574" t="s">
        <v>34</v>
      </c>
      <c r="X485" s="574" t="s">
        <v>34</v>
      </c>
      <c r="Y485" s="575" t="s">
        <v>34</v>
      </c>
      <c r="Z485" s="938">
        <f t="shared" ref="Z485" si="1144">G485-J485</f>
        <v>0</v>
      </c>
      <c r="AA485" s="806">
        <f t="shared" ref="AA485" si="1145">G485-M485</f>
        <v>0</v>
      </c>
      <c r="AB485" s="806">
        <f t="shared" ref="AB485" si="1146">G485-P485</f>
        <v>0</v>
      </c>
      <c r="AC485" s="974">
        <f t="shared" ref="AC485" si="1147">G485-S485</f>
        <v>0</v>
      </c>
      <c r="AD485" s="975">
        <f t="shared" ref="AD485" si="1148">IF(G485&gt;0,ROUND((J485/G485),3),0)</f>
        <v>0</v>
      </c>
      <c r="AE485" s="976">
        <f t="shared" ref="AE485" si="1149">IF(G485&gt;0,ROUND((M485/G485),3),0)</f>
        <v>0</v>
      </c>
      <c r="AF485" s="976">
        <f t="shared" ref="AF485" si="1150">IF(G485&gt;0,ROUND((P485/G485),3),0)</f>
        <v>0</v>
      </c>
      <c r="AG485" s="977">
        <f t="shared" ref="AG485" si="1151">IF(G485&gt;0,ROUND((S485/G485),3),0)</f>
        <v>0</v>
      </c>
    </row>
    <row r="486" spans="1:33" s="346" customFormat="1" ht="12" outlineLevel="1" x14ac:dyDescent="0.25">
      <c r="A486" s="1156"/>
      <c r="B486" s="347"/>
      <c r="C486" s="348"/>
      <c r="D486" s="324" t="s">
        <v>92</v>
      </c>
      <c r="E486" s="135" t="s">
        <v>85</v>
      </c>
      <c r="F486" s="136" t="s">
        <v>35</v>
      </c>
      <c r="G486" s="789">
        <f>H486+I486</f>
        <v>0</v>
      </c>
      <c r="H486" s="790"/>
      <c r="I486" s="791"/>
      <c r="J486" s="789">
        <f>K486+L486</f>
        <v>0</v>
      </c>
      <c r="K486" s="790"/>
      <c r="L486" s="791"/>
      <c r="M486" s="789">
        <f>N486+O486</f>
        <v>0</v>
      </c>
      <c r="N486" s="790"/>
      <c r="O486" s="791"/>
      <c r="P486" s="789">
        <f>Q486+R486</f>
        <v>0</v>
      </c>
      <c r="Q486" s="790"/>
      <c r="R486" s="791"/>
      <c r="S486" s="789">
        <f>T486+U486</f>
        <v>0</v>
      </c>
      <c r="T486" s="790"/>
      <c r="U486" s="791"/>
      <c r="V486" s="555" t="s">
        <v>34</v>
      </c>
      <c r="W486" s="556" t="s">
        <v>34</v>
      </c>
      <c r="X486" s="556" t="s">
        <v>34</v>
      </c>
      <c r="Y486" s="557" t="s">
        <v>34</v>
      </c>
      <c r="Z486" s="954" t="s">
        <v>34</v>
      </c>
      <c r="AA486" s="955" t="s">
        <v>34</v>
      </c>
      <c r="AB486" s="955" t="s">
        <v>34</v>
      </c>
      <c r="AC486" s="956" t="s">
        <v>34</v>
      </c>
      <c r="AD486" s="954" t="s">
        <v>34</v>
      </c>
      <c r="AE486" s="955" t="s">
        <v>34</v>
      </c>
      <c r="AF486" s="955" t="s">
        <v>34</v>
      </c>
      <c r="AG486" s="956" t="s">
        <v>34</v>
      </c>
    </row>
    <row r="487" spans="1:33" s="346" customFormat="1" ht="12.75" outlineLevel="1" thickBot="1" x14ac:dyDescent="0.3">
      <c r="A487" s="1156"/>
      <c r="B487" s="349"/>
      <c r="C487" s="350"/>
      <c r="D487" s="342" t="s">
        <v>92</v>
      </c>
      <c r="E487" s="138" t="s">
        <v>86</v>
      </c>
      <c r="F487" s="139" t="s">
        <v>62</v>
      </c>
      <c r="G487" s="792">
        <f>IF(I487+H487&gt;0,AVERAGE(H487:I487),0)</f>
        <v>0</v>
      </c>
      <c r="H487" s="793"/>
      <c r="I487" s="794"/>
      <c r="J487" s="792">
        <f>IF(L487+K487&gt;0,AVERAGE(K487:L487),0)</f>
        <v>0</v>
      </c>
      <c r="K487" s="793"/>
      <c r="L487" s="794"/>
      <c r="M487" s="792">
        <f>IF(O487+N487&gt;0,AVERAGE(N487:O487),0)</f>
        <v>0</v>
      </c>
      <c r="N487" s="793"/>
      <c r="O487" s="794"/>
      <c r="P487" s="792">
        <f>IF(R487+Q487&gt;0,AVERAGE(Q487:R487),0)</f>
        <v>0</v>
      </c>
      <c r="Q487" s="793"/>
      <c r="R487" s="794"/>
      <c r="S487" s="792">
        <f>IF(U487+T487&gt;0,AVERAGE(T487:U487),0)</f>
        <v>0</v>
      </c>
      <c r="T487" s="793"/>
      <c r="U487" s="794"/>
      <c r="V487" s="558" t="s">
        <v>34</v>
      </c>
      <c r="W487" s="559" t="s">
        <v>34</v>
      </c>
      <c r="X487" s="559" t="s">
        <v>34</v>
      </c>
      <c r="Y487" s="560" t="s">
        <v>34</v>
      </c>
      <c r="Z487" s="957" t="s">
        <v>34</v>
      </c>
      <c r="AA487" s="958" t="s">
        <v>34</v>
      </c>
      <c r="AB487" s="958" t="s">
        <v>34</v>
      </c>
      <c r="AC487" s="959" t="s">
        <v>34</v>
      </c>
      <c r="AD487" s="957" t="s">
        <v>34</v>
      </c>
      <c r="AE487" s="958" t="s">
        <v>34</v>
      </c>
      <c r="AF487" s="958" t="s">
        <v>34</v>
      </c>
      <c r="AG487" s="959" t="s">
        <v>34</v>
      </c>
    </row>
    <row r="488" spans="1:33" s="143" customFormat="1" ht="16.5" outlineLevel="1" thickTop="1" x14ac:dyDescent="0.25">
      <c r="A488" s="127"/>
      <c r="B488" s="351" t="s">
        <v>727</v>
      </c>
      <c r="C488" s="352">
        <v>3110</v>
      </c>
      <c r="D488" s="353" t="s">
        <v>126</v>
      </c>
      <c r="E488" s="141" t="s">
        <v>342</v>
      </c>
      <c r="F488" s="142" t="s">
        <v>43</v>
      </c>
      <c r="G488" s="639">
        <f>H488+I488</f>
        <v>0</v>
      </c>
      <c r="H488" s="787">
        <f>ROUND(H489*H490/1000,1)</f>
        <v>0</v>
      </c>
      <c r="I488" s="788">
        <f>ROUND(I489*I490/1000,1)</f>
        <v>0</v>
      </c>
      <c r="J488" s="639">
        <f>K488+L488</f>
        <v>0</v>
      </c>
      <c r="K488" s="787">
        <f>ROUND(K489*K490/1000,1)</f>
        <v>0</v>
      </c>
      <c r="L488" s="788">
        <f>ROUND(L489*L490/1000,1)</f>
        <v>0</v>
      </c>
      <c r="M488" s="639">
        <f>N488+O488</f>
        <v>0</v>
      </c>
      <c r="N488" s="787">
        <f>ROUND(N489*N490/1000,1)</f>
        <v>0</v>
      </c>
      <c r="O488" s="788">
        <f>ROUND(O489*O490/1000,1)</f>
        <v>0</v>
      </c>
      <c r="P488" s="639">
        <f>Q488+R488</f>
        <v>0</v>
      </c>
      <c r="Q488" s="787">
        <f>ROUND(Q489*Q490/1000,1)</f>
        <v>0</v>
      </c>
      <c r="R488" s="788">
        <f>ROUND(R489*R490/1000,1)</f>
        <v>0</v>
      </c>
      <c r="S488" s="639">
        <f>T488+U488</f>
        <v>0</v>
      </c>
      <c r="T488" s="787">
        <f>ROUND(T489*T490/1000,1)</f>
        <v>0</v>
      </c>
      <c r="U488" s="788">
        <f>ROUND(U489*U490/1000,1)</f>
        <v>0</v>
      </c>
      <c r="V488" s="561" t="s">
        <v>34</v>
      </c>
      <c r="W488" s="562" t="s">
        <v>34</v>
      </c>
      <c r="X488" s="562" t="s">
        <v>34</v>
      </c>
      <c r="Y488" s="563" t="s">
        <v>34</v>
      </c>
      <c r="Z488" s="933">
        <f t="shared" ref="Z488" si="1152">G488-J488</f>
        <v>0</v>
      </c>
      <c r="AA488" s="787">
        <f t="shared" ref="AA488" si="1153">G488-M488</f>
        <v>0</v>
      </c>
      <c r="AB488" s="787">
        <f t="shared" ref="AB488" si="1154">G488-P488</f>
        <v>0</v>
      </c>
      <c r="AC488" s="934">
        <f t="shared" ref="AC488" si="1155">G488-S488</f>
        <v>0</v>
      </c>
      <c r="AD488" s="935">
        <f t="shared" ref="AD488" si="1156">IF(G488&gt;0,ROUND((J488/G488),3),0)</f>
        <v>0</v>
      </c>
      <c r="AE488" s="936">
        <f t="shared" ref="AE488" si="1157">IF(G488&gt;0,ROUND((M488/G488),3),0)</f>
        <v>0</v>
      </c>
      <c r="AF488" s="936">
        <f t="shared" ref="AF488" si="1158">IF(G488&gt;0,ROUND((P488/G488),3),0)</f>
        <v>0</v>
      </c>
      <c r="AG488" s="937">
        <f t="shared" ref="AG488" si="1159">IF(G488&gt;0,ROUND((S488/G488),3),0)</f>
        <v>0</v>
      </c>
    </row>
    <row r="489" spans="1:33" s="161" customFormat="1" ht="12" outlineLevel="1" x14ac:dyDescent="0.25">
      <c r="A489" s="1156"/>
      <c r="B489" s="162"/>
      <c r="C489" s="323"/>
      <c r="D489" s="324" t="s">
        <v>126</v>
      </c>
      <c r="E489" s="135" t="s">
        <v>85</v>
      </c>
      <c r="F489" s="136" t="s">
        <v>35</v>
      </c>
      <c r="G489" s="789">
        <f>H489+I489</f>
        <v>0</v>
      </c>
      <c r="H489" s="790"/>
      <c r="I489" s="791"/>
      <c r="J489" s="789">
        <f>K489+L489</f>
        <v>0</v>
      </c>
      <c r="K489" s="790"/>
      <c r="L489" s="791"/>
      <c r="M489" s="789">
        <f>N489+O489</f>
        <v>0</v>
      </c>
      <c r="N489" s="790"/>
      <c r="O489" s="791"/>
      <c r="P489" s="789">
        <f>Q489+R489</f>
        <v>0</v>
      </c>
      <c r="Q489" s="790"/>
      <c r="R489" s="791"/>
      <c r="S489" s="789">
        <f>T489+U489</f>
        <v>0</v>
      </c>
      <c r="T489" s="790"/>
      <c r="U489" s="791"/>
      <c r="V489" s="555" t="s">
        <v>34</v>
      </c>
      <c r="W489" s="556" t="s">
        <v>34</v>
      </c>
      <c r="X489" s="556" t="s">
        <v>34</v>
      </c>
      <c r="Y489" s="557" t="s">
        <v>34</v>
      </c>
      <c r="Z489" s="954" t="s">
        <v>34</v>
      </c>
      <c r="AA489" s="955" t="s">
        <v>34</v>
      </c>
      <c r="AB489" s="955" t="s">
        <v>34</v>
      </c>
      <c r="AC489" s="956" t="s">
        <v>34</v>
      </c>
      <c r="AD489" s="954" t="s">
        <v>34</v>
      </c>
      <c r="AE489" s="955" t="s">
        <v>34</v>
      </c>
      <c r="AF489" s="955" t="s">
        <v>34</v>
      </c>
      <c r="AG489" s="956" t="s">
        <v>34</v>
      </c>
    </row>
    <row r="490" spans="1:33" s="161" customFormat="1" ht="12.75" outlineLevel="1" thickBot="1" x14ac:dyDescent="0.3">
      <c r="A490" s="1156"/>
      <c r="B490" s="173"/>
      <c r="C490" s="341"/>
      <c r="D490" s="342" t="s">
        <v>126</v>
      </c>
      <c r="E490" s="138" t="s">
        <v>86</v>
      </c>
      <c r="F490" s="139" t="s">
        <v>62</v>
      </c>
      <c r="G490" s="792">
        <f>IF(I490+H490&gt;0,AVERAGE(H490:I490),0)</f>
        <v>0</v>
      </c>
      <c r="H490" s="793"/>
      <c r="I490" s="794"/>
      <c r="J490" s="792">
        <f>IF(L490+K490&gt;0,AVERAGE(K490:L490),0)</f>
        <v>0</v>
      </c>
      <c r="K490" s="793"/>
      <c r="L490" s="794"/>
      <c r="M490" s="792">
        <f>IF(O490+N490&gt;0,AVERAGE(N490:O490),0)</f>
        <v>0</v>
      </c>
      <c r="N490" s="793"/>
      <c r="O490" s="794"/>
      <c r="P490" s="792">
        <f>IF(R490+Q490&gt;0,AVERAGE(Q490:R490),0)</f>
        <v>0</v>
      </c>
      <c r="Q490" s="793"/>
      <c r="R490" s="794"/>
      <c r="S490" s="792">
        <f>IF(U490+T490&gt;0,AVERAGE(T490:U490),0)</f>
        <v>0</v>
      </c>
      <c r="T490" s="793"/>
      <c r="U490" s="794"/>
      <c r="V490" s="558" t="s">
        <v>34</v>
      </c>
      <c r="W490" s="559" t="s">
        <v>34</v>
      </c>
      <c r="X490" s="559" t="s">
        <v>34</v>
      </c>
      <c r="Y490" s="560" t="s">
        <v>34</v>
      </c>
      <c r="Z490" s="957" t="s">
        <v>34</v>
      </c>
      <c r="AA490" s="958" t="s">
        <v>34</v>
      </c>
      <c r="AB490" s="958" t="s">
        <v>34</v>
      </c>
      <c r="AC490" s="959" t="s">
        <v>34</v>
      </c>
      <c r="AD490" s="957" t="s">
        <v>34</v>
      </c>
      <c r="AE490" s="958" t="s">
        <v>34</v>
      </c>
      <c r="AF490" s="958" t="s">
        <v>34</v>
      </c>
      <c r="AG490" s="959" t="s">
        <v>34</v>
      </c>
    </row>
    <row r="491" spans="1:33" s="143" customFormat="1" ht="16.5" outlineLevel="1" thickTop="1" x14ac:dyDescent="0.25">
      <c r="A491" s="127"/>
      <c r="B491" s="351" t="s">
        <v>728</v>
      </c>
      <c r="C491" s="352">
        <v>3110</v>
      </c>
      <c r="D491" s="353" t="s">
        <v>215</v>
      </c>
      <c r="E491" s="354" t="s">
        <v>343</v>
      </c>
      <c r="F491" s="142" t="s">
        <v>43</v>
      </c>
      <c r="G491" s="639">
        <f>H491+I491</f>
        <v>0</v>
      </c>
      <c r="H491" s="787">
        <f>ROUND(H492*H493/1000,1)</f>
        <v>0</v>
      </c>
      <c r="I491" s="788">
        <f>ROUND(I492*I493/1000,1)</f>
        <v>0</v>
      </c>
      <c r="J491" s="639">
        <f>K491+L491</f>
        <v>0</v>
      </c>
      <c r="K491" s="787">
        <f>ROUND(K492*K493/1000,1)</f>
        <v>0</v>
      </c>
      <c r="L491" s="788">
        <f>ROUND(L492*L493/1000,1)</f>
        <v>0</v>
      </c>
      <c r="M491" s="639">
        <f>N491+O491</f>
        <v>0</v>
      </c>
      <c r="N491" s="787">
        <f>ROUND(N492*N493/1000,1)</f>
        <v>0</v>
      </c>
      <c r="O491" s="788">
        <f>ROUND(O492*O493/1000,1)</f>
        <v>0</v>
      </c>
      <c r="P491" s="639">
        <f>Q491+R491</f>
        <v>0</v>
      </c>
      <c r="Q491" s="787">
        <f>ROUND(Q492*Q493/1000,1)</f>
        <v>0</v>
      </c>
      <c r="R491" s="788">
        <f>ROUND(R492*R493/1000,1)</f>
        <v>0</v>
      </c>
      <c r="S491" s="639">
        <f>T491+U491</f>
        <v>0</v>
      </c>
      <c r="T491" s="787">
        <f>ROUND(T492*T493/1000,1)</f>
        <v>0</v>
      </c>
      <c r="U491" s="788">
        <f>ROUND(U492*U493/1000,1)</f>
        <v>0</v>
      </c>
      <c r="V491" s="561" t="s">
        <v>34</v>
      </c>
      <c r="W491" s="562" t="s">
        <v>34</v>
      </c>
      <c r="X491" s="562" t="s">
        <v>34</v>
      </c>
      <c r="Y491" s="563" t="s">
        <v>34</v>
      </c>
      <c r="Z491" s="933">
        <f t="shared" ref="Z491" si="1160">G491-J491</f>
        <v>0</v>
      </c>
      <c r="AA491" s="787">
        <f t="shared" ref="AA491" si="1161">G491-M491</f>
        <v>0</v>
      </c>
      <c r="AB491" s="787">
        <f t="shared" ref="AB491" si="1162">G491-P491</f>
        <v>0</v>
      </c>
      <c r="AC491" s="934">
        <f t="shared" ref="AC491" si="1163">G491-S491</f>
        <v>0</v>
      </c>
      <c r="AD491" s="935">
        <f t="shared" ref="AD491" si="1164">IF(G491&gt;0,ROUND((J491/G491),3),0)</f>
        <v>0</v>
      </c>
      <c r="AE491" s="936">
        <f t="shared" ref="AE491" si="1165">IF(G491&gt;0,ROUND((M491/G491),3),0)</f>
        <v>0</v>
      </c>
      <c r="AF491" s="936">
        <f t="shared" ref="AF491" si="1166">IF(G491&gt;0,ROUND((P491/G491),3),0)</f>
        <v>0</v>
      </c>
      <c r="AG491" s="937">
        <f t="shared" ref="AG491" si="1167">IF(G491&gt;0,ROUND((S491/G491),3),0)</f>
        <v>0</v>
      </c>
    </row>
    <row r="492" spans="1:33" s="161" customFormat="1" ht="12" outlineLevel="1" x14ac:dyDescent="0.25">
      <c r="A492" s="1156"/>
      <c r="B492" s="162"/>
      <c r="C492" s="323"/>
      <c r="D492" s="324" t="s">
        <v>215</v>
      </c>
      <c r="E492" s="135" t="s">
        <v>85</v>
      </c>
      <c r="F492" s="136" t="s">
        <v>35</v>
      </c>
      <c r="G492" s="789">
        <f>H492+I492</f>
        <v>0</v>
      </c>
      <c r="H492" s="790"/>
      <c r="I492" s="791"/>
      <c r="J492" s="789">
        <f>K492+L492</f>
        <v>0</v>
      </c>
      <c r="K492" s="790"/>
      <c r="L492" s="791"/>
      <c r="M492" s="789">
        <f>N492+O492</f>
        <v>0</v>
      </c>
      <c r="N492" s="790"/>
      <c r="O492" s="791"/>
      <c r="P492" s="789">
        <f>Q492+R492</f>
        <v>0</v>
      </c>
      <c r="Q492" s="790"/>
      <c r="R492" s="791"/>
      <c r="S492" s="789">
        <f>T492+U492</f>
        <v>0</v>
      </c>
      <c r="T492" s="790"/>
      <c r="U492" s="791"/>
      <c r="V492" s="555" t="s">
        <v>34</v>
      </c>
      <c r="W492" s="556" t="s">
        <v>34</v>
      </c>
      <c r="X492" s="556" t="s">
        <v>34</v>
      </c>
      <c r="Y492" s="557" t="s">
        <v>34</v>
      </c>
      <c r="Z492" s="954" t="s">
        <v>34</v>
      </c>
      <c r="AA492" s="955" t="s">
        <v>34</v>
      </c>
      <c r="AB492" s="955" t="s">
        <v>34</v>
      </c>
      <c r="AC492" s="956" t="s">
        <v>34</v>
      </c>
      <c r="AD492" s="954" t="s">
        <v>34</v>
      </c>
      <c r="AE492" s="955" t="s">
        <v>34</v>
      </c>
      <c r="AF492" s="955" t="s">
        <v>34</v>
      </c>
      <c r="AG492" s="956" t="s">
        <v>34</v>
      </c>
    </row>
    <row r="493" spans="1:33" s="161" customFormat="1" ht="12.75" outlineLevel="1" thickBot="1" x14ac:dyDescent="0.3">
      <c r="A493" s="1156"/>
      <c r="B493" s="173"/>
      <c r="C493" s="341"/>
      <c r="D493" s="342" t="s">
        <v>215</v>
      </c>
      <c r="E493" s="138" t="s">
        <v>86</v>
      </c>
      <c r="F493" s="139" t="s">
        <v>62</v>
      </c>
      <c r="G493" s="792">
        <f>IF(I493+H493&gt;0,AVERAGE(H493:I493),0)</f>
        <v>0</v>
      </c>
      <c r="H493" s="793"/>
      <c r="I493" s="794"/>
      <c r="J493" s="792">
        <f>IF(L493+K493&gt;0,AVERAGE(K493:L493),0)</f>
        <v>0</v>
      </c>
      <c r="K493" s="793"/>
      <c r="L493" s="794"/>
      <c r="M493" s="792">
        <f>IF(O493+N493&gt;0,AVERAGE(N493:O493),0)</f>
        <v>0</v>
      </c>
      <c r="N493" s="793"/>
      <c r="O493" s="794"/>
      <c r="P493" s="792">
        <f>IF(R493+Q493&gt;0,AVERAGE(Q493:R493),0)</f>
        <v>0</v>
      </c>
      <c r="Q493" s="793"/>
      <c r="R493" s="794"/>
      <c r="S493" s="792">
        <f>IF(U493+T493&gt;0,AVERAGE(T493:U493),0)</f>
        <v>0</v>
      </c>
      <c r="T493" s="793"/>
      <c r="U493" s="794"/>
      <c r="V493" s="558" t="s">
        <v>34</v>
      </c>
      <c r="W493" s="559" t="s">
        <v>34</v>
      </c>
      <c r="X493" s="559" t="s">
        <v>34</v>
      </c>
      <c r="Y493" s="560" t="s">
        <v>34</v>
      </c>
      <c r="Z493" s="957" t="s">
        <v>34</v>
      </c>
      <c r="AA493" s="958" t="s">
        <v>34</v>
      </c>
      <c r="AB493" s="958" t="s">
        <v>34</v>
      </c>
      <c r="AC493" s="959" t="s">
        <v>34</v>
      </c>
      <c r="AD493" s="957" t="s">
        <v>34</v>
      </c>
      <c r="AE493" s="958" t="s">
        <v>34</v>
      </c>
      <c r="AF493" s="958" t="s">
        <v>34</v>
      </c>
      <c r="AG493" s="959" t="s">
        <v>34</v>
      </c>
    </row>
    <row r="494" spans="1:33" s="131" customFormat="1" ht="27" outlineLevel="1" thickTop="1" thickBot="1" x14ac:dyDescent="0.3">
      <c r="A494" s="127"/>
      <c r="B494" s="155" t="s">
        <v>729</v>
      </c>
      <c r="C494" s="199">
        <v>3110</v>
      </c>
      <c r="D494" s="200" t="s">
        <v>344</v>
      </c>
      <c r="E494" s="175" t="s">
        <v>345</v>
      </c>
      <c r="F494" s="145" t="s">
        <v>43</v>
      </c>
      <c r="G494" s="800">
        <f t="shared" ref="G494:U494" si="1168">G495+G498+G501+G504+G507</f>
        <v>198.4</v>
      </c>
      <c r="H494" s="801">
        <f t="shared" si="1168"/>
        <v>0</v>
      </c>
      <c r="I494" s="802">
        <f t="shared" si="1168"/>
        <v>198.4</v>
      </c>
      <c r="J494" s="800">
        <f t="shared" si="1168"/>
        <v>0</v>
      </c>
      <c r="K494" s="801">
        <f t="shared" si="1168"/>
        <v>0</v>
      </c>
      <c r="L494" s="802">
        <f t="shared" si="1168"/>
        <v>0</v>
      </c>
      <c r="M494" s="800">
        <f t="shared" si="1168"/>
        <v>37.099999999999994</v>
      </c>
      <c r="N494" s="801">
        <f t="shared" si="1168"/>
        <v>0</v>
      </c>
      <c r="O494" s="802">
        <f t="shared" si="1168"/>
        <v>37.099999999999994</v>
      </c>
      <c r="P494" s="800">
        <f t="shared" si="1168"/>
        <v>37.099999999999994</v>
      </c>
      <c r="Q494" s="801">
        <f t="shared" si="1168"/>
        <v>0</v>
      </c>
      <c r="R494" s="802">
        <f t="shared" si="1168"/>
        <v>37.099999999999994</v>
      </c>
      <c r="S494" s="800">
        <f t="shared" si="1168"/>
        <v>198.4</v>
      </c>
      <c r="T494" s="801">
        <f t="shared" si="1168"/>
        <v>0</v>
      </c>
      <c r="U494" s="802">
        <f t="shared" si="1168"/>
        <v>198.4</v>
      </c>
      <c r="V494" s="567" t="s">
        <v>34</v>
      </c>
      <c r="W494" s="568" t="s">
        <v>34</v>
      </c>
      <c r="X494" s="568" t="s">
        <v>34</v>
      </c>
      <c r="Y494" s="569" t="s">
        <v>34</v>
      </c>
      <c r="Z494" s="966">
        <f t="shared" ref="Z494:Z495" si="1169">G494-J494</f>
        <v>198.4</v>
      </c>
      <c r="AA494" s="819">
        <f t="shared" ref="AA494:AA495" si="1170">G494-M494</f>
        <v>161.30000000000001</v>
      </c>
      <c r="AB494" s="819">
        <f t="shared" ref="AB494:AB495" si="1171">G494-P494</f>
        <v>161.30000000000001</v>
      </c>
      <c r="AC494" s="967">
        <f t="shared" ref="AC494:AC495" si="1172">G494-S494</f>
        <v>0</v>
      </c>
      <c r="AD494" s="968">
        <f t="shared" ref="AD494:AD495" si="1173">IF(G494&gt;0,ROUND((J494/G494),3),0)</f>
        <v>0</v>
      </c>
      <c r="AE494" s="969">
        <f t="shared" ref="AE494:AE495" si="1174">IF(G494&gt;0,ROUND((M494/G494),3),0)</f>
        <v>0.187</v>
      </c>
      <c r="AF494" s="969">
        <f t="shared" ref="AF494:AF495" si="1175">IF(G494&gt;0,ROUND((P494/G494),3),0)</f>
        <v>0.187</v>
      </c>
      <c r="AG494" s="970">
        <f t="shared" ref="AG494:AG495" si="1176">IF(G494&gt;0,ROUND((S494/G494),3),0)</f>
        <v>1</v>
      </c>
    </row>
    <row r="495" spans="1:33" s="143" customFormat="1" ht="15.75" outlineLevel="1" thickTop="1" x14ac:dyDescent="0.25">
      <c r="A495" s="448"/>
      <c r="B495" s="157" t="s">
        <v>730</v>
      </c>
      <c r="C495" s="320">
        <v>3110</v>
      </c>
      <c r="D495" s="321" t="s">
        <v>299</v>
      </c>
      <c r="E495" s="160" t="s">
        <v>346</v>
      </c>
      <c r="F495" s="75" t="s">
        <v>43</v>
      </c>
      <c r="G495" s="639">
        <f>H495+I495</f>
        <v>0</v>
      </c>
      <c r="H495" s="787">
        <f>ROUND(H496*H497/1000,1)</f>
        <v>0</v>
      </c>
      <c r="I495" s="788">
        <f>ROUND(I496*I497/1000,1)</f>
        <v>0</v>
      </c>
      <c r="J495" s="639">
        <f>K495+L495</f>
        <v>0</v>
      </c>
      <c r="K495" s="787">
        <f>ROUND(K496*K497/1000,1)</f>
        <v>0</v>
      </c>
      <c r="L495" s="788">
        <f>ROUND(L496*L497/1000,1)</f>
        <v>0</v>
      </c>
      <c r="M495" s="639">
        <f>N495+O495</f>
        <v>0</v>
      </c>
      <c r="N495" s="787">
        <f>ROUND(N496*N497/1000,1)</f>
        <v>0</v>
      </c>
      <c r="O495" s="788">
        <f>ROUND(O496*O497/1000,1)</f>
        <v>0</v>
      </c>
      <c r="P495" s="639">
        <f>Q495+R495</f>
        <v>0</v>
      </c>
      <c r="Q495" s="787">
        <f>ROUND(Q496*Q497/1000,1)</f>
        <v>0</v>
      </c>
      <c r="R495" s="788">
        <f>ROUND(R496*R497/1000,1)</f>
        <v>0</v>
      </c>
      <c r="S495" s="639">
        <f>T495+U495</f>
        <v>0</v>
      </c>
      <c r="T495" s="787">
        <f>ROUND(T496*T497/1000,1)</f>
        <v>0</v>
      </c>
      <c r="U495" s="788">
        <f>ROUND(U496*U497/1000,1)</f>
        <v>0</v>
      </c>
      <c r="V495" s="561" t="s">
        <v>34</v>
      </c>
      <c r="W495" s="562" t="s">
        <v>34</v>
      </c>
      <c r="X495" s="562" t="s">
        <v>34</v>
      </c>
      <c r="Y495" s="563" t="s">
        <v>34</v>
      </c>
      <c r="Z495" s="933">
        <f t="shared" si="1169"/>
        <v>0</v>
      </c>
      <c r="AA495" s="787">
        <f t="shared" si="1170"/>
        <v>0</v>
      </c>
      <c r="AB495" s="787">
        <f t="shared" si="1171"/>
        <v>0</v>
      </c>
      <c r="AC495" s="934">
        <f t="shared" si="1172"/>
        <v>0</v>
      </c>
      <c r="AD495" s="935">
        <f t="shared" si="1173"/>
        <v>0</v>
      </c>
      <c r="AE495" s="936">
        <f t="shared" si="1174"/>
        <v>0</v>
      </c>
      <c r="AF495" s="936">
        <f t="shared" si="1175"/>
        <v>0</v>
      </c>
      <c r="AG495" s="937">
        <f t="shared" si="1176"/>
        <v>0</v>
      </c>
    </row>
    <row r="496" spans="1:33" s="177" customFormat="1" ht="12" outlineLevel="1" x14ac:dyDescent="0.25">
      <c r="A496" s="1156"/>
      <c r="B496" s="359"/>
      <c r="C496" s="357"/>
      <c r="D496" s="324" t="s">
        <v>299</v>
      </c>
      <c r="E496" s="153" t="s">
        <v>85</v>
      </c>
      <c r="F496" s="136" t="s">
        <v>35</v>
      </c>
      <c r="G496" s="789">
        <f>H496+I496</f>
        <v>0</v>
      </c>
      <c r="H496" s="790"/>
      <c r="I496" s="791"/>
      <c r="J496" s="789">
        <f>K496+L496</f>
        <v>0</v>
      </c>
      <c r="K496" s="790"/>
      <c r="L496" s="791"/>
      <c r="M496" s="789">
        <f>N496+O496</f>
        <v>0</v>
      </c>
      <c r="N496" s="790"/>
      <c r="O496" s="791"/>
      <c r="P496" s="789">
        <f>Q496+R496</f>
        <v>0</v>
      </c>
      <c r="Q496" s="790"/>
      <c r="R496" s="791"/>
      <c r="S496" s="789">
        <f>T496+U496</f>
        <v>0</v>
      </c>
      <c r="T496" s="790"/>
      <c r="U496" s="791"/>
      <c r="V496" s="555" t="s">
        <v>34</v>
      </c>
      <c r="W496" s="556" t="s">
        <v>34</v>
      </c>
      <c r="X496" s="556" t="s">
        <v>34</v>
      </c>
      <c r="Y496" s="557" t="s">
        <v>34</v>
      </c>
      <c r="Z496" s="954" t="s">
        <v>34</v>
      </c>
      <c r="AA496" s="955" t="s">
        <v>34</v>
      </c>
      <c r="AB496" s="955" t="s">
        <v>34</v>
      </c>
      <c r="AC496" s="956" t="s">
        <v>34</v>
      </c>
      <c r="AD496" s="954" t="s">
        <v>34</v>
      </c>
      <c r="AE496" s="955" t="s">
        <v>34</v>
      </c>
      <c r="AF496" s="955" t="s">
        <v>34</v>
      </c>
      <c r="AG496" s="956" t="s">
        <v>34</v>
      </c>
    </row>
    <row r="497" spans="1:33" s="177" customFormat="1" ht="12" outlineLevel="1" x14ac:dyDescent="0.25">
      <c r="A497" s="1156"/>
      <c r="B497" s="359"/>
      <c r="C497" s="357"/>
      <c r="D497" s="324" t="s">
        <v>299</v>
      </c>
      <c r="E497" s="153" t="s">
        <v>86</v>
      </c>
      <c r="F497" s="165" t="s">
        <v>62</v>
      </c>
      <c r="G497" s="803">
        <f>IF(I497+H497&gt;0,AVERAGE(H497:I497),0)</f>
        <v>0</v>
      </c>
      <c r="H497" s="804"/>
      <c r="I497" s="805"/>
      <c r="J497" s="803">
        <f>IF(L497+K497&gt;0,AVERAGE(K497:L497),0)</f>
        <v>0</v>
      </c>
      <c r="K497" s="804"/>
      <c r="L497" s="805"/>
      <c r="M497" s="803">
        <f>IF(O497+N497&gt;0,AVERAGE(N497:O497),0)</f>
        <v>0</v>
      </c>
      <c r="N497" s="804"/>
      <c r="O497" s="805"/>
      <c r="P497" s="803">
        <f>IF(R497+Q497&gt;0,AVERAGE(Q497:R497),0)</f>
        <v>0</v>
      </c>
      <c r="Q497" s="804"/>
      <c r="R497" s="805"/>
      <c r="S497" s="803">
        <f>IF(U497+T497&gt;0,AVERAGE(T497:U497),0)</f>
        <v>0</v>
      </c>
      <c r="T497" s="804"/>
      <c r="U497" s="805"/>
      <c r="V497" s="555" t="s">
        <v>34</v>
      </c>
      <c r="W497" s="556" t="s">
        <v>34</v>
      </c>
      <c r="X497" s="556" t="s">
        <v>34</v>
      </c>
      <c r="Y497" s="557" t="s">
        <v>34</v>
      </c>
      <c r="Z497" s="954" t="s">
        <v>34</v>
      </c>
      <c r="AA497" s="955" t="s">
        <v>34</v>
      </c>
      <c r="AB497" s="955" t="s">
        <v>34</v>
      </c>
      <c r="AC497" s="956" t="s">
        <v>34</v>
      </c>
      <c r="AD497" s="954" t="s">
        <v>34</v>
      </c>
      <c r="AE497" s="955" t="s">
        <v>34</v>
      </c>
      <c r="AF497" s="955" t="s">
        <v>34</v>
      </c>
      <c r="AG497" s="956" t="s">
        <v>34</v>
      </c>
    </row>
    <row r="498" spans="1:33" s="143" customFormat="1" ht="51" outlineLevel="1" x14ac:dyDescent="0.25">
      <c r="A498" s="448"/>
      <c r="B498" s="157" t="s">
        <v>731</v>
      </c>
      <c r="C498" s="320">
        <v>3110</v>
      </c>
      <c r="D498" s="321" t="s">
        <v>299</v>
      </c>
      <c r="E498" s="160" t="s">
        <v>835</v>
      </c>
      <c r="F498" s="75" t="s">
        <v>43</v>
      </c>
      <c r="G498" s="636">
        <f>H498+I498</f>
        <v>156.4</v>
      </c>
      <c r="H498" s="806">
        <f>ROUND(H499*H500/1000,1)</f>
        <v>0</v>
      </c>
      <c r="I498" s="807">
        <f>ROUND(I499*I500/1000,1)</f>
        <v>156.4</v>
      </c>
      <c r="J498" s="636">
        <f>K498+L498</f>
        <v>0</v>
      </c>
      <c r="K498" s="806">
        <f>ROUND(K499*K500/1000,1)</f>
        <v>0</v>
      </c>
      <c r="L498" s="807">
        <f>ROUND(L499*L500/1000,1)</f>
        <v>0</v>
      </c>
      <c r="M498" s="636">
        <f>N498+O498</f>
        <v>18.399999999999999</v>
      </c>
      <c r="N498" s="806">
        <f>ROUND(N499*N500/1000,1)</f>
        <v>0</v>
      </c>
      <c r="O498" s="807">
        <f>ROUND(O499*O500/1000,1)</f>
        <v>18.399999999999999</v>
      </c>
      <c r="P498" s="636">
        <f>Q498+R498</f>
        <v>18.399999999999999</v>
      </c>
      <c r="Q498" s="806">
        <f>ROUND(Q499*Q500/1000,1)</f>
        <v>0</v>
      </c>
      <c r="R498" s="807">
        <f>ROUND(R499*R500/1000,1)</f>
        <v>18.399999999999999</v>
      </c>
      <c r="S498" s="636">
        <f>T498+U498</f>
        <v>156.4</v>
      </c>
      <c r="T498" s="806">
        <f>ROUND(T499*T500/1000,1)</f>
        <v>0</v>
      </c>
      <c r="U498" s="807">
        <f>ROUND(U499*U500/1000,1)</f>
        <v>156.4</v>
      </c>
      <c r="V498" s="573" t="s">
        <v>34</v>
      </c>
      <c r="W498" s="574" t="s">
        <v>34</v>
      </c>
      <c r="X498" s="574" t="s">
        <v>34</v>
      </c>
      <c r="Y498" s="575" t="s">
        <v>34</v>
      </c>
      <c r="Z498" s="938">
        <f t="shared" ref="Z498" si="1177">G498-J498</f>
        <v>156.4</v>
      </c>
      <c r="AA498" s="806">
        <f t="shared" ref="AA498" si="1178">G498-M498</f>
        <v>138</v>
      </c>
      <c r="AB498" s="806">
        <f t="shared" ref="AB498" si="1179">G498-P498</f>
        <v>138</v>
      </c>
      <c r="AC498" s="974">
        <f t="shared" ref="AC498" si="1180">G498-S498</f>
        <v>0</v>
      </c>
      <c r="AD498" s="975">
        <f t="shared" ref="AD498" si="1181">IF(G498&gt;0,ROUND((J498/G498),3),0)</f>
        <v>0</v>
      </c>
      <c r="AE498" s="976">
        <f t="shared" ref="AE498" si="1182">IF(G498&gt;0,ROUND((M498/G498),3),0)</f>
        <v>0.11799999999999999</v>
      </c>
      <c r="AF498" s="976">
        <f t="shared" ref="AF498" si="1183">IF(G498&gt;0,ROUND((P498/G498),3),0)</f>
        <v>0.11799999999999999</v>
      </c>
      <c r="AG498" s="977">
        <f t="shared" ref="AG498" si="1184">IF(G498&gt;0,ROUND((S498/G498),3),0)</f>
        <v>1</v>
      </c>
    </row>
    <row r="499" spans="1:33" s="177" customFormat="1" ht="12" outlineLevel="1" x14ac:dyDescent="0.25">
      <c r="A499" s="1156"/>
      <c r="B499" s="359"/>
      <c r="C499" s="357"/>
      <c r="D499" s="324" t="s">
        <v>299</v>
      </c>
      <c r="E499" s="153" t="s">
        <v>85</v>
      </c>
      <c r="F499" s="136" t="s">
        <v>35</v>
      </c>
      <c r="G499" s="789">
        <f>H499+I499</f>
        <v>7</v>
      </c>
      <c r="H499" s="790"/>
      <c r="I499" s="791">
        <v>7</v>
      </c>
      <c r="J499" s="789">
        <f>K499+L499</f>
        <v>0</v>
      </c>
      <c r="K499" s="790"/>
      <c r="L499" s="791"/>
      <c r="M499" s="789">
        <f>N499+O499</f>
        <v>1</v>
      </c>
      <c r="N499" s="790"/>
      <c r="O499" s="791">
        <v>1</v>
      </c>
      <c r="P499" s="789">
        <f>Q499+R499</f>
        <v>1</v>
      </c>
      <c r="Q499" s="790"/>
      <c r="R499" s="791">
        <v>1</v>
      </c>
      <c r="S499" s="789">
        <f>T499+U499</f>
        <v>7</v>
      </c>
      <c r="T499" s="790"/>
      <c r="U499" s="791">
        <v>7</v>
      </c>
      <c r="V499" s="555" t="s">
        <v>34</v>
      </c>
      <c r="W499" s="556" t="s">
        <v>34</v>
      </c>
      <c r="X499" s="556" t="s">
        <v>34</v>
      </c>
      <c r="Y499" s="557" t="s">
        <v>34</v>
      </c>
      <c r="Z499" s="954" t="s">
        <v>34</v>
      </c>
      <c r="AA499" s="955" t="s">
        <v>34</v>
      </c>
      <c r="AB499" s="955" t="s">
        <v>34</v>
      </c>
      <c r="AC499" s="956" t="s">
        <v>34</v>
      </c>
      <c r="AD499" s="954" t="s">
        <v>34</v>
      </c>
      <c r="AE499" s="955" t="s">
        <v>34</v>
      </c>
      <c r="AF499" s="955" t="s">
        <v>34</v>
      </c>
      <c r="AG499" s="956" t="s">
        <v>34</v>
      </c>
    </row>
    <row r="500" spans="1:33" s="177" customFormat="1" ht="12" outlineLevel="1" x14ac:dyDescent="0.25">
      <c r="A500" s="1156"/>
      <c r="B500" s="359"/>
      <c r="C500" s="357"/>
      <c r="D500" s="324" t="s">
        <v>299</v>
      </c>
      <c r="E500" s="153" t="s">
        <v>86</v>
      </c>
      <c r="F500" s="136" t="s">
        <v>62</v>
      </c>
      <c r="G500" s="808">
        <f>IF(I500+H500&gt;0,AVERAGE(H500:I500),0)</f>
        <v>22342.285714199999</v>
      </c>
      <c r="H500" s="809"/>
      <c r="I500" s="810">
        <v>22342.285714199999</v>
      </c>
      <c r="J500" s="808">
        <f>IF(L500+K500&gt;0,AVERAGE(K500:L500),0)</f>
        <v>0</v>
      </c>
      <c r="K500" s="809"/>
      <c r="L500" s="810"/>
      <c r="M500" s="808">
        <f>IF(O500+N500&gt;0,AVERAGE(N500:O500),0)</f>
        <v>18396</v>
      </c>
      <c r="N500" s="809"/>
      <c r="O500" s="810">
        <v>18396</v>
      </c>
      <c r="P500" s="808">
        <f>IF(R500+Q500&gt;0,AVERAGE(Q500:R500),0)</f>
        <v>18396</v>
      </c>
      <c r="Q500" s="809"/>
      <c r="R500" s="810">
        <v>18396</v>
      </c>
      <c r="S500" s="808">
        <f>IF(U500+T500&gt;0,AVERAGE(T500:U500),0)</f>
        <v>22342.285714199999</v>
      </c>
      <c r="T500" s="809"/>
      <c r="U500" s="810">
        <v>22342.285714199999</v>
      </c>
      <c r="V500" s="555" t="s">
        <v>34</v>
      </c>
      <c r="W500" s="556" t="s">
        <v>34</v>
      </c>
      <c r="X500" s="556" t="s">
        <v>34</v>
      </c>
      <c r="Y500" s="557" t="s">
        <v>34</v>
      </c>
      <c r="Z500" s="954" t="s">
        <v>34</v>
      </c>
      <c r="AA500" s="955" t="s">
        <v>34</v>
      </c>
      <c r="AB500" s="955" t="s">
        <v>34</v>
      </c>
      <c r="AC500" s="956" t="s">
        <v>34</v>
      </c>
      <c r="AD500" s="954" t="s">
        <v>34</v>
      </c>
      <c r="AE500" s="955" t="s">
        <v>34</v>
      </c>
      <c r="AF500" s="955" t="s">
        <v>34</v>
      </c>
      <c r="AG500" s="956" t="s">
        <v>34</v>
      </c>
    </row>
    <row r="501" spans="1:33" s="143" customFormat="1" ht="25.5" outlineLevel="1" x14ac:dyDescent="0.25">
      <c r="A501" s="448"/>
      <c r="B501" s="157" t="s">
        <v>732</v>
      </c>
      <c r="C501" s="320">
        <v>3110</v>
      </c>
      <c r="D501" s="321" t="s">
        <v>299</v>
      </c>
      <c r="E501" s="160" t="s">
        <v>836</v>
      </c>
      <c r="F501" s="142" t="s">
        <v>43</v>
      </c>
      <c r="G501" s="639">
        <f>H501+I501</f>
        <v>12</v>
      </c>
      <c r="H501" s="787">
        <f>ROUND(H502*H503/1000,1)</f>
        <v>0</v>
      </c>
      <c r="I501" s="788">
        <f>ROUND(I502*I503/1000,1)</f>
        <v>12</v>
      </c>
      <c r="J501" s="639">
        <f>K501+L501</f>
        <v>0</v>
      </c>
      <c r="K501" s="787">
        <f>ROUND(K502*K503/1000,1)</f>
        <v>0</v>
      </c>
      <c r="L501" s="788">
        <f>ROUND(L502*L503/1000,1)</f>
        <v>0</v>
      </c>
      <c r="M501" s="639">
        <f>N501+O501</f>
        <v>4.7</v>
      </c>
      <c r="N501" s="787">
        <f>ROUND(N502*N503/1000,1)</f>
        <v>0</v>
      </c>
      <c r="O501" s="788">
        <f>ROUND(O502*O503/1000,1)</f>
        <v>4.7</v>
      </c>
      <c r="P501" s="639">
        <f>Q501+R501</f>
        <v>4.7</v>
      </c>
      <c r="Q501" s="787">
        <f>ROUND(Q502*Q503/1000,1)</f>
        <v>0</v>
      </c>
      <c r="R501" s="788">
        <f>ROUND(R502*R503/1000,1)</f>
        <v>4.7</v>
      </c>
      <c r="S501" s="639">
        <f>T501+U501</f>
        <v>12</v>
      </c>
      <c r="T501" s="787">
        <f>ROUND(T502*T503/1000,1)</f>
        <v>0</v>
      </c>
      <c r="U501" s="788">
        <f>ROUND(U502*U503/1000,1)</f>
        <v>12</v>
      </c>
      <c r="V501" s="573" t="s">
        <v>34</v>
      </c>
      <c r="W501" s="574" t="s">
        <v>34</v>
      </c>
      <c r="X501" s="574" t="s">
        <v>34</v>
      </c>
      <c r="Y501" s="575" t="s">
        <v>34</v>
      </c>
      <c r="Z501" s="938">
        <f t="shared" ref="Z501" si="1185">G501-J501</f>
        <v>12</v>
      </c>
      <c r="AA501" s="806">
        <f t="shared" ref="AA501" si="1186">G501-M501</f>
        <v>7.3</v>
      </c>
      <c r="AB501" s="806">
        <f t="shared" ref="AB501" si="1187">G501-P501</f>
        <v>7.3</v>
      </c>
      <c r="AC501" s="974">
        <f t="shared" ref="AC501" si="1188">G501-S501</f>
        <v>0</v>
      </c>
      <c r="AD501" s="975">
        <f t="shared" ref="AD501" si="1189">IF(G501&gt;0,ROUND((J501/G501),3),0)</f>
        <v>0</v>
      </c>
      <c r="AE501" s="976">
        <f t="shared" ref="AE501" si="1190">IF(G501&gt;0,ROUND((M501/G501),3),0)</f>
        <v>0.39200000000000002</v>
      </c>
      <c r="AF501" s="976">
        <f t="shared" ref="AF501" si="1191">IF(G501&gt;0,ROUND((P501/G501),3),0)</f>
        <v>0.39200000000000002</v>
      </c>
      <c r="AG501" s="977">
        <f t="shared" ref="AG501" si="1192">IF(G501&gt;0,ROUND((S501/G501),3),0)</f>
        <v>1</v>
      </c>
    </row>
    <row r="502" spans="1:33" s="177" customFormat="1" ht="12" outlineLevel="1" x14ac:dyDescent="0.25">
      <c r="A502" s="1156"/>
      <c r="B502" s="359"/>
      <c r="C502" s="357"/>
      <c r="D502" s="324" t="s">
        <v>299</v>
      </c>
      <c r="E502" s="153" t="s">
        <v>85</v>
      </c>
      <c r="F502" s="136" t="s">
        <v>35</v>
      </c>
      <c r="G502" s="789">
        <f>H502+I502</f>
        <v>1</v>
      </c>
      <c r="H502" s="790"/>
      <c r="I502" s="791">
        <v>1</v>
      </c>
      <c r="J502" s="789">
        <f>K502+L502</f>
        <v>0</v>
      </c>
      <c r="K502" s="790"/>
      <c r="L502" s="791"/>
      <c r="M502" s="789">
        <f>N502+O502</f>
        <v>1</v>
      </c>
      <c r="N502" s="790"/>
      <c r="O502" s="791">
        <v>1</v>
      </c>
      <c r="P502" s="789">
        <f>Q502+R502</f>
        <v>1</v>
      </c>
      <c r="Q502" s="790"/>
      <c r="R502" s="791">
        <v>1</v>
      </c>
      <c r="S502" s="789">
        <f>T502+U502</f>
        <v>1</v>
      </c>
      <c r="T502" s="790"/>
      <c r="U502" s="791">
        <v>1</v>
      </c>
      <c r="V502" s="555" t="s">
        <v>34</v>
      </c>
      <c r="W502" s="556" t="s">
        <v>34</v>
      </c>
      <c r="X502" s="556" t="s">
        <v>34</v>
      </c>
      <c r="Y502" s="557" t="s">
        <v>34</v>
      </c>
      <c r="Z502" s="954" t="s">
        <v>34</v>
      </c>
      <c r="AA502" s="955" t="s">
        <v>34</v>
      </c>
      <c r="AB502" s="955" t="s">
        <v>34</v>
      </c>
      <c r="AC502" s="956" t="s">
        <v>34</v>
      </c>
      <c r="AD502" s="954" t="s">
        <v>34</v>
      </c>
      <c r="AE502" s="955" t="s">
        <v>34</v>
      </c>
      <c r="AF502" s="955" t="s">
        <v>34</v>
      </c>
      <c r="AG502" s="956" t="s">
        <v>34</v>
      </c>
    </row>
    <row r="503" spans="1:33" s="177" customFormat="1" ht="12" outlineLevel="1" x14ac:dyDescent="0.25">
      <c r="A503" s="1156"/>
      <c r="B503" s="359"/>
      <c r="C503" s="357"/>
      <c r="D503" s="324" t="s">
        <v>299</v>
      </c>
      <c r="E503" s="153" t="s">
        <v>86</v>
      </c>
      <c r="F503" s="136" t="s">
        <v>62</v>
      </c>
      <c r="G503" s="808">
        <f>IF(I503+H503&gt;0,AVERAGE(H503:I503),0)</f>
        <v>12001</v>
      </c>
      <c r="H503" s="809"/>
      <c r="I503" s="810">
        <v>12001</v>
      </c>
      <c r="J503" s="808">
        <f>IF(L503+K503&gt;0,AVERAGE(K503:L503),0)</f>
        <v>0</v>
      </c>
      <c r="K503" s="809"/>
      <c r="L503" s="810"/>
      <c r="M503" s="808">
        <f>IF(O503+N503&gt;0,AVERAGE(N503:O503),0)</f>
        <v>4746</v>
      </c>
      <c r="N503" s="809"/>
      <c r="O503" s="810">
        <v>4746</v>
      </c>
      <c r="P503" s="808">
        <f>IF(R503+Q503&gt;0,AVERAGE(Q503:R503),0)</f>
        <v>4746</v>
      </c>
      <c r="Q503" s="809"/>
      <c r="R503" s="810">
        <v>4746</v>
      </c>
      <c r="S503" s="808">
        <f>IF(U503+T503&gt;0,AVERAGE(T503:U503),0)</f>
        <v>12001</v>
      </c>
      <c r="T503" s="809"/>
      <c r="U503" s="810">
        <v>12001</v>
      </c>
      <c r="V503" s="555" t="s">
        <v>34</v>
      </c>
      <c r="W503" s="556" t="s">
        <v>34</v>
      </c>
      <c r="X503" s="556" t="s">
        <v>34</v>
      </c>
      <c r="Y503" s="557" t="s">
        <v>34</v>
      </c>
      <c r="Z503" s="954" t="s">
        <v>34</v>
      </c>
      <c r="AA503" s="955" t="s">
        <v>34</v>
      </c>
      <c r="AB503" s="955" t="s">
        <v>34</v>
      </c>
      <c r="AC503" s="956" t="s">
        <v>34</v>
      </c>
      <c r="AD503" s="954" t="s">
        <v>34</v>
      </c>
      <c r="AE503" s="955" t="s">
        <v>34</v>
      </c>
      <c r="AF503" s="955" t="s">
        <v>34</v>
      </c>
      <c r="AG503" s="956" t="s">
        <v>34</v>
      </c>
    </row>
    <row r="504" spans="1:33" s="143" customFormat="1" ht="36.75" outlineLevel="1" x14ac:dyDescent="0.25">
      <c r="A504" s="448"/>
      <c r="B504" s="157" t="s">
        <v>733</v>
      </c>
      <c r="C504" s="352">
        <v>3110</v>
      </c>
      <c r="D504" s="353" t="s">
        <v>347</v>
      </c>
      <c r="E504" s="183" t="s">
        <v>837</v>
      </c>
      <c r="F504" s="142" t="s">
        <v>43</v>
      </c>
      <c r="G504" s="639">
        <f>H504+I504</f>
        <v>30</v>
      </c>
      <c r="H504" s="787">
        <f>ROUND(H505*H506/1000,1)</f>
        <v>0</v>
      </c>
      <c r="I504" s="788">
        <f>ROUND(I505*I506/1000,1)</f>
        <v>30</v>
      </c>
      <c r="J504" s="639">
        <f>K504+L504</f>
        <v>0</v>
      </c>
      <c r="K504" s="787">
        <f>ROUND(K505*K506/1000,1)</f>
        <v>0</v>
      </c>
      <c r="L504" s="788">
        <f>ROUND(L505*L506/1000,1)</f>
        <v>0</v>
      </c>
      <c r="M504" s="639">
        <f>N504+O504</f>
        <v>14</v>
      </c>
      <c r="N504" s="787">
        <f>ROUND(N505*N506/1000,1)</f>
        <v>0</v>
      </c>
      <c r="O504" s="788">
        <f>ROUND(O505*O506/1000,1)</f>
        <v>14</v>
      </c>
      <c r="P504" s="639">
        <f>Q504+R504</f>
        <v>14</v>
      </c>
      <c r="Q504" s="787">
        <f>ROUND(Q505*Q506/1000,1)</f>
        <v>0</v>
      </c>
      <c r="R504" s="788">
        <f>ROUND(R505*R506/1000,1)</f>
        <v>14</v>
      </c>
      <c r="S504" s="639">
        <f>T504+U504</f>
        <v>30</v>
      </c>
      <c r="T504" s="787">
        <f>ROUND(T505*T506/1000,1)</f>
        <v>0</v>
      </c>
      <c r="U504" s="788">
        <f>ROUND(U505*U506/1000,1)</f>
        <v>30</v>
      </c>
      <c r="V504" s="573" t="s">
        <v>34</v>
      </c>
      <c r="W504" s="574" t="s">
        <v>34</v>
      </c>
      <c r="X504" s="574" t="s">
        <v>34</v>
      </c>
      <c r="Y504" s="575" t="s">
        <v>34</v>
      </c>
      <c r="Z504" s="938">
        <f t="shared" ref="Z504" si="1193">G504-J504</f>
        <v>30</v>
      </c>
      <c r="AA504" s="806">
        <f t="shared" ref="AA504" si="1194">G504-M504</f>
        <v>16</v>
      </c>
      <c r="AB504" s="806">
        <f t="shared" ref="AB504" si="1195">G504-P504</f>
        <v>16</v>
      </c>
      <c r="AC504" s="974">
        <f t="shared" ref="AC504" si="1196">G504-S504</f>
        <v>0</v>
      </c>
      <c r="AD504" s="975">
        <f t="shared" ref="AD504" si="1197">IF(G504&gt;0,ROUND((J504/G504),3),0)</f>
        <v>0</v>
      </c>
      <c r="AE504" s="976">
        <f t="shared" ref="AE504" si="1198">IF(G504&gt;0,ROUND((M504/G504),3),0)</f>
        <v>0.46700000000000003</v>
      </c>
      <c r="AF504" s="976">
        <f t="shared" ref="AF504" si="1199">IF(G504&gt;0,ROUND((P504/G504),3),0)</f>
        <v>0.46700000000000003</v>
      </c>
      <c r="AG504" s="977">
        <f t="shared" ref="AG504" si="1200">IF(G504&gt;0,ROUND((S504/G504),3),0)</f>
        <v>1</v>
      </c>
    </row>
    <row r="505" spans="1:33" s="177" customFormat="1" ht="12" outlineLevel="1" x14ac:dyDescent="0.25">
      <c r="A505" s="1156"/>
      <c r="B505" s="359"/>
      <c r="C505" s="357"/>
      <c r="D505" s="324" t="s">
        <v>347</v>
      </c>
      <c r="E505" s="153" t="s">
        <v>85</v>
      </c>
      <c r="F505" s="136" t="s">
        <v>35</v>
      </c>
      <c r="G505" s="789">
        <f>H505+I505</f>
        <v>3</v>
      </c>
      <c r="H505" s="790"/>
      <c r="I505" s="791">
        <v>3</v>
      </c>
      <c r="J505" s="789">
        <f>K505+L505</f>
        <v>0</v>
      </c>
      <c r="K505" s="790"/>
      <c r="L505" s="791"/>
      <c r="M505" s="789">
        <f>N505+O505</f>
        <v>1</v>
      </c>
      <c r="N505" s="790"/>
      <c r="O505" s="791">
        <v>1</v>
      </c>
      <c r="P505" s="789">
        <f>Q505+R505</f>
        <v>1</v>
      </c>
      <c r="Q505" s="790"/>
      <c r="R505" s="791">
        <v>1</v>
      </c>
      <c r="S505" s="789">
        <f>T505+U505</f>
        <v>3</v>
      </c>
      <c r="T505" s="790"/>
      <c r="U505" s="791">
        <v>3</v>
      </c>
      <c r="V505" s="555" t="s">
        <v>34</v>
      </c>
      <c r="W505" s="556" t="s">
        <v>34</v>
      </c>
      <c r="X505" s="556" t="s">
        <v>34</v>
      </c>
      <c r="Y505" s="557" t="s">
        <v>34</v>
      </c>
      <c r="Z505" s="954" t="s">
        <v>34</v>
      </c>
      <c r="AA505" s="955" t="s">
        <v>34</v>
      </c>
      <c r="AB505" s="955" t="s">
        <v>34</v>
      </c>
      <c r="AC505" s="956" t="s">
        <v>34</v>
      </c>
      <c r="AD505" s="954" t="s">
        <v>34</v>
      </c>
      <c r="AE505" s="955" t="s">
        <v>34</v>
      </c>
      <c r="AF505" s="955" t="s">
        <v>34</v>
      </c>
      <c r="AG505" s="956" t="s">
        <v>34</v>
      </c>
    </row>
    <row r="506" spans="1:33" s="177" customFormat="1" ht="12" outlineLevel="1" x14ac:dyDescent="0.25">
      <c r="A506" s="1156"/>
      <c r="B506" s="359"/>
      <c r="C506" s="357"/>
      <c r="D506" s="324" t="s">
        <v>347</v>
      </c>
      <c r="E506" s="153" t="s">
        <v>86</v>
      </c>
      <c r="F506" s="136" t="s">
        <v>62</v>
      </c>
      <c r="G506" s="808">
        <f>IF(I506+H506&gt;0,AVERAGE(H506:I506),0)</f>
        <v>9985.3333333299997</v>
      </c>
      <c r="H506" s="809"/>
      <c r="I506" s="810">
        <v>9985.3333333299997</v>
      </c>
      <c r="J506" s="808">
        <f>IF(L506+K506&gt;0,AVERAGE(K506:L506),0)</f>
        <v>0</v>
      </c>
      <c r="K506" s="809"/>
      <c r="L506" s="810"/>
      <c r="M506" s="808">
        <f>IF(O506+N506&gt;0,AVERAGE(N506:O506),0)</f>
        <v>13956</v>
      </c>
      <c r="N506" s="809"/>
      <c r="O506" s="810">
        <v>13956</v>
      </c>
      <c r="P506" s="808">
        <f>IF(R506+Q506&gt;0,AVERAGE(Q506:R506),0)</f>
        <v>13956</v>
      </c>
      <c r="Q506" s="809"/>
      <c r="R506" s="810">
        <v>13956</v>
      </c>
      <c r="S506" s="808">
        <f>IF(U506+T506&gt;0,AVERAGE(T506:U506),0)</f>
        <v>9985.3333333299997</v>
      </c>
      <c r="T506" s="809"/>
      <c r="U506" s="810">
        <v>9985.3333333299997</v>
      </c>
      <c r="V506" s="555" t="s">
        <v>34</v>
      </c>
      <c r="W506" s="556" t="s">
        <v>34</v>
      </c>
      <c r="X506" s="556" t="s">
        <v>34</v>
      </c>
      <c r="Y506" s="557" t="s">
        <v>34</v>
      </c>
      <c r="Z506" s="954" t="s">
        <v>34</v>
      </c>
      <c r="AA506" s="955" t="s">
        <v>34</v>
      </c>
      <c r="AB506" s="955" t="s">
        <v>34</v>
      </c>
      <c r="AC506" s="956" t="s">
        <v>34</v>
      </c>
      <c r="AD506" s="954" t="s">
        <v>34</v>
      </c>
      <c r="AE506" s="955" t="s">
        <v>34</v>
      </c>
      <c r="AF506" s="955" t="s">
        <v>34</v>
      </c>
      <c r="AG506" s="956" t="s">
        <v>34</v>
      </c>
    </row>
    <row r="507" spans="1:33" s="143" customFormat="1" ht="24.75" outlineLevel="1" x14ac:dyDescent="0.25">
      <c r="A507" s="448"/>
      <c r="B507" s="157" t="s">
        <v>734</v>
      </c>
      <c r="C507" s="320">
        <v>3110</v>
      </c>
      <c r="D507" s="321" t="s">
        <v>344</v>
      </c>
      <c r="E507" s="160" t="s">
        <v>838</v>
      </c>
      <c r="F507" s="75" t="s">
        <v>43</v>
      </c>
      <c r="G507" s="639">
        <f>H507+I507</f>
        <v>0</v>
      </c>
      <c r="H507" s="787">
        <f>ROUND(H508*H509/1000,1)</f>
        <v>0</v>
      </c>
      <c r="I507" s="788">
        <f>ROUND(I508*I509/1000,1)</f>
        <v>0</v>
      </c>
      <c r="J507" s="639">
        <f>K507+L507</f>
        <v>0</v>
      </c>
      <c r="K507" s="787">
        <f>ROUND(K508*K509/1000,1)</f>
        <v>0</v>
      </c>
      <c r="L507" s="788">
        <f>ROUND(L508*L509/1000,1)</f>
        <v>0</v>
      </c>
      <c r="M507" s="639">
        <f>N507+O507</f>
        <v>0</v>
      </c>
      <c r="N507" s="787">
        <f>ROUND(N508*N509/1000,1)</f>
        <v>0</v>
      </c>
      <c r="O507" s="788">
        <f>ROUND(O508*O509/1000,1)</f>
        <v>0</v>
      </c>
      <c r="P507" s="639">
        <f>Q507+R507</f>
        <v>0</v>
      </c>
      <c r="Q507" s="787">
        <f>ROUND(Q508*Q509/1000,1)</f>
        <v>0</v>
      </c>
      <c r="R507" s="788">
        <f>ROUND(R508*R509/1000,1)</f>
        <v>0</v>
      </c>
      <c r="S507" s="639">
        <f>T507+U507</f>
        <v>0</v>
      </c>
      <c r="T507" s="787">
        <f>ROUND(T508*T509/1000,1)</f>
        <v>0</v>
      </c>
      <c r="U507" s="788">
        <f>ROUND(U508*U509/1000,1)</f>
        <v>0</v>
      </c>
      <c r="V507" s="573" t="s">
        <v>34</v>
      </c>
      <c r="W507" s="574" t="s">
        <v>34</v>
      </c>
      <c r="X507" s="574" t="s">
        <v>34</v>
      </c>
      <c r="Y507" s="575" t="s">
        <v>34</v>
      </c>
      <c r="Z507" s="938">
        <f t="shared" ref="Z507" si="1201">G507-J507</f>
        <v>0</v>
      </c>
      <c r="AA507" s="806">
        <f t="shared" ref="AA507" si="1202">G507-M507</f>
        <v>0</v>
      </c>
      <c r="AB507" s="806">
        <f t="shared" ref="AB507" si="1203">G507-P507</f>
        <v>0</v>
      </c>
      <c r="AC507" s="974">
        <f t="shared" ref="AC507" si="1204">G507-S507</f>
        <v>0</v>
      </c>
      <c r="AD507" s="975">
        <f t="shared" ref="AD507" si="1205">IF(G507&gt;0,ROUND((J507/G507),3),0)</f>
        <v>0</v>
      </c>
      <c r="AE507" s="976">
        <f t="shared" ref="AE507" si="1206">IF(G507&gt;0,ROUND((M507/G507),3),0)</f>
        <v>0</v>
      </c>
      <c r="AF507" s="976">
        <f t="shared" ref="AF507" si="1207">IF(G507&gt;0,ROUND((P507/G507),3),0)</f>
        <v>0</v>
      </c>
      <c r="AG507" s="977">
        <f t="shared" ref="AG507" si="1208">IF(G507&gt;0,ROUND((S507/G507),3),0)</f>
        <v>0</v>
      </c>
    </row>
    <row r="508" spans="1:33" s="177" customFormat="1" ht="12" outlineLevel="1" x14ac:dyDescent="0.25">
      <c r="A508" s="1156"/>
      <c r="B508" s="359"/>
      <c r="C508" s="357"/>
      <c r="D508" s="324" t="s">
        <v>344</v>
      </c>
      <c r="E508" s="153" t="s">
        <v>85</v>
      </c>
      <c r="F508" s="136" t="s">
        <v>35</v>
      </c>
      <c r="G508" s="789">
        <f>H508+I508</f>
        <v>0</v>
      </c>
      <c r="H508" s="790"/>
      <c r="I508" s="791"/>
      <c r="J508" s="789">
        <f>K508+L508</f>
        <v>0</v>
      </c>
      <c r="K508" s="790"/>
      <c r="L508" s="791"/>
      <c r="M508" s="789">
        <f>N508+O508</f>
        <v>0</v>
      </c>
      <c r="N508" s="790"/>
      <c r="O508" s="791"/>
      <c r="P508" s="789">
        <f>Q508+R508</f>
        <v>0</v>
      </c>
      <c r="Q508" s="790"/>
      <c r="R508" s="791"/>
      <c r="S508" s="789">
        <f>T508+U508</f>
        <v>0</v>
      </c>
      <c r="T508" s="790"/>
      <c r="U508" s="791"/>
      <c r="V508" s="555" t="s">
        <v>34</v>
      </c>
      <c r="W508" s="556" t="s">
        <v>34</v>
      </c>
      <c r="X508" s="556" t="s">
        <v>34</v>
      </c>
      <c r="Y508" s="557" t="s">
        <v>34</v>
      </c>
      <c r="Z508" s="954" t="s">
        <v>34</v>
      </c>
      <c r="AA508" s="955" t="s">
        <v>34</v>
      </c>
      <c r="AB508" s="955" t="s">
        <v>34</v>
      </c>
      <c r="AC508" s="956" t="s">
        <v>34</v>
      </c>
      <c r="AD508" s="954" t="s">
        <v>34</v>
      </c>
      <c r="AE508" s="955" t="s">
        <v>34</v>
      </c>
      <c r="AF508" s="955" t="s">
        <v>34</v>
      </c>
      <c r="AG508" s="956" t="s">
        <v>34</v>
      </c>
    </row>
    <row r="509" spans="1:33" s="177" customFormat="1" ht="12.75" outlineLevel="1" thickBot="1" x14ac:dyDescent="0.3">
      <c r="A509" s="1156"/>
      <c r="B509" s="700"/>
      <c r="C509" s="358"/>
      <c r="D509" s="342" t="s">
        <v>344</v>
      </c>
      <c r="E509" s="154" t="s">
        <v>86</v>
      </c>
      <c r="F509" s="139" t="s">
        <v>62</v>
      </c>
      <c r="G509" s="792">
        <f>IF(I509+H509&gt;0,AVERAGE(H509:I509),0)</f>
        <v>0</v>
      </c>
      <c r="H509" s="793"/>
      <c r="I509" s="794"/>
      <c r="J509" s="792">
        <f>IF(L509+K509&gt;0,AVERAGE(K509:L509),0)</f>
        <v>0</v>
      </c>
      <c r="K509" s="793"/>
      <c r="L509" s="794"/>
      <c r="M509" s="792">
        <f>IF(O509+N509&gt;0,AVERAGE(N509:O509),0)</f>
        <v>0</v>
      </c>
      <c r="N509" s="793"/>
      <c r="O509" s="794"/>
      <c r="P509" s="792">
        <f>IF(R509+Q509&gt;0,AVERAGE(Q509:R509),0)</f>
        <v>0</v>
      </c>
      <c r="Q509" s="793"/>
      <c r="R509" s="794"/>
      <c r="S509" s="792">
        <f>IF(U509+T509&gt;0,AVERAGE(T509:U509),0)</f>
        <v>0</v>
      </c>
      <c r="T509" s="793"/>
      <c r="U509" s="794"/>
      <c r="V509" s="558" t="s">
        <v>34</v>
      </c>
      <c r="W509" s="559" t="s">
        <v>34</v>
      </c>
      <c r="X509" s="559" t="s">
        <v>34</v>
      </c>
      <c r="Y509" s="560" t="s">
        <v>34</v>
      </c>
      <c r="Z509" s="957" t="s">
        <v>34</v>
      </c>
      <c r="AA509" s="958" t="s">
        <v>34</v>
      </c>
      <c r="AB509" s="958" t="s">
        <v>34</v>
      </c>
      <c r="AC509" s="959" t="s">
        <v>34</v>
      </c>
      <c r="AD509" s="957" t="s">
        <v>34</v>
      </c>
      <c r="AE509" s="958" t="s">
        <v>34</v>
      </c>
      <c r="AF509" s="958" t="s">
        <v>34</v>
      </c>
      <c r="AG509" s="959" t="s">
        <v>34</v>
      </c>
    </row>
    <row r="510" spans="1:33" s="131" customFormat="1" ht="27" outlineLevel="1" thickTop="1" thickBot="1" x14ac:dyDescent="0.3">
      <c r="A510" s="127"/>
      <c r="B510" s="155" t="s">
        <v>735</v>
      </c>
      <c r="C510" s="145">
        <v>3110</v>
      </c>
      <c r="D510" s="146" t="s">
        <v>299</v>
      </c>
      <c r="E510" s="156" t="s">
        <v>348</v>
      </c>
      <c r="F510" s="145" t="s">
        <v>43</v>
      </c>
      <c r="G510" s="800">
        <f>G514+G511</f>
        <v>199.7</v>
      </c>
      <c r="H510" s="801">
        <f t="shared" ref="H510:I510" si="1209">H514+H511</f>
        <v>0</v>
      </c>
      <c r="I510" s="802">
        <f t="shared" si="1209"/>
        <v>199.7</v>
      </c>
      <c r="J510" s="800">
        <f>J514+J511</f>
        <v>0</v>
      </c>
      <c r="K510" s="801">
        <f t="shared" ref="K510:L510" si="1210">K514+K511</f>
        <v>0</v>
      </c>
      <c r="L510" s="802">
        <f t="shared" si="1210"/>
        <v>0</v>
      </c>
      <c r="M510" s="800">
        <f>M514+M511</f>
        <v>43.3</v>
      </c>
      <c r="N510" s="801">
        <f t="shared" ref="N510:O510" si="1211">N514+N511</f>
        <v>0</v>
      </c>
      <c r="O510" s="802">
        <f t="shared" si="1211"/>
        <v>43.3</v>
      </c>
      <c r="P510" s="800">
        <f>P514+P511</f>
        <v>43.3</v>
      </c>
      <c r="Q510" s="801">
        <f t="shared" ref="Q510:R510" si="1212">Q514+Q511</f>
        <v>0</v>
      </c>
      <c r="R510" s="802">
        <f t="shared" si="1212"/>
        <v>43.3</v>
      </c>
      <c r="S510" s="800">
        <f>S514+S511</f>
        <v>199.7</v>
      </c>
      <c r="T510" s="801">
        <f t="shared" ref="T510:U510" si="1213">T514+T511</f>
        <v>0</v>
      </c>
      <c r="U510" s="802">
        <f t="shared" si="1213"/>
        <v>199.7</v>
      </c>
      <c r="V510" s="567" t="s">
        <v>34</v>
      </c>
      <c r="W510" s="568" t="s">
        <v>34</v>
      </c>
      <c r="X510" s="568" t="s">
        <v>34</v>
      </c>
      <c r="Y510" s="569" t="s">
        <v>34</v>
      </c>
      <c r="Z510" s="966">
        <f t="shared" ref="Z510:Z511" si="1214">G510-J510</f>
        <v>199.7</v>
      </c>
      <c r="AA510" s="819">
        <f t="shared" ref="AA510:AA511" si="1215">G510-M510</f>
        <v>156.39999999999998</v>
      </c>
      <c r="AB510" s="819">
        <f t="shared" ref="AB510:AB511" si="1216">G510-P510</f>
        <v>156.39999999999998</v>
      </c>
      <c r="AC510" s="967">
        <f t="shared" ref="AC510:AC511" si="1217">G510-S510</f>
        <v>0</v>
      </c>
      <c r="AD510" s="968">
        <f t="shared" ref="AD510:AD511" si="1218">IF(G510&gt;0,ROUND((J510/G510),3),0)</f>
        <v>0</v>
      </c>
      <c r="AE510" s="969">
        <f t="shared" ref="AE510:AE511" si="1219">IF(G510&gt;0,ROUND((M510/G510),3),0)</f>
        <v>0.217</v>
      </c>
      <c r="AF510" s="969">
        <f t="shared" ref="AF510:AF511" si="1220">IF(G510&gt;0,ROUND((P510/G510),3),0)</f>
        <v>0.217</v>
      </c>
      <c r="AG510" s="970">
        <f t="shared" ref="AG510:AG511" si="1221">IF(G510&gt;0,ROUND((S510/G510),3),0)</f>
        <v>1</v>
      </c>
    </row>
    <row r="511" spans="1:33" s="143" customFormat="1" ht="15.75" outlineLevel="1" thickTop="1" x14ac:dyDescent="0.25">
      <c r="A511" s="448"/>
      <c r="B511" s="157" t="s">
        <v>736</v>
      </c>
      <c r="C511" s="197">
        <v>3110</v>
      </c>
      <c r="D511" s="198" t="s">
        <v>344</v>
      </c>
      <c r="E511" s="160" t="s">
        <v>349</v>
      </c>
      <c r="F511" s="158" t="s">
        <v>43</v>
      </c>
      <c r="G511" s="636">
        <f>H511+I511</f>
        <v>43.3</v>
      </c>
      <c r="H511" s="806">
        <f>ROUND(H512*H513/1000,1)</f>
        <v>0</v>
      </c>
      <c r="I511" s="807">
        <f>ROUND(I512*I513/1000,1)</f>
        <v>43.3</v>
      </c>
      <c r="J511" s="636">
        <f>K511+L511</f>
        <v>0</v>
      </c>
      <c r="K511" s="806">
        <f>ROUND(K512*K513/1000,1)</f>
        <v>0</v>
      </c>
      <c r="L511" s="807">
        <f>ROUND(L512*L513/1000,1)</f>
        <v>0</v>
      </c>
      <c r="M511" s="636">
        <f>N511+O511</f>
        <v>43.3</v>
      </c>
      <c r="N511" s="806">
        <f>ROUND(N512*N513/1000,1)</f>
        <v>0</v>
      </c>
      <c r="O511" s="807">
        <f>ROUND(O512*O513/1000,1)</f>
        <v>43.3</v>
      </c>
      <c r="P511" s="636">
        <f>Q511+R511</f>
        <v>43.3</v>
      </c>
      <c r="Q511" s="806">
        <f>ROUND(Q512*Q513/1000,1)</f>
        <v>0</v>
      </c>
      <c r="R511" s="807">
        <f>ROUND(R512*R513/1000,1)</f>
        <v>43.3</v>
      </c>
      <c r="S511" s="636">
        <f>T511+U511</f>
        <v>43.3</v>
      </c>
      <c r="T511" s="806">
        <f>ROUND(T512*T513/1000,1)</f>
        <v>0</v>
      </c>
      <c r="U511" s="807">
        <f>ROUND(U512*U513/1000,1)</f>
        <v>43.3</v>
      </c>
      <c r="V511" s="561" t="s">
        <v>34</v>
      </c>
      <c r="W511" s="562" t="s">
        <v>34</v>
      </c>
      <c r="X511" s="562" t="s">
        <v>34</v>
      </c>
      <c r="Y511" s="563" t="s">
        <v>34</v>
      </c>
      <c r="Z511" s="933">
        <f t="shared" si="1214"/>
        <v>43.3</v>
      </c>
      <c r="AA511" s="787">
        <f t="shared" si="1215"/>
        <v>0</v>
      </c>
      <c r="AB511" s="787">
        <f t="shared" si="1216"/>
        <v>0</v>
      </c>
      <c r="AC511" s="934">
        <f t="shared" si="1217"/>
        <v>0</v>
      </c>
      <c r="AD511" s="935">
        <f t="shared" si="1218"/>
        <v>0</v>
      </c>
      <c r="AE511" s="936">
        <f t="shared" si="1219"/>
        <v>1</v>
      </c>
      <c r="AF511" s="936">
        <f t="shared" si="1220"/>
        <v>1</v>
      </c>
      <c r="AG511" s="937">
        <f t="shared" si="1221"/>
        <v>1</v>
      </c>
    </row>
    <row r="512" spans="1:33" s="177" customFormat="1" ht="12" outlineLevel="1" x14ac:dyDescent="0.25">
      <c r="A512" s="1156"/>
      <c r="B512" s="359"/>
      <c r="C512" s="360"/>
      <c r="D512" s="219" t="s">
        <v>344</v>
      </c>
      <c r="E512" s="153" t="s">
        <v>85</v>
      </c>
      <c r="F512" s="120" t="s">
        <v>35</v>
      </c>
      <c r="G512" s="789">
        <f>H512+I512</f>
        <v>1</v>
      </c>
      <c r="H512" s="790"/>
      <c r="I512" s="791">
        <v>1</v>
      </c>
      <c r="J512" s="789">
        <f>K512+L512</f>
        <v>0</v>
      </c>
      <c r="K512" s="790"/>
      <c r="L512" s="791"/>
      <c r="M512" s="789">
        <f>N512+O512</f>
        <v>1</v>
      </c>
      <c r="N512" s="790"/>
      <c r="O512" s="791">
        <v>1</v>
      </c>
      <c r="P512" s="789">
        <f>Q512+R512</f>
        <v>1</v>
      </c>
      <c r="Q512" s="790"/>
      <c r="R512" s="791">
        <v>1</v>
      </c>
      <c r="S512" s="789">
        <f>T512+U512</f>
        <v>1</v>
      </c>
      <c r="T512" s="790"/>
      <c r="U512" s="791">
        <v>1</v>
      </c>
      <c r="V512" s="555" t="s">
        <v>34</v>
      </c>
      <c r="W512" s="556" t="s">
        <v>34</v>
      </c>
      <c r="X512" s="556" t="s">
        <v>34</v>
      </c>
      <c r="Y512" s="557" t="s">
        <v>34</v>
      </c>
      <c r="Z512" s="954" t="s">
        <v>34</v>
      </c>
      <c r="AA512" s="955" t="s">
        <v>34</v>
      </c>
      <c r="AB512" s="955" t="s">
        <v>34</v>
      </c>
      <c r="AC512" s="956" t="s">
        <v>34</v>
      </c>
      <c r="AD512" s="954" t="s">
        <v>34</v>
      </c>
      <c r="AE512" s="955" t="s">
        <v>34</v>
      </c>
      <c r="AF512" s="955" t="s">
        <v>34</v>
      </c>
      <c r="AG512" s="956" t="s">
        <v>34</v>
      </c>
    </row>
    <row r="513" spans="1:34" s="177" customFormat="1" ht="12" outlineLevel="1" x14ac:dyDescent="0.25">
      <c r="A513" s="1156"/>
      <c r="B513" s="359"/>
      <c r="C513" s="360"/>
      <c r="D513" s="219" t="s">
        <v>344</v>
      </c>
      <c r="E513" s="153" t="s">
        <v>86</v>
      </c>
      <c r="F513" s="120" t="s">
        <v>62</v>
      </c>
      <c r="G513" s="808">
        <f>IF(I513+H513&gt;0,AVERAGE(H513:I513),0)</f>
        <v>43300</v>
      </c>
      <c r="H513" s="809"/>
      <c r="I513" s="810">
        <v>43300</v>
      </c>
      <c r="J513" s="808">
        <f>IF(L513+K513&gt;0,AVERAGE(K513:L513),0)</f>
        <v>0</v>
      </c>
      <c r="K513" s="809"/>
      <c r="L513" s="810"/>
      <c r="M513" s="808">
        <f>IF(O513+N513&gt;0,AVERAGE(N513:O513),0)</f>
        <v>43300</v>
      </c>
      <c r="N513" s="809"/>
      <c r="O513" s="810">
        <v>43300</v>
      </c>
      <c r="P513" s="808">
        <f>IF(R513+Q513&gt;0,AVERAGE(Q513:R513),0)</f>
        <v>43300</v>
      </c>
      <c r="Q513" s="809"/>
      <c r="R513" s="810">
        <v>43300</v>
      </c>
      <c r="S513" s="808">
        <f>IF(U513+T513&gt;0,AVERAGE(T513:U513),0)</f>
        <v>43300</v>
      </c>
      <c r="T513" s="809"/>
      <c r="U513" s="810">
        <v>43300</v>
      </c>
      <c r="V513" s="555" t="s">
        <v>34</v>
      </c>
      <c r="W513" s="556" t="s">
        <v>34</v>
      </c>
      <c r="X513" s="556" t="s">
        <v>34</v>
      </c>
      <c r="Y513" s="557" t="s">
        <v>34</v>
      </c>
      <c r="Z513" s="954" t="s">
        <v>34</v>
      </c>
      <c r="AA513" s="955" t="s">
        <v>34</v>
      </c>
      <c r="AB513" s="955" t="s">
        <v>34</v>
      </c>
      <c r="AC513" s="956" t="s">
        <v>34</v>
      </c>
      <c r="AD513" s="954" t="s">
        <v>34</v>
      </c>
      <c r="AE513" s="955" t="s">
        <v>34</v>
      </c>
      <c r="AF513" s="955" t="s">
        <v>34</v>
      </c>
      <c r="AG513" s="956" t="s">
        <v>34</v>
      </c>
    </row>
    <row r="514" spans="1:34" s="143" customFormat="1" outlineLevel="1" x14ac:dyDescent="0.25">
      <c r="A514" s="448"/>
      <c r="B514" s="157" t="s">
        <v>737</v>
      </c>
      <c r="C514" s="158">
        <v>3110</v>
      </c>
      <c r="D514" s="198" t="s">
        <v>344</v>
      </c>
      <c r="E514" s="160" t="s">
        <v>350</v>
      </c>
      <c r="F514" s="158" t="s">
        <v>43</v>
      </c>
      <c r="G514" s="639">
        <f>H514+I514</f>
        <v>156.4</v>
      </c>
      <c r="H514" s="787">
        <f>ROUND(H515*H516/1000,1)</f>
        <v>0</v>
      </c>
      <c r="I514" s="788">
        <f>ROUND(I515*I516/1000,1)</f>
        <v>156.4</v>
      </c>
      <c r="J514" s="639">
        <f>K514+L514</f>
        <v>0</v>
      </c>
      <c r="K514" s="787">
        <f>ROUND(K515*K516/1000,1)</f>
        <v>0</v>
      </c>
      <c r="L514" s="788">
        <f>ROUND(L515*L516/1000,1)</f>
        <v>0</v>
      </c>
      <c r="M514" s="639">
        <f>N514+O514</f>
        <v>0</v>
      </c>
      <c r="N514" s="787">
        <f>ROUND(N515*N516/1000,1)</f>
        <v>0</v>
      </c>
      <c r="O514" s="788">
        <f>ROUND(O515*O516/1000,1)</f>
        <v>0</v>
      </c>
      <c r="P514" s="639">
        <f>Q514+R514</f>
        <v>0</v>
      </c>
      <c r="Q514" s="787">
        <f>ROUND(Q515*Q516/1000,1)</f>
        <v>0</v>
      </c>
      <c r="R514" s="788">
        <f>ROUND(R515*R516/1000,1)</f>
        <v>0</v>
      </c>
      <c r="S514" s="639">
        <f>T514+U514</f>
        <v>156.4</v>
      </c>
      <c r="T514" s="787">
        <f>ROUND(T515*T516/1000,1)</f>
        <v>0</v>
      </c>
      <c r="U514" s="788">
        <f>ROUND(U515*U516/1000,1)</f>
        <v>156.4</v>
      </c>
      <c r="V514" s="561" t="s">
        <v>34</v>
      </c>
      <c r="W514" s="562" t="s">
        <v>34</v>
      </c>
      <c r="X514" s="562" t="s">
        <v>34</v>
      </c>
      <c r="Y514" s="563" t="s">
        <v>34</v>
      </c>
      <c r="Z514" s="933">
        <f t="shared" ref="Z514" si="1222">G514-J514</f>
        <v>156.4</v>
      </c>
      <c r="AA514" s="787">
        <f t="shared" ref="AA514" si="1223">G514-M514</f>
        <v>156.4</v>
      </c>
      <c r="AB514" s="787">
        <f t="shared" ref="AB514" si="1224">G514-P514</f>
        <v>156.4</v>
      </c>
      <c r="AC514" s="934">
        <f t="shared" ref="AC514" si="1225">G514-S514</f>
        <v>0</v>
      </c>
      <c r="AD514" s="935">
        <f t="shared" ref="AD514" si="1226">IF(G514&gt;0,ROUND((J514/G514),3),0)</f>
        <v>0</v>
      </c>
      <c r="AE514" s="936">
        <f t="shared" ref="AE514" si="1227">IF(G514&gt;0,ROUND((M514/G514),3),0)</f>
        <v>0</v>
      </c>
      <c r="AF514" s="936">
        <f t="shared" ref="AF514" si="1228">IF(G514&gt;0,ROUND((P514/G514),3),0)</f>
        <v>0</v>
      </c>
      <c r="AG514" s="937">
        <f t="shared" ref="AG514" si="1229">IF(G514&gt;0,ROUND((S514/G514),3),0)</f>
        <v>1</v>
      </c>
    </row>
    <row r="515" spans="1:34" s="161" customFormat="1" ht="12" outlineLevel="1" x14ac:dyDescent="0.25">
      <c r="A515" s="1156"/>
      <c r="B515" s="170"/>
      <c r="C515" s="163"/>
      <c r="D515" s="219" t="s">
        <v>344</v>
      </c>
      <c r="E515" s="153" t="s">
        <v>85</v>
      </c>
      <c r="F515" s="120" t="s">
        <v>35</v>
      </c>
      <c r="G515" s="789">
        <f>H515+I515</f>
        <v>3</v>
      </c>
      <c r="H515" s="790"/>
      <c r="I515" s="791">
        <v>3</v>
      </c>
      <c r="J515" s="789">
        <f>K515+L515</f>
        <v>0</v>
      </c>
      <c r="K515" s="790"/>
      <c r="L515" s="791"/>
      <c r="M515" s="789">
        <f>N515+O515</f>
        <v>0</v>
      </c>
      <c r="N515" s="790"/>
      <c r="O515" s="791"/>
      <c r="P515" s="789">
        <f>Q515+R515</f>
        <v>0</v>
      </c>
      <c r="Q515" s="790"/>
      <c r="R515" s="791"/>
      <c r="S515" s="789">
        <f>T515+U515</f>
        <v>3</v>
      </c>
      <c r="T515" s="790"/>
      <c r="U515" s="791">
        <v>3</v>
      </c>
      <c r="V515" s="555" t="s">
        <v>34</v>
      </c>
      <c r="W515" s="556" t="s">
        <v>34</v>
      </c>
      <c r="X515" s="556" t="s">
        <v>34</v>
      </c>
      <c r="Y515" s="557" t="s">
        <v>34</v>
      </c>
      <c r="Z515" s="954" t="s">
        <v>34</v>
      </c>
      <c r="AA515" s="955" t="s">
        <v>34</v>
      </c>
      <c r="AB515" s="955" t="s">
        <v>34</v>
      </c>
      <c r="AC515" s="956" t="s">
        <v>34</v>
      </c>
      <c r="AD515" s="954" t="s">
        <v>34</v>
      </c>
      <c r="AE515" s="955" t="s">
        <v>34</v>
      </c>
      <c r="AF515" s="955" t="s">
        <v>34</v>
      </c>
      <c r="AG515" s="956" t="s">
        <v>34</v>
      </c>
    </row>
    <row r="516" spans="1:34" s="161" customFormat="1" ht="12.75" outlineLevel="1" thickBot="1" x14ac:dyDescent="0.3">
      <c r="A516" s="1156"/>
      <c r="B516" s="171"/>
      <c r="C516" s="172"/>
      <c r="D516" s="243" t="s">
        <v>344</v>
      </c>
      <c r="E516" s="154" t="s">
        <v>86</v>
      </c>
      <c r="F516" s="124" t="s">
        <v>62</v>
      </c>
      <c r="G516" s="792">
        <f>IF(I516+H516&gt;0,AVERAGE(H516:I516),0)</f>
        <v>52123.33</v>
      </c>
      <c r="H516" s="793"/>
      <c r="I516" s="794">
        <v>52123.33</v>
      </c>
      <c r="J516" s="792">
        <f>IF(L516+K516&gt;0,AVERAGE(K516:L516),0)</f>
        <v>0</v>
      </c>
      <c r="K516" s="793"/>
      <c r="L516" s="794"/>
      <c r="M516" s="792">
        <f>IF(O516+N516&gt;0,AVERAGE(N516:O516),0)</f>
        <v>0</v>
      </c>
      <c r="N516" s="793"/>
      <c r="O516" s="794"/>
      <c r="P516" s="792">
        <f>IF(R516+Q516&gt;0,AVERAGE(Q516:R516),0)</f>
        <v>0</v>
      </c>
      <c r="Q516" s="793"/>
      <c r="R516" s="794"/>
      <c r="S516" s="792">
        <f>IF(U516+T516&gt;0,AVERAGE(T516:U516),0)</f>
        <v>52123.33</v>
      </c>
      <c r="T516" s="793"/>
      <c r="U516" s="794">
        <v>52123.33</v>
      </c>
      <c r="V516" s="558" t="s">
        <v>34</v>
      </c>
      <c r="W516" s="559" t="s">
        <v>34</v>
      </c>
      <c r="X516" s="559" t="s">
        <v>34</v>
      </c>
      <c r="Y516" s="560" t="s">
        <v>34</v>
      </c>
      <c r="Z516" s="957" t="s">
        <v>34</v>
      </c>
      <c r="AA516" s="958" t="s">
        <v>34</v>
      </c>
      <c r="AB516" s="958" t="s">
        <v>34</v>
      </c>
      <c r="AC516" s="959" t="s">
        <v>34</v>
      </c>
      <c r="AD516" s="957" t="s">
        <v>34</v>
      </c>
      <c r="AE516" s="958" t="s">
        <v>34</v>
      </c>
      <c r="AF516" s="958" t="s">
        <v>34</v>
      </c>
      <c r="AG516" s="959" t="s">
        <v>34</v>
      </c>
    </row>
    <row r="517" spans="1:34" s="131" customFormat="1" ht="17.25" outlineLevel="1" thickTop="1" thickBot="1" x14ac:dyDescent="0.3">
      <c r="A517" s="127"/>
      <c r="B517" s="225" t="s">
        <v>738</v>
      </c>
      <c r="C517" s="199">
        <v>3110</v>
      </c>
      <c r="D517" s="200" t="s">
        <v>299</v>
      </c>
      <c r="E517" s="175" t="s">
        <v>478</v>
      </c>
      <c r="F517" s="145" t="s">
        <v>43</v>
      </c>
      <c r="G517" s="800">
        <f>G518+G521</f>
        <v>44</v>
      </c>
      <c r="H517" s="801">
        <f t="shared" ref="H517:I517" si="1230">H518+H521</f>
        <v>0</v>
      </c>
      <c r="I517" s="802">
        <f t="shared" si="1230"/>
        <v>44</v>
      </c>
      <c r="J517" s="800">
        <f>J518+J521</f>
        <v>0</v>
      </c>
      <c r="K517" s="801">
        <f t="shared" ref="K517:L517" si="1231">K518+K521</f>
        <v>0</v>
      </c>
      <c r="L517" s="802">
        <f t="shared" si="1231"/>
        <v>0</v>
      </c>
      <c r="M517" s="800">
        <f>M518+M521</f>
        <v>14</v>
      </c>
      <c r="N517" s="801">
        <f t="shared" ref="N517:O517" si="1232">N518+N521</f>
        <v>0</v>
      </c>
      <c r="O517" s="802">
        <f t="shared" si="1232"/>
        <v>14</v>
      </c>
      <c r="P517" s="800">
        <f>P518+P521</f>
        <v>14</v>
      </c>
      <c r="Q517" s="801">
        <f t="shared" ref="Q517:R517" si="1233">Q518+Q521</f>
        <v>0</v>
      </c>
      <c r="R517" s="802">
        <f t="shared" si="1233"/>
        <v>14</v>
      </c>
      <c r="S517" s="800">
        <f>S518+S521</f>
        <v>44</v>
      </c>
      <c r="T517" s="801">
        <f t="shared" ref="T517:U517" si="1234">T518+T521</f>
        <v>0</v>
      </c>
      <c r="U517" s="802">
        <f t="shared" si="1234"/>
        <v>44</v>
      </c>
      <c r="V517" s="567" t="s">
        <v>34</v>
      </c>
      <c r="W517" s="568" t="s">
        <v>34</v>
      </c>
      <c r="X517" s="568" t="s">
        <v>34</v>
      </c>
      <c r="Y517" s="569" t="s">
        <v>34</v>
      </c>
      <c r="Z517" s="966">
        <f t="shared" ref="Z517:Z518" si="1235">G517-J517</f>
        <v>44</v>
      </c>
      <c r="AA517" s="819">
        <f t="shared" ref="AA517:AA518" si="1236">G517-M517</f>
        <v>30</v>
      </c>
      <c r="AB517" s="819">
        <f t="shared" ref="AB517:AB518" si="1237">G517-P517</f>
        <v>30</v>
      </c>
      <c r="AC517" s="967">
        <f t="shared" ref="AC517:AC518" si="1238">G517-S517</f>
        <v>0</v>
      </c>
      <c r="AD517" s="968">
        <f t="shared" ref="AD517:AD518" si="1239">IF(G517&gt;0,ROUND((J517/G517),3),0)</f>
        <v>0</v>
      </c>
      <c r="AE517" s="969">
        <f t="shared" ref="AE517:AE518" si="1240">IF(G517&gt;0,ROUND((M517/G517),3),0)</f>
        <v>0.318</v>
      </c>
      <c r="AF517" s="969">
        <f t="shared" ref="AF517:AF518" si="1241">IF(G517&gt;0,ROUND((P517/G517),3),0)</f>
        <v>0.318</v>
      </c>
      <c r="AG517" s="970">
        <f t="shared" ref="AG517:AG518" si="1242">IF(G517&gt;0,ROUND((S517/G517),3),0)</f>
        <v>1</v>
      </c>
    </row>
    <row r="518" spans="1:34" s="143" customFormat="1" ht="15.75" outlineLevel="1" thickTop="1" x14ac:dyDescent="0.25">
      <c r="A518" s="448"/>
      <c r="B518" s="157" t="s">
        <v>739</v>
      </c>
      <c r="C518" s="320">
        <v>3110</v>
      </c>
      <c r="D518" s="321" t="s">
        <v>299</v>
      </c>
      <c r="E518" s="160" t="s">
        <v>346</v>
      </c>
      <c r="F518" s="75" t="s">
        <v>43</v>
      </c>
      <c r="G518" s="639">
        <f>H518+I518</f>
        <v>0</v>
      </c>
      <c r="H518" s="787">
        <f>ROUND(H519*H520/1000,1)</f>
        <v>0</v>
      </c>
      <c r="I518" s="788">
        <f>ROUND(I519*I520/1000,1)</f>
        <v>0</v>
      </c>
      <c r="J518" s="639">
        <f>K518+L518</f>
        <v>0</v>
      </c>
      <c r="K518" s="787">
        <f>ROUND(K519*K520/1000,1)</f>
        <v>0</v>
      </c>
      <c r="L518" s="788">
        <f>ROUND(L519*L520/1000,1)</f>
        <v>0</v>
      </c>
      <c r="M518" s="639">
        <f>N518+O518</f>
        <v>0</v>
      </c>
      <c r="N518" s="787">
        <f>ROUND(N519*N520/1000,1)</f>
        <v>0</v>
      </c>
      <c r="O518" s="788">
        <f>ROUND(O519*O520/1000,1)</f>
        <v>0</v>
      </c>
      <c r="P518" s="639">
        <f>Q518+R518</f>
        <v>0</v>
      </c>
      <c r="Q518" s="787">
        <f>ROUND(Q519*Q520/1000,1)</f>
        <v>0</v>
      </c>
      <c r="R518" s="788">
        <f>ROUND(R519*R520/1000,1)</f>
        <v>0</v>
      </c>
      <c r="S518" s="639">
        <f>T518+U518</f>
        <v>0</v>
      </c>
      <c r="T518" s="787">
        <f>ROUND(T519*T520/1000,1)</f>
        <v>0</v>
      </c>
      <c r="U518" s="788">
        <f>ROUND(U519*U520/1000,1)</f>
        <v>0</v>
      </c>
      <c r="V518" s="561" t="s">
        <v>34</v>
      </c>
      <c r="W518" s="562" t="s">
        <v>34</v>
      </c>
      <c r="X518" s="562" t="s">
        <v>34</v>
      </c>
      <c r="Y518" s="563" t="s">
        <v>34</v>
      </c>
      <c r="Z518" s="933">
        <f t="shared" si="1235"/>
        <v>0</v>
      </c>
      <c r="AA518" s="787">
        <f t="shared" si="1236"/>
        <v>0</v>
      </c>
      <c r="AB518" s="787">
        <f t="shared" si="1237"/>
        <v>0</v>
      </c>
      <c r="AC518" s="934">
        <f t="shared" si="1238"/>
        <v>0</v>
      </c>
      <c r="AD518" s="935">
        <f t="shared" si="1239"/>
        <v>0</v>
      </c>
      <c r="AE518" s="936">
        <f t="shared" si="1240"/>
        <v>0</v>
      </c>
      <c r="AF518" s="936">
        <f t="shared" si="1241"/>
        <v>0</v>
      </c>
      <c r="AG518" s="937">
        <f t="shared" si="1242"/>
        <v>0</v>
      </c>
    </row>
    <row r="519" spans="1:34" s="177" customFormat="1" ht="12" outlineLevel="1" x14ac:dyDescent="0.25">
      <c r="A519" s="1156"/>
      <c r="B519" s="359"/>
      <c r="C519" s="357"/>
      <c r="D519" s="324" t="s">
        <v>299</v>
      </c>
      <c r="E519" s="153" t="s">
        <v>85</v>
      </c>
      <c r="F519" s="136" t="s">
        <v>35</v>
      </c>
      <c r="G519" s="789">
        <f>H519+I519</f>
        <v>0</v>
      </c>
      <c r="H519" s="790"/>
      <c r="I519" s="791"/>
      <c r="J519" s="789">
        <f>K519+L519</f>
        <v>0</v>
      </c>
      <c r="K519" s="790"/>
      <c r="L519" s="791"/>
      <c r="M519" s="789">
        <f>N519+O519</f>
        <v>0</v>
      </c>
      <c r="N519" s="790"/>
      <c r="O519" s="791"/>
      <c r="P519" s="789">
        <f>Q519+R519</f>
        <v>0</v>
      </c>
      <c r="Q519" s="790"/>
      <c r="R519" s="791"/>
      <c r="S519" s="789">
        <f>T519+U519</f>
        <v>0</v>
      </c>
      <c r="T519" s="790"/>
      <c r="U519" s="791"/>
      <c r="V519" s="555" t="s">
        <v>34</v>
      </c>
      <c r="W519" s="556" t="s">
        <v>34</v>
      </c>
      <c r="X519" s="556" t="s">
        <v>34</v>
      </c>
      <c r="Y519" s="557" t="s">
        <v>34</v>
      </c>
      <c r="Z519" s="954" t="s">
        <v>34</v>
      </c>
      <c r="AA519" s="955" t="s">
        <v>34</v>
      </c>
      <c r="AB519" s="955" t="s">
        <v>34</v>
      </c>
      <c r="AC519" s="956" t="s">
        <v>34</v>
      </c>
      <c r="AD519" s="954" t="s">
        <v>34</v>
      </c>
      <c r="AE519" s="955" t="s">
        <v>34</v>
      </c>
      <c r="AF519" s="955" t="s">
        <v>34</v>
      </c>
      <c r="AG519" s="956" t="s">
        <v>34</v>
      </c>
    </row>
    <row r="520" spans="1:34" s="177" customFormat="1" ht="12" outlineLevel="1" x14ac:dyDescent="0.25">
      <c r="A520" s="1156"/>
      <c r="B520" s="178"/>
      <c r="C520" s="357"/>
      <c r="D520" s="324" t="s">
        <v>299</v>
      </c>
      <c r="E520" s="153" t="s">
        <v>86</v>
      </c>
      <c r="F520" s="136" t="s">
        <v>62</v>
      </c>
      <c r="G520" s="808">
        <f>IF(I520+H520&gt;0,AVERAGE(H520:I520),0)</f>
        <v>0</v>
      </c>
      <c r="H520" s="809"/>
      <c r="I520" s="810"/>
      <c r="J520" s="808">
        <f>IF(L520+K520&gt;0,AVERAGE(K520:L520),0)</f>
        <v>0</v>
      </c>
      <c r="K520" s="809"/>
      <c r="L520" s="810"/>
      <c r="M520" s="808">
        <f>IF(O520+N520&gt;0,AVERAGE(N520:O520),0)</f>
        <v>0</v>
      </c>
      <c r="N520" s="809"/>
      <c r="O520" s="810"/>
      <c r="P520" s="808">
        <f>IF(R520+Q520&gt;0,AVERAGE(Q520:R520),0)</f>
        <v>0</v>
      </c>
      <c r="Q520" s="809"/>
      <c r="R520" s="810"/>
      <c r="S520" s="808">
        <f>IF(U520+T520&gt;0,AVERAGE(T520:U520),0)</f>
        <v>0</v>
      </c>
      <c r="T520" s="809"/>
      <c r="U520" s="810"/>
      <c r="V520" s="555" t="s">
        <v>34</v>
      </c>
      <c r="W520" s="556" t="s">
        <v>34</v>
      </c>
      <c r="X520" s="556" t="s">
        <v>34</v>
      </c>
      <c r="Y520" s="557" t="s">
        <v>34</v>
      </c>
      <c r="Z520" s="954" t="s">
        <v>34</v>
      </c>
      <c r="AA520" s="955" t="s">
        <v>34</v>
      </c>
      <c r="AB520" s="955" t="s">
        <v>34</v>
      </c>
      <c r="AC520" s="956" t="s">
        <v>34</v>
      </c>
      <c r="AD520" s="954" t="s">
        <v>34</v>
      </c>
      <c r="AE520" s="955" t="s">
        <v>34</v>
      </c>
      <c r="AF520" s="955" t="s">
        <v>34</v>
      </c>
      <c r="AG520" s="956" t="s">
        <v>34</v>
      </c>
    </row>
    <row r="521" spans="1:34" s="143" customFormat="1" outlineLevel="1" x14ac:dyDescent="0.25">
      <c r="A521" s="448"/>
      <c r="B521" s="166" t="s">
        <v>740</v>
      </c>
      <c r="C521" s="320">
        <v>3110</v>
      </c>
      <c r="D521" s="321" t="s">
        <v>299</v>
      </c>
      <c r="E521" s="160" t="s">
        <v>351</v>
      </c>
      <c r="F521" s="75" t="s">
        <v>43</v>
      </c>
      <c r="G521" s="639">
        <f>H521+I521</f>
        <v>44</v>
      </c>
      <c r="H521" s="787">
        <f>ROUND(H522*H523/1000,1)</f>
        <v>0</v>
      </c>
      <c r="I521" s="788">
        <f>ROUND(I522*I523/1000,1)</f>
        <v>44</v>
      </c>
      <c r="J521" s="639">
        <f>K521+L521</f>
        <v>0</v>
      </c>
      <c r="K521" s="787">
        <f>ROUND(K522*K523/1000,1)</f>
        <v>0</v>
      </c>
      <c r="L521" s="788">
        <f>ROUND(L522*L523/1000,1)</f>
        <v>0</v>
      </c>
      <c r="M521" s="639">
        <f>N521+O521</f>
        <v>14</v>
      </c>
      <c r="N521" s="787">
        <f>ROUND(N522*N523/1000,1)</f>
        <v>0</v>
      </c>
      <c r="O521" s="788">
        <f>ROUND(O522*O523/1000,1)</f>
        <v>14</v>
      </c>
      <c r="P521" s="639">
        <f>Q521+R521</f>
        <v>14</v>
      </c>
      <c r="Q521" s="787">
        <f>ROUND(Q522*Q523/1000,1)</f>
        <v>0</v>
      </c>
      <c r="R521" s="788">
        <f>ROUND(R522*R523/1000,1)</f>
        <v>14</v>
      </c>
      <c r="S521" s="639">
        <f>T521+U521</f>
        <v>44</v>
      </c>
      <c r="T521" s="787">
        <f>ROUND(T522*T523/1000,1)</f>
        <v>0</v>
      </c>
      <c r="U521" s="788">
        <f>ROUND(U522*U523/1000,1)</f>
        <v>44</v>
      </c>
      <c r="V521" s="561" t="s">
        <v>34</v>
      </c>
      <c r="W521" s="562" t="s">
        <v>34</v>
      </c>
      <c r="X521" s="562" t="s">
        <v>34</v>
      </c>
      <c r="Y521" s="563" t="s">
        <v>34</v>
      </c>
      <c r="Z521" s="933">
        <f t="shared" ref="Z521" si="1243">G521-J521</f>
        <v>44</v>
      </c>
      <c r="AA521" s="787">
        <f t="shared" ref="AA521" si="1244">G521-M521</f>
        <v>30</v>
      </c>
      <c r="AB521" s="787">
        <f t="shared" ref="AB521" si="1245">G521-P521</f>
        <v>30</v>
      </c>
      <c r="AC521" s="934">
        <f t="shared" ref="AC521" si="1246">G521-S521</f>
        <v>0</v>
      </c>
      <c r="AD521" s="935">
        <f t="shared" ref="AD521" si="1247">IF(G521&gt;0,ROUND((J521/G521),3),0)</f>
        <v>0</v>
      </c>
      <c r="AE521" s="936">
        <f t="shared" ref="AE521" si="1248">IF(G521&gt;0,ROUND((M521/G521),3),0)</f>
        <v>0.318</v>
      </c>
      <c r="AF521" s="936">
        <f t="shared" ref="AF521" si="1249">IF(G521&gt;0,ROUND((P521/G521),3),0)</f>
        <v>0.318</v>
      </c>
      <c r="AG521" s="937">
        <f t="shared" ref="AG521" si="1250">IF(G521&gt;0,ROUND((S521/G521),3),0)</f>
        <v>1</v>
      </c>
    </row>
    <row r="522" spans="1:34" s="177" customFormat="1" ht="12" outlineLevel="1" x14ac:dyDescent="0.25">
      <c r="A522" s="1156"/>
      <c r="B522" s="178"/>
      <c r="C522" s="357"/>
      <c r="D522" s="324" t="s">
        <v>299</v>
      </c>
      <c r="E522" s="153" t="s">
        <v>85</v>
      </c>
      <c r="F522" s="136" t="s">
        <v>35</v>
      </c>
      <c r="G522" s="789">
        <f>H522+I522</f>
        <v>2</v>
      </c>
      <c r="H522" s="790"/>
      <c r="I522" s="791">
        <v>2</v>
      </c>
      <c r="J522" s="789">
        <f>K522+L522</f>
        <v>0</v>
      </c>
      <c r="K522" s="790"/>
      <c r="L522" s="791"/>
      <c r="M522" s="789">
        <f>N522+O522</f>
        <v>1</v>
      </c>
      <c r="N522" s="790"/>
      <c r="O522" s="791">
        <v>1</v>
      </c>
      <c r="P522" s="789">
        <f>Q522+R522</f>
        <v>1</v>
      </c>
      <c r="Q522" s="790"/>
      <c r="R522" s="791">
        <v>1</v>
      </c>
      <c r="S522" s="789">
        <f>T522+U522</f>
        <v>2</v>
      </c>
      <c r="T522" s="790"/>
      <c r="U522" s="791">
        <v>2</v>
      </c>
      <c r="V522" s="555" t="s">
        <v>34</v>
      </c>
      <c r="W522" s="556" t="s">
        <v>34</v>
      </c>
      <c r="X522" s="556" t="s">
        <v>34</v>
      </c>
      <c r="Y522" s="557" t="s">
        <v>34</v>
      </c>
      <c r="Z522" s="954" t="s">
        <v>34</v>
      </c>
      <c r="AA522" s="955" t="s">
        <v>34</v>
      </c>
      <c r="AB522" s="955" t="s">
        <v>34</v>
      </c>
      <c r="AC522" s="956" t="s">
        <v>34</v>
      </c>
      <c r="AD522" s="954" t="s">
        <v>34</v>
      </c>
      <c r="AE522" s="955" t="s">
        <v>34</v>
      </c>
      <c r="AF522" s="955" t="s">
        <v>34</v>
      </c>
      <c r="AG522" s="956" t="s">
        <v>34</v>
      </c>
    </row>
    <row r="523" spans="1:34" s="177" customFormat="1" ht="12.75" outlineLevel="1" thickBot="1" x14ac:dyDescent="0.3">
      <c r="A523" s="1156"/>
      <c r="B523" s="180"/>
      <c r="C523" s="358"/>
      <c r="D523" s="342" t="s">
        <v>299</v>
      </c>
      <c r="E523" s="154" t="s">
        <v>86</v>
      </c>
      <c r="F523" s="139" t="s">
        <v>62</v>
      </c>
      <c r="G523" s="792">
        <f>IF(I523+H523&gt;0,AVERAGE(H523:I523),0)</f>
        <v>21987</v>
      </c>
      <c r="H523" s="793"/>
      <c r="I523" s="794">
        <v>21987</v>
      </c>
      <c r="J523" s="792">
        <f>IF(L523+K523&gt;0,AVERAGE(K523:L523),0)</f>
        <v>0</v>
      </c>
      <c r="K523" s="793"/>
      <c r="L523" s="794"/>
      <c r="M523" s="792">
        <f>IF(O523+N523&gt;0,AVERAGE(N523:O523),0)</f>
        <v>13974</v>
      </c>
      <c r="N523" s="793"/>
      <c r="O523" s="794">
        <v>13974</v>
      </c>
      <c r="P523" s="792">
        <f>IF(R523+Q523&gt;0,AVERAGE(Q523:R523),0)</f>
        <v>13974</v>
      </c>
      <c r="Q523" s="793"/>
      <c r="R523" s="794">
        <v>13974</v>
      </c>
      <c r="S523" s="792">
        <f>IF(U523+T523&gt;0,AVERAGE(T523:U523),0)</f>
        <v>21987</v>
      </c>
      <c r="T523" s="793"/>
      <c r="U523" s="794">
        <v>21987</v>
      </c>
      <c r="V523" s="558" t="s">
        <v>34</v>
      </c>
      <c r="W523" s="559" t="s">
        <v>34</v>
      </c>
      <c r="X523" s="559" t="s">
        <v>34</v>
      </c>
      <c r="Y523" s="560" t="s">
        <v>34</v>
      </c>
      <c r="Z523" s="957" t="s">
        <v>34</v>
      </c>
      <c r="AA523" s="958" t="s">
        <v>34</v>
      </c>
      <c r="AB523" s="958" t="s">
        <v>34</v>
      </c>
      <c r="AC523" s="959" t="s">
        <v>34</v>
      </c>
      <c r="AD523" s="957" t="s">
        <v>34</v>
      </c>
      <c r="AE523" s="958" t="s">
        <v>34</v>
      </c>
      <c r="AF523" s="958" t="s">
        <v>34</v>
      </c>
      <c r="AG523" s="959" t="s">
        <v>34</v>
      </c>
    </row>
    <row r="524" spans="1:34" s="132" customFormat="1" ht="27" outlineLevel="1" thickTop="1" thickBot="1" x14ac:dyDescent="0.3">
      <c r="A524" s="448"/>
      <c r="B524" s="225" t="s">
        <v>741</v>
      </c>
      <c r="C524" s="199">
        <v>3110</v>
      </c>
      <c r="D524" s="223"/>
      <c r="E524" s="175" t="s">
        <v>600</v>
      </c>
      <c r="F524" s="148" t="s">
        <v>43</v>
      </c>
      <c r="G524" s="714">
        <f t="shared" ref="G524:G526" si="1251">H524+I524</f>
        <v>0</v>
      </c>
      <c r="H524" s="961"/>
      <c r="I524" s="1863"/>
      <c r="J524" s="714">
        <f t="shared" ref="J524:J526" si="1252">K524+L524</f>
        <v>0</v>
      </c>
      <c r="K524" s="961"/>
      <c r="L524" s="1863"/>
      <c r="M524" s="714">
        <f t="shared" ref="M524:M526" si="1253">N524+O524</f>
        <v>0</v>
      </c>
      <c r="N524" s="961"/>
      <c r="O524" s="1863"/>
      <c r="P524" s="714">
        <f t="shared" ref="P524:P526" si="1254">Q524+R524</f>
        <v>0</v>
      </c>
      <c r="Q524" s="961"/>
      <c r="R524" s="1863"/>
      <c r="S524" s="714">
        <f t="shared" ref="S524:S526" si="1255">T524+U524</f>
        <v>0</v>
      </c>
      <c r="T524" s="961"/>
      <c r="U524" s="1863"/>
      <c r="V524" s="564" t="s">
        <v>34</v>
      </c>
      <c r="W524" s="565" t="s">
        <v>34</v>
      </c>
      <c r="X524" s="565" t="s">
        <v>34</v>
      </c>
      <c r="Y524" s="566" t="s">
        <v>34</v>
      </c>
      <c r="Z524" s="960">
        <f t="shared" ref="Z524:Z525" si="1256">G524-J524</f>
        <v>0</v>
      </c>
      <c r="AA524" s="961">
        <f t="shared" ref="AA524:AA525" si="1257">G524-M524</f>
        <v>0</v>
      </c>
      <c r="AB524" s="961">
        <f t="shared" ref="AB524:AB525" si="1258">G524-P524</f>
        <v>0</v>
      </c>
      <c r="AC524" s="962">
        <f t="shared" ref="AC524:AC525" si="1259">G524-S524</f>
        <v>0</v>
      </c>
      <c r="AD524" s="963">
        <f>IF(G524&gt;0,ROUND((J524/G524),3),0)</f>
        <v>0</v>
      </c>
      <c r="AE524" s="964">
        <f t="shared" ref="AE524:AE525" si="1260">IF(G524&gt;0,ROUND((M524/G524),3),0)</f>
        <v>0</v>
      </c>
      <c r="AF524" s="964">
        <f t="shared" ref="AF524:AF525" si="1261">IF(G524&gt;0,ROUND((P524/G524),3),0)</f>
        <v>0</v>
      </c>
      <c r="AG524" s="965">
        <f t="shared" ref="AG524:AG525" si="1262">IF(G524&gt;0,ROUND((S524/G524),3),0)</f>
        <v>0</v>
      </c>
      <c r="AH524" s="143"/>
    </row>
    <row r="525" spans="1:34" s="132" customFormat="1" ht="27" outlineLevel="1" thickTop="1" thickBot="1" x14ac:dyDescent="0.3">
      <c r="A525" s="448"/>
      <c r="B525" s="225" t="s">
        <v>742</v>
      </c>
      <c r="C525" s="189">
        <v>3110</v>
      </c>
      <c r="D525" s="1091"/>
      <c r="E525" s="191" t="s">
        <v>601</v>
      </c>
      <c r="F525" s="192" t="s">
        <v>43</v>
      </c>
      <c r="G525" s="714">
        <f t="shared" si="1251"/>
        <v>0</v>
      </c>
      <c r="H525" s="961"/>
      <c r="I525" s="1863"/>
      <c r="J525" s="714">
        <f t="shared" si="1252"/>
        <v>0</v>
      </c>
      <c r="K525" s="961"/>
      <c r="L525" s="1863"/>
      <c r="M525" s="714">
        <f t="shared" si="1253"/>
        <v>0</v>
      </c>
      <c r="N525" s="961"/>
      <c r="O525" s="1863"/>
      <c r="P525" s="714">
        <f t="shared" si="1254"/>
        <v>0</v>
      </c>
      <c r="Q525" s="961"/>
      <c r="R525" s="1863"/>
      <c r="S525" s="714">
        <f t="shared" si="1255"/>
        <v>0</v>
      </c>
      <c r="T525" s="961"/>
      <c r="U525" s="1863"/>
      <c r="V525" s="567" t="s">
        <v>34</v>
      </c>
      <c r="W525" s="568" t="s">
        <v>34</v>
      </c>
      <c r="X525" s="568" t="s">
        <v>34</v>
      </c>
      <c r="Y525" s="566" t="s">
        <v>34</v>
      </c>
      <c r="Z525" s="960">
        <f t="shared" si="1256"/>
        <v>0</v>
      </c>
      <c r="AA525" s="961">
        <f t="shared" si="1257"/>
        <v>0</v>
      </c>
      <c r="AB525" s="961">
        <f t="shared" si="1258"/>
        <v>0</v>
      </c>
      <c r="AC525" s="962">
        <f t="shared" si="1259"/>
        <v>0</v>
      </c>
      <c r="AD525" s="963">
        <f>IF(G525&gt;0,ROUND((J525/G525),3),0)</f>
        <v>0</v>
      </c>
      <c r="AE525" s="964">
        <f t="shared" si="1260"/>
        <v>0</v>
      </c>
      <c r="AF525" s="964">
        <f t="shared" si="1261"/>
        <v>0</v>
      </c>
      <c r="AG525" s="965">
        <f t="shared" si="1262"/>
        <v>0</v>
      </c>
      <c r="AH525" s="143"/>
    </row>
    <row r="526" spans="1:34" s="132" customFormat="1" ht="27" outlineLevel="1" thickTop="1" thickBot="1" x14ac:dyDescent="0.3">
      <c r="A526" s="448"/>
      <c r="B526" s="225" t="s">
        <v>743</v>
      </c>
      <c r="C526" s="189">
        <v>3110</v>
      </c>
      <c r="D526" s="1091"/>
      <c r="E526" s="191" t="s">
        <v>602</v>
      </c>
      <c r="F526" s="192" t="s">
        <v>43</v>
      </c>
      <c r="G526" s="714">
        <f t="shared" si="1251"/>
        <v>0</v>
      </c>
      <c r="H526" s="961"/>
      <c r="I526" s="1863"/>
      <c r="J526" s="714">
        <f t="shared" si="1252"/>
        <v>0</v>
      </c>
      <c r="K526" s="961"/>
      <c r="L526" s="1863"/>
      <c r="M526" s="714">
        <f t="shared" si="1253"/>
        <v>0</v>
      </c>
      <c r="N526" s="961"/>
      <c r="O526" s="1863"/>
      <c r="P526" s="714">
        <f t="shared" si="1254"/>
        <v>0</v>
      </c>
      <c r="Q526" s="961"/>
      <c r="R526" s="1863"/>
      <c r="S526" s="714">
        <f t="shared" si="1255"/>
        <v>0</v>
      </c>
      <c r="T526" s="961"/>
      <c r="U526" s="1863"/>
      <c r="V526" s="567" t="s">
        <v>34</v>
      </c>
      <c r="W526" s="568" t="s">
        <v>34</v>
      </c>
      <c r="X526" s="568" t="s">
        <v>34</v>
      </c>
      <c r="Y526" s="566" t="s">
        <v>34</v>
      </c>
      <c r="Z526" s="960">
        <f t="shared" ref="Z526" si="1263">G526-J526</f>
        <v>0</v>
      </c>
      <c r="AA526" s="961">
        <f t="shared" ref="AA526" si="1264">G526-M526</f>
        <v>0</v>
      </c>
      <c r="AB526" s="961">
        <f t="shared" ref="AB526" si="1265">G526-P526</f>
        <v>0</v>
      </c>
      <c r="AC526" s="962">
        <f t="shared" ref="AC526" si="1266">G526-S526</f>
        <v>0</v>
      </c>
      <c r="AD526" s="963">
        <f>IF(G526&gt;0,ROUND((J526/G526),3),0)</f>
        <v>0</v>
      </c>
      <c r="AE526" s="964">
        <f t="shared" ref="AE526" si="1267">IF(G526&gt;0,ROUND((M526/G526),3),0)</f>
        <v>0</v>
      </c>
      <c r="AF526" s="964">
        <f t="shared" ref="AF526" si="1268">IF(G526&gt;0,ROUND((P526/G526),3),0)</f>
        <v>0</v>
      </c>
      <c r="AG526" s="965">
        <f t="shared" ref="AG526" si="1269">IF(G526&gt;0,ROUND((S526/G526),3),0)</f>
        <v>0</v>
      </c>
      <c r="AH526" s="143"/>
    </row>
    <row r="527" spans="1:34" s="143" customFormat="1" ht="17.25" outlineLevel="1" thickTop="1" thickBot="1" x14ac:dyDescent="0.3">
      <c r="A527" s="127"/>
      <c r="B527" s="244" t="s">
        <v>744</v>
      </c>
      <c r="C527" s="189">
        <v>3110</v>
      </c>
      <c r="D527" s="190"/>
      <c r="E527" s="191" t="s">
        <v>603</v>
      </c>
      <c r="F527" s="192" t="s">
        <v>43</v>
      </c>
      <c r="G527" s="1498">
        <f>G528+G529</f>
        <v>0</v>
      </c>
      <c r="H527" s="1499">
        <f t="shared" ref="H527:U527" si="1270">H528+H529</f>
        <v>0</v>
      </c>
      <c r="I527" s="1500">
        <f t="shared" si="1270"/>
        <v>0</v>
      </c>
      <c r="J527" s="1498">
        <f t="shared" si="1270"/>
        <v>0</v>
      </c>
      <c r="K527" s="1499">
        <f t="shared" si="1270"/>
        <v>0</v>
      </c>
      <c r="L527" s="1500">
        <f t="shared" si="1270"/>
        <v>0</v>
      </c>
      <c r="M527" s="1498">
        <f t="shared" si="1270"/>
        <v>0</v>
      </c>
      <c r="N527" s="1499">
        <f t="shared" si="1270"/>
        <v>0</v>
      </c>
      <c r="O527" s="1500">
        <f t="shared" si="1270"/>
        <v>0</v>
      </c>
      <c r="P527" s="1498">
        <f t="shared" si="1270"/>
        <v>0</v>
      </c>
      <c r="Q527" s="1499">
        <f t="shared" si="1270"/>
        <v>0</v>
      </c>
      <c r="R527" s="1500">
        <f t="shared" si="1270"/>
        <v>0</v>
      </c>
      <c r="S527" s="1498">
        <f t="shared" si="1270"/>
        <v>0</v>
      </c>
      <c r="T527" s="1499">
        <f t="shared" si="1270"/>
        <v>0</v>
      </c>
      <c r="U527" s="1500">
        <f t="shared" si="1270"/>
        <v>0</v>
      </c>
      <c r="V527" s="567" t="s">
        <v>34</v>
      </c>
      <c r="W527" s="568" t="s">
        <v>34</v>
      </c>
      <c r="X527" s="568" t="s">
        <v>34</v>
      </c>
      <c r="Y527" s="569" t="s">
        <v>34</v>
      </c>
      <c r="Z527" s="966">
        <f t="shared" ref="Z527:Z530" si="1271">G527-J527</f>
        <v>0</v>
      </c>
      <c r="AA527" s="819">
        <f t="shared" ref="AA527:AA530" si="1272">G527-M527</f>
        <v>0</v>
      </c>
      <c r="AB527" s="819">
        <f t="shared" ref="AB527:AB530" si="1273">G527-P527</f>
        <v>0</v>
      </c>
      <c r="AC527" s="967">
        <f t="shared" ref="AC527:AC530" si="1274">G527-S527</f>
        <v>0</v>
      </c>
      <c r="AD527" s="968">
        <f t="shared" ref="AD527:AD539" si="1275">IF(G527&gt;0,ROUND((J527/G527),3),0)</f>
        <v>0</v>
      </c>
      <c r="AE527" s="969">
        <f t="shared" ref="AE527:AE539" si="1276">IF(G527&gt;0,ROUND((M527/G527),3),0)</f>
        <v>0</v>
      </c>
      <c r="AF527" s="969">
        <f t="shared" ref="AF527:AF539" si="1277">IF(G527&gt;0,ROUND((P527/G527),3),0)</f>
        <v>0</v>
      </c>
      <c r="AG527" s="970">
        <f t="shared" ref="AG527:AG531" si="1278">IF(G527&gt;0,ROUND((S527/G527),3),0)</f>
        <v>0</v>
      </c>
    </row>
    <row r="528" spans="1:34" s="143" customFormat="1" ht="16.5" outlineLevel="1" thickTop="1" x14ac:dyDescent="0.25">
      <c r="A528" s="127"/>
      <c r="B528" s="1501" t="s">
        <v>745</v>
      </c>
      <c r="C528" s="690">
        <v>3110</v>
      </c>
      <c r="D528" s="1502"/>
      <c r="E528" s="1503" t="s">
        <v>810</v>
      </c>
      <c r="F528" s="356" t="s">
        <v>43</v>
      </c>
      <c r="G528" s="710">
        <f>H528+I528</f>
        <v>0</v>
      </c>
      <c r="H528" s="996"/>
      <c r="I528" s="1955"/>
      <c r="J528" s="710">
        <f>K528+L528</f>
        <v>0</v>
      </c>
      <c r="K528" s="996"/>
      <c r="L528" s="1955"/>
      <c r="M528" s="710">
        <f>N528+O528</f>
        <v>0</v>
      </c>
      <c r="N528" s="996"/>
      <c r="O528" s="1955"/>
      <c r="P528" s="710">
        <f>Q528+R528</f>
        <v>0</v>
      </c>
      <c r="Q528" s="996"/>
      <c r="R528" s="1955"/>
      <c r="S528" s="710">
        <f>T528+U528</f>
        <v>0</v>
      </c>
      <c r="T528" s="996"/>
      <c r="U528" s="1955"/>
      <c r="V528" s="1504" t="s">
        <v>34</v>
      </c>
      <c r="W528" s="1505" t="s">
        <v>34</v>
      </c>
      <c r="X528" s="1505" t="s">
        <v>34</v>
      </c>
      <c r="Y528" s="1506" t="s">
        <v>34</v>
      </c>
      <c r="Z528" s="1510">
        <f t="shared" si="1271"/>
        <v>0</v>
      </c>
      <c r="AA528" s="996">
        <f t="shared" si="1272"/>
        <v>0</v>
      </c>
      <c r="AB528" s="996">
        <f t="shared" si="1273"/>
        <v>0</v>
      </c>
      <c r="AC528" s="997">
        <f t="shared" si="1274"/>
        <v>0</v>
      </c>
      <c r="AD528" s="998">
        <f t="shared" si="1275"/>
        <v>0</v>
      </c>
      <c r="AE528" s="999">
        <f t="shared" si="1276"/>
        <v>0</v>
      </c>
      <c r="AF528" s="999">
        <f t="shared" si="1277"/>
        <v>0</v>
      </c>
      <c r="AG528" s="1000">
        <f t="shared" si="1278"/>
        <v>0</v>
      </c>
    </row>
    <row r="529" spans="1:33" s="143" customFormat="1" ht="16.5" outlineLevel="1" thickBot="1" x14ac:dyDescent="0.3">
      <c r="A529" s="127"/>
      <c r="B529" s="155" t="s">
        <v>824</v>
      </c>
      <c r="C529" s="199">
        <v>3110</v>
      </c>
      <c r="D529" s="200"/>
      <c r="E529" s="201" t="s">
        <v>578</v>
      </c>
      <c r="F529" s="145" t="s">
        <v>43</v>
      </c>
      <c r="G529" s="714">
        <f>H529+I529</f>
        <v>0</v>
      </c>
      <c r="H529" s="961"/>
      <c r="I529" s="1863"/>
      <c r="J529" s="714">
        <f>K529+L529</f>
        <v>0</v>
      </c>
      <c r="K529" s="961"/>
      <c r="L529" s="1863"/>
      <c r="M529" s="714">
        <f>N529+O529</f>
        <v>0</v>
      </c>
      <c r="N529" s="961"/>
      <c r="O529" s="1863"/>
      <c r="P529" s="714">
        <f>Q529+R529</f>
        <v>0</v>
      </c>
      <c r="Q529" s="961"/>
      <c r="R529" s="1863"/>
      <c r="S529" s="714">
        <f>T529+U529</f>
        <v>0</v>
      </c>
      <c r="T529" s="961"/>
      <c r="U529" s="1863"/>
      <c r="V529" s="564" t="s">
        <v>34</v>
      </c>
      <c r="W529" s="565" t="s">
        <v>34</v>
      </c>
      <c r="X529" s="565" t="s">
        <v>34</v>
      </c>
      <c r="Y529" s="566" t="s">
        <v>34</v>
      </c>
      <c r="Z529" s="960">
        <f t="shared" si="1271"/>
        <v>0</v>
      </c>
      <c r="AA529" s="961">
        <f t="shared" si="1272"/>
        <v>0</v>
      </c>
      <c r="AB529" s="961">
        <f t="shared" si="1273"/>
        <v>0</v>
      </c>
      <c r="AC529" s="962">
        <f t="shared" si="1274"/>
        <v>0</v>
      </c>
      <c r="AD529" s="963">
        <f t="shared" si="1275"/>
        <v>0</v>
      </c>
      <c r="AE529" s="964">
        <f t="shared" si="1276"/>
        <v>0</v>
      </c>
      <c r="AF529" s="964">
        <f t="shared" si="1277"/>
        <v>0</v>
      </c>
      <c r="AG529" s="965">
        <f t="shared" si="1278"/>
        <v>0</v>
      </c>
    </row>
    <row r="530" spans="1:33" s="143" customFormat="1" ht="26.25" outlineLevel="1" thickTop="1" thickBot="1" x14ac:dyDescent="0.3">
      <c r="A530" s="127"/>
      <c r="B530" s="1204" t="s">
        <v>746</v>
      </c>
      <c r="C530" s="265">
        <v>3110</v>
      </c>
      <c r="D530" s="1205"/>
      <c r="E530" s="1206" t="s">
        <v>479</v>
      </c>
      <c r="F530" s="192" t="s">
        <v>43</v>
      </c>
      <c r="G530" s="714">
        <f>H530+I530</f>
        <v>0</v>
      </c>
      <c r="H530" s="795"/>
      <c r="I530" s="1105"/>
      <c r="J530" s="714">
        <f>K530+L530</f>
        <v>0</v>
      </c>
      <c r="K530" s="795"/>
      <c r="L530" s="799"/>
      <c r="M530" s="714">
        <f>N530+O530</f>
        <v>5.6742600000000003</v>
      </c>
      <c r="N530" s="795"/>
      <c r="O530" s="799">
        <v>5.6742600000000003</v>
      </c>
      <c r="P530" s="714">
        <f>Q530+R530</f>
        <v>5.6742600000000003</v>
      </c>
      <c r="Q530" s="795"/>
      <c r="R530" s="799">
        <v>5.6742600000000003</v>
      </c>
      <c r="S530" s="714">
        <f>T530+U530</f>
        <v>0</v>
      </c>
      <c r="T530" s="795"/>
      <c r="U530" s="799"/>
      <c r="V530" s="564" t="s">
        <v>34</v>
      </c>
      <c r="W530" s="565" t="s">
        <v>34</v>
      </c>
      <c r="X530" s="565" t="s">
        <v>34</v>
      </c>
      <c r="Y530" s="566" t="s">
        <v>34</v>
      </c>
      <c r="Z530" s="960">
        <f t="shared" si="1271"/>
        <v>0</v>
      </c>
      <c r="AA530" s="961">
        <f t="shared" si="1272"/>
        <v>-5.6742600000000003</v>
      </c>
      <c r="AB530" s="961">
        <f t="shared" si="1273"/>
        <v>-5.6742600000000003</v>
      </c>
      <c r="AC530" s="962">
        <f t="shared" si="1274"/>
        <v>0</v>
      </c>
      <c r="AD530" s="963">
        <f t="shared" ref="AD530" si="1279">IF(G530&gt;0,ROUND((J530/G530),3),0)</f>
        <v>0</v>
      </c>
      <c r="AE530" s="964">
        <f t="shared" ref="AE530" si="1280">IF(G530&gt;0,ROUND((M530/G530),3),0)</f>
        <v>0</v>
      </c>
      <c r="AF530" s="964">
        <f t="shared" ref="AF530" si="1281">IF(G530&gt;0,ROUND((P530/G530),3),0)</f>
        <v>0</v>
      </c>
      <c r="AG530" s="965">
        <f t="shared" ref="AG530" si="1282">IF(G530&gt;0,ROUND((S530/G530),3),0)</f>
        <v>0</v>
      </c>
    </row>
    <row r="531" spans="1:33" s="20" customFormat="1" ht="27" outlineLevel="1" thickTop="1" thickBot="1" x14ac:dyDescent="0.3">
      <c r="A531" s="131"/>
      <c r="B531" s="317" t="s">
        <v>747</v>
      </c>
      <c r="C531" s="295">
        <v>3110</v>
      </c>
      <c r="D531" s="361"/>
      <c r="E531" s="204" t="s">
        <v>156</v>
      </c>
      <c r="F531" s="202" t="s">
        <v>43</v>
      </c>
      <c r="G531" s="642">
        <f>H531+I531</f>
        <v>0</v>
      </c>
      <c r="H531" s="643"/>
      <c r="I531" s="644"/>
      <c r="J531" s="642">
        <f>K531+L531</f>
        <v>0</v>
      </c>
      <c r="K531" s="643"/>
      <c r="L531" s="644"/>
      <c r="M531" s="642">
        <f>N531+O531</f>
        <v>0</v>
      </c>
      <c r="N531" s="643"/>
      <c r="O531" s="644"/>
      <c r="P531" s="642">
        <f>Q531+R531</f>
        <v>0</v>
      </c>
      <c r="Q531" s="643"/>
      <c r="R531" s="644"/>
      <c r="S531" s="642">
        <f>T531+U531</f>
        <v>0</v>
      </c>
      <c r="T531" s="643"/>
      <c r="U531" s="644"/>
      <c r="V531" s="561" t="s">
        <v>34</v>
      </c>
      <c r="W531" s="562" t="s">
        <v>34</v>
      </c>
      <c r="X531" s="562" t="s">
        <v>34</v>
      </c>
      <c r="Y531" s="563" t="s">
        <v>34</v>
      </c>
      <c r="Z531" s="933">
        <f t="shared" ref="Z531:Z539" si="1283">G531-J531</f>
        <v>0</v>
      </c>
      <c r="AA531" s="787">
        <f t="shared" ref="AA531:AA539" si="1284">G531-M531</f>
        <v>0</v>
      </c>
      <c r="AB531" s="787">
        <f t="shared" ref="AB531:AB539" si="1285">G531-P531</f>
        <v>0</v>
      </c>
      <c r="AC531" s="934">
        <f t="shared" ref="AC531:AC539" si="1286">G531-S531</f>
        <v>0</v>
      </c>
      <c r="AD531" s="935">
        <f t="shared" si="1275"/>
        <v>0</v>
      </c>
      <c r="AE531" s="936">
        <f t="shared" si="1276"/>
        <v>0</v>
      </c>
      <c r="AF531" s="936">
        <f t="shared" si="1277"/>
        <v>0</v>
      </c>
      <c r="AG531" s="937">
        <f t="shared" si="1278"/>
        <v>0</v>
      </c>
    </row>
    <row r="532" spans="1:33" ht="19.5" thickBot="1" x14ac:dyDescent="0.3">
      <c r="A532" s="1155"/>
      <c r="B532" s="106" t="s">
        <v>748</v>
      </c>
      <c r="C532" s="205" t="s">
        <v>352</v>
      </c>
      <c r="D532" s="107"/>
      <c r="E532" s="206" t="s">
        <v>353</v>
      </c>
      <c r="F532" s="113" t="s">
        <v>43</v>
      </c>
      <c r="G532" s="784">
        <f>G533+G538+G556+G557+G558+G559+G560+G561</f>
        <v>0</v>
      </c>
      <c r="H532" s="785">
        <f t="shared" ref="H532:U532" si="1287">H533+H538+H556+H557+H558+H559+H560+H561</f>
        <v>0</v>
      </c>
      <c r="I532" s="786">
        <f t="shared" si="1287"/>
        <v>0</v>
      </c>
      <c r="J532" s="784">
        <f t="shared" si="1287"/>
        <v>0</v>
      </c>
      <c r="K532" s="785">
        <f t="shared" si="1287"/>
        <v>0</v>
      </c>
      <c r="L532" s="786">
        <f t="shared" si="1287"/>
        <v>0</v>
      </c>
      <c r="M532" s="784">
        <f t="shared" si="1287"/>
        <v>0</v>
      </c>
      <c r="N532" s="785">
        <f t="shared" si="1287"/>
        <v>0</v>
      </c>
      <c r="O532" s="786">
        <f t="shared" si="1287"/>
        <v>0</v>
      </c>
      <c r="P532" s="784">
        <f t="shared" si="1287"/>
        <v>0</v>
      </c>
      <c r="Q532" s="785">
        <f t="shared" si="1287"/>
        <v>0</v>
      </c>
      <c r="R532" s="786">
        <f t="shared" si="1287"/>
        <v>0</v>
      </c>
      <c r="S532" s="784">
        <f t="shared" si="1287"/>
        <v>0</v>
      </c>
      <c r="T532" s="785">
        <f t="shared" si="1287"/>
        <v>0</v>
      </c>
      <c r="U532" s="786">
        <f t="shared" si="1287"/>
        <v>0</v>
      </c>
      <c r="V532" s="550" t="s">
        <v>34</v>
      </c>
      <c r="W532" s="540" t="s">
        <v>34</v>
      </c>
      <c r="X532" s="540" t="s">
        <v>34</v>
      </c>
      <c r="Y532" s="551" t="s">
        <v>34</v>
      </c>
      <c r="Z532" s="927">
        <f t="shared" si="1283"/>
        <v>0</v>
      </c>
      <c r="AA532" s="928">
        <f t="shared" si="1284"/>
        <v>0</v>
      </c>
      <c r="AB532" s="928">
        <f t="shared" si="1285"/>
        <v>0</v>
      </c>
      <c r="AC532" s="929">
        <f t="shared" si="1286"/>
        <v>0</v>
      </c>
      <c r="AD532" s="930">
        <f t="shared" si="1275"/>
        <v>0</v>
      </c>
      <c r="AE532" s="931">
        <f t="shared" si="1276"/>
        <v>0</v>
      </c>
      <c r="AF532" s="931">
        <f t="shared" si="1277"/>
        <v>0</v>
      </c>
      <c r="AG532" s="932">
        <f>IF(G532&gt;0,ROUND((S532/G532),3),0)</f>
        <v>0</v>
      </c>
    </row>
    <row r="533" spans="1:33" ht="19.5" outlineLevel="1" thickBot="1" x14ac:dyDescent="0.3">
      <c r="A533" s="1155"/>
      <c r="B533" s="1417" t="s">
        <v>749</v>
      </c>
      <c r="C533" s="1418" t="s">
        <v>583</v>
      </c>
      <c r="D533" s="1419" t="s">
        <v>57</v>
      </c>
      <c r="E533" s="883" t="s">
        <v>584</v>
      </c>
      <c r="F533" s="1420" t="s">
        <v>43</v>
      </c>
      <c r="G533" s="1416">
        <f>H533+I533</f>
        <v>0</v>
      </c>
      <c r="H533" s="1421">
        <f>ROUND(H536*H537/1000,1)</f>
        <v>0</v>
      </c>
      <c r="I533" s="1422">
        <f>ROUND(I536*I537/1000,1)</f>
        <v>0</v>
      </c>
      <c r="J533" s="1416">
        <f>K533+L533</f>
        <v>0</v>
      </c>
      <c r="K533" s="1421">
        <f>ROUND(K536*K537/1000,1)</f>
        <v>0</v>
      </c>
      <c r="L533" s="1422">
        <f>ROUND(L536*L537/1000,1)</f>
        <v>0</v>
      </c>
      <c r="M533" s="1416">
        <f>N533+O533</f>
        <v>0</v>
      </c>
      <c r="N533" s="1421">
        <f>ROUND(N536*N537/1000,1)</f>
        <v>0</v>
      </c>
      <c r="O533" s="1422">
        <f>ROUND(O536*O537/1000,1)</f>
        <v>0</v>
      </c>
      <c r="P533" s="1416">
        <f>Q533+R533</f>
        <v>0</v>
      </c>
      <c r="Q533" s="1421">
        <f>ROUND(Q536*Q537/1000,1)</f>
        <v>0</v>
      </c>
      <c r="R533" s="1422">
        <f>ROUND(R536*R537/1000,1)</f>
        <v>0</v>
      </c>
      <c r="S533" s="1416">
        <f>T533+U533</f>
        <v>0</v>
      </c>
      <c r="T533" s="1421">
        <f>ROUND(T536*T537/1000,1)</f>
        <v>0</v>
      </c>
      <c r="U533" s="1422">
        <f>ROUND(U536*U537/1000,1)</f>
        <v>0</v>
      </c>
      <c r="V533" s="588" t="s">
        <v>34</v>
      </c>
      <c r="W533" s="589" t="s">
        <v>34</v>
      </c>
      <c r="X533" s="589" t="s">
        <v>34</v>
      </c>
      <c r="Y533" s="590" t="s">
        <v>34</v>
      </c>
      <c r="Z533" s="960">
        <f t="shared" ref="Z533" si="1288">G533-J533</f>
        <v>0</v>
      </c>
      <c r="AA533" s="961">
        <f t="shared" ref="AA533" si="1289">G533-M533</f>
        <v>0</v>
      </c>
      <c r="AB533" s="961">
        <f t="shared" ref="AB533" si="1290">G533-P533</f>
        <v>0</v>
      </c>
      <c r="AC533" s="962">
        <f t="shared" ref="AC533" si="1291">G533-S533</f>
        <v>0</v>
      </c>
      <c r="AD533" s="963">
        <f t="shared" ref="AD533" si="1292">IF(G533&gt;0,ROUND((J533/G533),3),0)</f>
        <v>0</v>
      </c>
      <c r="AE533" s="964">
        <f t="shared" ref="AE533" si="1293">IF(G533&gt;0,ROUND((M533/G533),3),0)</f>
        <v>0</v>
      </c>
      <c r="AF533" s="964">
        <f t="shared" ref="AF533" si="1294">IF(G533&gt;0,ROUND((P533/G533),3),0)</f>
        <v>0</v>
      </c>
      <c r="AG533" s="965">
        <f t="shared" ref="AG533" si="1295">IF(G533&gt;0,ROUND((S533/G533),3),0)</f>
        <v>0</v>
      </c>
    </row>
    <row r="534" spans="1:33" s="132" customFormat="1" ht="12.75" outlineLevel="1" thickTop="1" x14ac:dyDescent="0.25">
      <c r="A534" s="1156"/>
      <c r="B534" s="327"/>
      <c r="C534" s="328"/>
      <c r="D534" s="324" t="s">
        <v>57</v>
      </c>
      <c r="E534" s="122" t="s">
        <v>811</v>
      </c>
      <c r="F534" s="136" t="s">
        <v>36</v>
      </c>
      <c r="G534" s="863">
        <f>H534+I534</f>
        <v>0</v>
      </c>
      <c r="H534" s="864"/>
      <c r="I534" s="865"/>
      <c r="J534" s="863">
        <f>K534+L534</f>
        <v>0</v>
      </c>
      <c r="K534" s="864"/>
      <c r="L534" s="865"/>
      <c r="M534" s="863">
        <f>N534+O534</f>
        <v>0</v>
      </c>
      <c r="N534" s="864"/>
      <c r="O534" s="865"/>
      <c r="P534" s="863">
        <f>Q534+R534</f>
        <v>0</v>
      </c>
      <c r="Q534" s="864"/>
      <c r="R534" s="865"/>
      <c r="S534" s="863">
        <f>T534+U534</f>
        <v>0</v>
      </c>
      <c r="T534" s="864"/>
      <c r="U534" s="865"/>
      <c r="V534" s="1432" t="s">
        <v>34</v>
      </c>
      <c r="W534" s="1433" t="s">
        <v>34</v>
      </c>
      <c r="X534" s="1433" t="s">
        <v>34</v>
      </c>
      <c r="Y534" s="1434" t="s">
        <v>34</v>
      </c>
      <c r="Z534" s="1514" t="s">
        <v>34</v>
      </c>
      <c r="AA534" s="1515" t="s">
        <v>34</v>
      </c>
      <c r="AB534" s="1515" t="s">
        <v>34</v>
      </c>
      <c r="AC534" s="1516" t="s">
        <v>34</v>
      </c>
      <c r="AD534" s="1514" t="s">
        <v>34</v>
      </c>
      <c r="AE534" s="1515" t="s">
        <v>34</v>
      </c>
      <c r="AF534" s="1515" t="s">
        <v>34</v>
      </c>
      <c r="AG534" s="1516" t="s">
        <v>34</v>
      </c>
    </row>
    <row r="535" spans="1:33" s="132" customFormat="1" ht="12" outlineLevel="1" x14ac:dyDescent="0.25">
      <c r="A535" s="1156"/>
      <c r="B535" s="327"/>
      <c r="C535" s="328"/>
      <c r="D535" s="324" t="s">
        <v>57</v>
      </c>
      <c r="E535" s="122" t="s">
        <v>85</v>
      </c>
      <c r="F535" s="136" t="s">
        <v>35</v>
      </c>
      <c r="G535" s="863">
        <f>H535+I535</f>
        <v>0</v>
      </c>
      <c r="H535" s="864"/>
      <c r="I535" s="865"/>
      <c r="J535" s="863">
        <f>K535+L535</f>
        <v>0</v>
      </c>
      <c r="K535" s="864"/>
      <c r="L535" s="865"/>
      <c r="M535" s="863">
        <f>N535+O535</f>
        <v>0</v>
      </c>
      <c r="N535" s="864"/>
      <c r="O535" s="865"/>
      <c r="P535" s="863">
        <f>Q535+R535</f>
        <v>0</v>
      </c>
      <c r="Q535" s="864"/>
      <c r="R535" s="865"/>
      <c r="S535" s="863">
        <f>T535+U535</f>
        <v>0</v>
      </c>
      <c r="T535" s="864"/>
      <c r="U535" s="865"/>
      <c r="V535" s="1432" t="s">
        <v>34</v>
      </c>
      <c r="W535" s="1433" t="s">
        <v>34</v>
      </c>
      <c r="X535" s="1433" t="s">
        <v>34</v>
      </c>
      <c r="Y535" s="1434" t="s">
        <v>34</v>
      </c>
      <c r="Z535" s="1511" t="s">
        <v>34</v>
      </c>
      <c r="AA535" s="1512" t="s">
        <v>34</v>
      </c>
      <c r="AB535" s="1512" t="s">
        <v>34</v>
      </c>
      <c r="AC535" s="1513" t="s">
        <v>34</v>
      </c>
      <c r="AD535" s="1511" t="s">
        <v>34</v>
      </c>
      <c r="AE535" s="1512" t="s">
        <v>34</v>
      </c>
      <c r="AF535" s="1512" t="s">
        <v>34</v>
      </c>
      <c r="AG535" s="1513" t="s">
        <v>34</v>
      </c>
    </row>
    <row r="536" spans="1:33" s="132" customFormat="1" ht="12" outlineLevel="1" x14ac:dyDescent="0.25">
      <c r="A536" s="1156"/>
      <c r="B536" s="1427"/>
      <c r="C536" s="1428"/>
      <c r="D536" s="1429" t="s">
        <v>57</v>
      </c>
      <c r="E536" s="1423" t="s">
        <v>357</v>
      </c>
      <c r="F536" s="165" t="s">
        <v>37</v>
      </c>
      <c r="G536" s="1424">
        <f>H536+I536</f>
        <v>0</v>
      </c>
      <c r="H536" s="1425"/>
      <c r="I536" s="1426"/>
      <c r="J536" s="1424">
        <f>K536+L536</f>
        <v>0</v>
      </c>
      <c r="K536" s="1425"/>
      <c r="L536" s="1426"/>
      <c r="M536" s="1424">
        <f>N536+O536</f>
        <v>0</v>
      </c>
      <c r="N536" s="1425"/>
      <c r="O536" s="1426"/>
      <c r="P536" s="1424">
        <f>Q536+R536</f>
        <v>0</v>
      </c>
      <c r="Q536" s="1425"/>
      <c r="R536" s="1426"/>
      <c r="S536" s="1424">
        <f>T536+U536</f>
        <v>0</v>
      </c>
      <c r="T536" s="1425"/>
      <c r="U536" s="1426"/>
      <c r="V536" s="555" t="s">
        <v>34</v>
      </c>
      <c r="W536" s="556" t="s">
        <v>34</v>
      </c>
      <c r="X536" s="556" t="s">
        <v>34</v>
      </c>
      <c r="Y536" s="557" t="s">
        <v>34</v>
      </c>
      <c r="Z536" s="1511" t="s">
        <v>34</v>
      </c>
      <c r="AA536" s="1512" t="s">
        <v>34</v>
      </c>
      <c r="AB536" s="1512" t="s">
        <v>34</v>
      </c>
      <c r="AC536" s="1513" t="s">
        <v>34</v>
      </c>
      <c r="AD536" s="1511" t="s">
        <v>34</v>
      </c>
      <c r="AE536" s="1512" t="s">
        <v>34</v>
      </c>
      <c r="AF536" s="1512" t="s">
        <v>34</v>
      </c>
      <c r="AG536" s="1513" t="s">
        <v>34</v>
      </c>
    </row>
    <row r="537" spans="1:33" s="132" customFormat="1" ht="12.75" outlineLevel="1" thickBot="1" x14ac:dyDescent="0.3">
      <c r="A537" s="1156"/>
      <c r="B537" s="1430"/>
      <c r="C537" s="1431"/>
      <c r="D537" s="342" t="s">
        <v>57</v>
      </c>
      <c r="E537" s="126" t="s">
        <v>358</v>
      </c>
      <c r="F537" s="139" t="s">
        <v>62</v>
      </c>
      <c r="G537" s="792">
        <f>IF(I537+H537&gt;0,AVERAGE(H537:I537),0)</f>
        <v>0</v>
      </c>
      <c r="H537" s="793"/>
      <c r="I537" s="794"/>
      <c r="J537" s="792">
        <f>IF(L537+K537&gt;0,AVERAGE(K537:L537),0)</f>
        <v>0</v>
      </c>
      <c r="K537" s="793"/>
      <c r="L537" s="794"/>
      <c r="M537" s="792">
        <f>IF(O537+N537&gt;0,AVERAGE(N537:O537),0)</f>
        <v>0</v>
      </c>
      <c r="N537" s="793"/>
      <c r="O537" s="794"/>
      <c r="P537" s="792">
        <f>IF(R537+Q537&gt;0,AVERAGE(Q537:R537),0)</f>
        <v>0</v>
      </c>
      <c r="Q537" s="793"/>
      <c r="R537" s="794"/>
      <c r="S537" s="792">
        <f>IF(U537+T537&gt;0,AVERAGE(T537:U537),0)</f>
        <v>0</v>
      </c>
      <c r="T537" s="793"/>
      <c r="U537" s="794"/>
      <c r="V537" s="558" t="s">
        <v>34</v>
      </c>
      <c r="W537" s="559" t="s">
        <v>34</v>
      </c>
      <c r="X537" s="559" t="s">
        <v>34</v>
      </c>
      <c r="Y537" s="560" t="s">
        <v>34</v>
      </c>
      <c r="Z537" s="1517" t="s">
        <v>34</v>
      </c>
      <c r="AA537" s="1518" t="s">
        <v>34</v>
      </c>
      <c r="AB537" s="1518" t="s">
        <v>34</v>
      </c>
      <c r="AC537" s="1519" t="s">
        <v>34</v>
      </c>
      <c r="AD537" s="1517" t="s">
        <v>34</v>
      </c>
      <c r="AE537" s="1518" t="s">
        <v>34</v>
      </c>
      <c r="AF537" s="1518" t="s">
        <v>34</v>
      </c>
      <c r="AG537" s="1519" t="s">
        <v>34</v>
      </c>
    </row>
    <row r="538" spans="1:33" s="131" customFormat="1" ht="17.25" outlineLevel="1" thickTop="1" thickBot="1" x14ac:dyDescent="0.3">
      <c r="A538" s="127"/>
      <c r="B538" s="155" t="s">
        <v>750</v>
      </c>
      <c r="C538" s="199" t="s">
        <v>354</v>
      </c>
      <c r="D538" s="223"/>
      <c r="E538" s="175" t="s">
        <v>355</v>
      </c>
      <c r="F538" s="145" t="s">
        <v>43</v>
      </c>
      <c r="G538" s="800">
        <f>ROUND(G539+G542+G545+G547,1)</f>
        <v>0</v>
      </c>
      <c r="H538" s="801">
        <f t="shared" ref="H538:U538" si="1296">ROUND(H539+H542+H545+H547,1)</f>
        <v>0</v>
      </c>
      <c r="I538" s="802">
        <f t="shared" si="1296"/>
        <v>0</v>
      </c>
      <c r="J538" s="800">
        <f t="shared" si="1296"/>
        <v>0</v>
      </c>
      <c r="K538" s="801">
        <f t="shared" si="1296"/>
        <v>0</v>
      </c>
      <c r="L538" s="802">
        <f t="shared" si="1296"/>
        <v>0</v>
      </c>
      <c r="M538" s="800">
        <f t="shared" si="1296"/>
        <v>0</v>
      </c>
      <c r="N538" s="801">
        <f t="shared" si="1296"/>
        <v>0</v>
      </c>
      <c r="O538" s="802">
        <f t="shared" si="1296"/>
        <v>0</v>
      </c>
      <c r="P538" s="800">
        <f t="shared" si="1296"/>
        <v>0</v>
      </c>
      <c r="Q538" s="801">
        <f t="shared" si="1296"/>
        <v>0</v>
      </c>
      <c r="R538" s="802">
        <f t="shared" si="1296"/>
        <v>0</v>
      </c>
      <c r="S538" s="800">
        <f t="shared" si="1296"/>
        <v>0</v>
      </c>
      <c r="T538" s="801">
        <f t="shared" si="1296"/>
        <v>0</v>
      </c>
      <c r="U538" s="802">
        <f t="shared" si="1296"/>
        <v>0</v>
      </c>
      <c r="V538" s="564" t="s">
        <v>34</v>
      </c>
      <c r="W538" s="565" t="s">
        <v>34</v>
      </c>
      <c r="X538" s="565" t="s">
        <v>34</v>
      </c>
      <c r="Y538" s="566" t="s">
        <v>34</v>
      </c>
      <c r="Z538" s="960">
        <f t="shared" si="1283"/>
        <v>0</v>
      </c>
      <c r="AA538" s="961">
        <f t="shared" si="1284"/>
        <v>0</v>
      </c>
      <c r="AB538" s="961">
        <f t="shared" si="1285"/>
        <v>0</v>
      </c>
      <c r="AC538" s="962">
        <f t="shared" si="1286"/>
        <v>0</v>
      </c>
      <c r="AD538" s="963">
        <f t="shared" si="1275"/>
        <v>0</v>
      </c>
      <c r="AE538" s="964">
        <f t="shared" si="1276"/>
        <v>0</v>
      </c>
      <c r="AF538" s="964">
        <f t="shared" si="1277"/>
        <v>0</v>
      </c>
      <c r="AG538" s="965">
        <f t="shared" ref="AG538:AG539" si="1297">IF(G538&gt;0,ROUND((S538/G538),3),0)</f>
        <v>0</v>
      </c>
    </row>
    <row r="539" spans="1:33" s="143" customFormat="1" ht="15.75" outlineLevel="1" thickTop="1" x14ac:dyDescent="0.25">
      <c r="A539" s="448"/>
      <c r="B539" s="166" t="s">
        <v>751</v>
      </c>
      <c r="C539" s="197" t="s">
        <v>354</v>
      </c>
      <c r="D539" s="198" t="s">
        <v>57</v>
      </c>
      <c r="E539" s="326" t="s">
        <v>356</v>
      </c>
      <c r="F539" s="75" t="s">
        <v>43</v>
      </c>
      <c r="G539" s="639">
        <f>H539+I539</f>
        <v>0</v>
      </c>
      <c r="H539" s="787">
        <f>ROUND(H540*H541/1000,1)</f>
        <v>0</v>
      </c>
      <c r="I539" s="788">
        <f>ROUND(I540*I541/1000,1)</f>
        <v>0</v>
      </c>
      <c r="J539" s="639">
        <f>K539+L539</f>
        <v>0</v>
      </c>
      <c r="K539" s="787">
        <f>ROUND(K540*K541/1000,1)</f>
        <v>0</v>
      </c>
      <c r="L539" s="788">
        <f>ROUND(L540*L541/1000,1)</f>
        <v>0</v>
      </c>
      <c r="M539" s="639">
        <f>N539+O539</f>
        <v>0</v>
      </c>
      <c r="N539" s="787">
        <f>ROUND(N540*N541/1000,1)</f>
        <v>0</v>
      </c>
      <c r="O539" s="788">
        <f>ROUND(O540*O541/1000,1)</f>
        <v>0</v>
      </c>
      <c r="P539" s="639">
        <f>Q539+R539</f>
        <v>0</v>
      </c>
      <c r="Q539" s="787">
        <f>ROUND(Q540*Q541/1000,1)</f>
        <v>0</v>
      </c>
      <c r="R539" s="788">
        <f>ROUND(R540*R541/1000,1)</f>
        <v>0</v>
      </c>
      <c r="S539" s="639">
        <f>T539+U539</f>
        <v>0</v>
      </c>
      <c r="T539" s="787">
        <f>ROUND(T540*T541/1000,1)</f>
        <v>0</v>
      </c>
      <c r="U539" s="788">
        <f>ROUND(U540*U541/1000,1)</f>
        <v>0</v>
      </c>
      <c r="V539" s="561" t="s">
        <v>34</v>
      </c>
      <c r="W539" s="562" t="s">
        <v>34</v>
      </c>
      <c r="X539" s="562" t="s">
        <v>34</v>
      </c>
      <c r="Y539" s="563" t="s">
        <v>34</v>
      </c>
      <c r="Z539" s="933">
        <f t="shared" si="1283"/>
        <v>0</v>
      </c>
      <c r="AA539" s="787">
        <f t="shared" si="1284"/>
        <v>0</v>
      </c>
      <c r="AB539" s="787">
        <f t="shared" si="1285"/>
        <v>0</v>
      </c>
      <c r="AC539" s="934">
        <f t="shared" si="1286"/>
        <v>0</v>
      </c>
      <c r="AD539" s="935">
        <f t="shared" si="1275"/>
        <v>0</v>
      </c>
      <c r="AE539" s="936">
        <f t="shared" si="1276"/>
        <v>0</v>
      </c>
      <c r="AF539" s="936">
        <f t="shared" si="1277"/>
        <v>0</v>
      </c>
      <c r="AG539" s="937">
        <f t="shared" si="1297"/>
        <v>0</v>
      </c>
    </row>
    <row r="540" spans="1:33" s="346" customFormat="1" ht="12" outlineLevel="1" x14ac:dyDescent="0.25">
      <c r="A540" s="1156"/>
      <c r="B540" s="347"/>
      <c r="C540" s="511"/>
      <c r="D540" s="219" t="s">
        <v>57</v>
      </c>
      <c r="E540" s="122" t="s">
        <v>357</v>
      </c>
      <c r="F540" s="136" t="s">
        <v>37</v>
      </c>
      <c r="G540" s="862">
        <f>H540+I540</f>
        <v>0</v>
      </c>
      <c r="H540" s="809"/>
      <c r="I540" s="810"/>
      <c r="J540" s="862">
        <f>K540+L540</f>
        <v>0</v>
      </c>
      <c r="K540" s="809"/>
      <c r="L540" s="810"/>
      <c r="M540" s="862">
        <f>N540+O540</f>
        <v>0</v>
      </c>
      <c r="N540" s="809"/>
      <c r="O540" s="810"/>
      <c r="P540" s="862">
        <f>Q540+R540</f>
        <v>0</v>
      </c>
      <c r="Q540" s="809"/>
      <c r="R540" s="810"/>
      <c r="S540" s="862">
        <f>T540+U540</f>
        <v>0</v>
      </c>
      <c r="T540" s="809"/>
      <c r="U540" s="810"/>
      <c r="V540" s="555" t="s">
        <v>34</v>
      </c>
      <c r="W540" s="556" t="s">
        <v>34</v>
      </c>
      <c r="X540" s="556" t="s">
        <v>34</v>
      </c>
      <c r="Y540" s="557" t="s">
        <v>34</v>
      </c>
      <c r="Z540" s="954" t="s">
        <v>34</v>
      </c>
      <c r="AA540" s="955" t="s">
        <v>34</v>
      </c>
      <c r="AB540" s="955" t="s">
        <v>34</v>
      </c>
      <c r="AC540" s="956" t="s">
        <v>34</v>
      </c>
      <c r="AD540" s="954" t="s">
        <v>34</v>
      </c>
      <c r="AE540" s="955" t="s">
        <v>34</v>
      </c>
      <c r="AF540" s="955" t="s">
        <v>34</v>
      </c>
      <c r="AG540" s="956" t="s">
        <v>34</v>
      </c>
    </row>
    <row r="541" spans="1:33" s="346" customFormat="1" ht="12" outlineLevel="1" x14ac:dyDescent="0.25">
      <c r="A541" s="1156"/>
      <c r="B541" s="347"/>
      <c r="C541" s="511"/>
      <c r="D541" s="219" t="s">
        <v>57</v>
      </c>
      <c r="E541" s="122" t="s">
        <v>358</v>
      </c>
      <c r="F541" s="136" t="s">
        <v>62</v>
      </c>
      <c r="G541" s="803">
        <f>IF(I541+H541&gt;0,AVERAGE(H541:I541),0)</f>
        <v>0</v>
      </c>
      <c r="H541" s="804"/>
      <c r="I541" s="805"/>
      <c r="J541" s="803">
        <f>IF(L541+K541&gt;0,AVERAGE(K541:L541),0)</f>
        <v>0</v>
      </c>
      <c r="K541" s="804"/>
      <c r="L541" s="805"/>
      <c r="M541" s="803">
        <f>IF(O541+N541&gt;0,AVERAGE(N541:O541),0)</f>
        <v>0</v>
      </c>
      <c r="N541" s="804"/>
      <c r="O541" s="805"/>
      <c r="P541" s="803">
        <f>IF(R541+Q541&gt;0,AVERAGE(Q541:R541),0)</f>
        <v>0</v>
      </c>
      <c r="Q541" s="804"/>
      <c r="R541" s="805"/>
      <c r="S541" s="803">
        <f>IF(U541+T541&gt;0,AVERAGE(T541:U541),0)</f>
        <v>0</v>
      </c>
      <c r="T541" s="804"/>
      <c r="U541" s="805"/>
      <c r="V541" s="555" t="s">
        <v>34</v>
      </c>
      <c r="W541" s="556" t="s">
        <v>34</v>
      </c>
      <c r="X541" s="556" t="s">
        <v>34</v>
      </c>
      <c r="Y541" s="557" t="s">
        <v>34</v>
      </c>
      <c r="Z541" s="954" t="s">
        <v>34</v>
      </c>
      <c r="AA541" s="955" t="s">
        <v>34</v>
      </c>
      <c r="AB541" s="955" t="s">
        <v>34</v>
      </c>
      <c r="AC541" s="956" t="s">
        <v>34</v>
      </c>
      <c r="AD541" s="954" t="s">
        <v>34</v>
      </c>
      <c r="AE541" s="955" t="s">
        <v>34</v>
      </c>
      <c r="AF541" s="955" t="s">
        <v>34</v>
      </c>
      <c r="AG541" s="956" t="s">
        <v>34</v>
      </c>
    </row>
    <row r="542" spans="1:33" s="143" customFormat="1" outlineLevel="1" x14ac:dyDescent="0.25">
      <c r="A542" s="448"/>
      <c r="B542" s="166" t="s">
        <v>752</v>
      </c>
      <c r="C542" s="197" t="s">
        <v>354</v>
      </c>
      <c r="D542" s="198" t="s">
        <v>75</v>
      </c>
      <c r="E542" s="326" t="s">
        <v>359</v>
      </c>
      <c r="F542" s="75" t="s">
        <v>43</v>
      </c>
      <c r="G542" s="636">
        <f>H542+I542</f>
        <v>0</v>
      </c>
      <c r="H542" s="806">
        <f>ROUND(H543*H544/1000,1)</f>
        <v>0</v>
      </c>
      <c r="I542" s="807">
        <f>ROUND(I543*I544/1000,1)</f>
        <v>0</v>
      </c>
      <c r="J542" s="636">
        <f>K542+L542</f>
        <v>0</v>
      </c>
      <c r="K542" s="806">
        <f>ROUND(K543*K544/1000,1)</f>
        <v>0</v>
      </c>
      <c r="L542" s="807">
        <f>ROUND(L543*L544/1000,1)</f>
        <v>0</v>
      </c>
      <c r="M542" s="636">
        <f>N542+O542</f>
        <v>0</v>
      </c>
      <c r="N542" s="806">
        <f>ROUND(N543*N544/1000,1)</f>
        <v>0</v>
      </c>
      <c r="O542" s="807">
        <f>ROUND(O543*O544/1000,1)</f>
        <v>0</v>
      </c>
      <c r="P542" s="636">
        <f>Q542+R542</f>
        <v>0</v>
      </c>
      <c r="Q542" s="806">
        <f>ROUND(Q543*Q544/1000,1)</f>
        <v>0</v>
      </c>
      <c r="R542" s="807">
        <f>ROUND(R543*R544/1000,1)</f>
        <v>0</v>
      </c>
      <c r="S542" s="636">
        <f>T542+U542</f>
        <v>0</v>
      </c>
      <c r="T542" s="806">
        <f>ROUND(T543*T544/1000,1)</f>
        <v>0</v>
      </c>
      <c r="U542" s="807">
        <f>ROUND(U543*U544/1000,1)</f>
        <v>0</v>
      </c>
      <c r="V542" s="561" t="s">
        <v>34</v>
      </c>
      <c r="W542" s="562" t="s">
        <v>34</v>
      </c>
      <c r="X542" s="562" t="s">
        <v>34</v>
      </c>
      <c r="Y542" s="563" t="s">
        <v>34</v>
      </c>
      <c r="Z542" s="933">
        <f t="shared" ref="Z542" si="1298">G542-J542</f>
        <v>0</v>
      </c>
      <c r="AA542" s="787">
        <f t="shared" ref="AA542" si="1299">G542-M542</f>
        <v>0</v>
      </c>
      <c r="AB542" s="787">
        <f t="shared" ref="AB542" si="1300">G542-P542</f>
        <v>0</v>
      </c>
      <c r="AC542" s="934">
        <f t="shared" ref="AC542" si="1301">G542-S542</f>
        <v>0</v>
      </c>
      <c r="AD542" s="935">
        <f t="shared" ref="AD542" si="1302">IF(G542&gt;0,ROUND((J542/G542),3),0)</f>
        <v>0</v>
      </c>
      <c r="AE542" s="936">
        <f t="shared" ref="AE542" si="1303">IF(G542&gt;0,ROUND((M542/G542),3),0)</f>
        <v>0</v>
      </c>
      <c r="AF542" s="936">
        <f t="shared" ref="AF542" si="1304">IF(G542&gt;0,ROUND((P542/G542),3),0)</f>
        <v>0</v>
      </c>
      <c r="AG542" s="937">
        <f t="shared" ref="AG542" si="1305">IF(G542&gt;0,ROUND((S542/G542),3),0)</f>
        <v>0</v>
      </c>
    </row>
    <row r="543" spans="1:33" s="346" customFormat="1" ht="12" outlineLevel="1" x14ac:dyDescent="0.25">
      <c r="A543" s="1156"/>
      <c r="B543" s="347"/>
      <c r="C543" s="511"/>
      <c r="D543" s="219" t="s">
        <v>75</v>
      </c>
      <c r="E543" s="122" t="s">
        <v>357</v>
      </c>
      <c r="F543" s="136" t="s">
        <v>37</v>
      </c>
      <c r="G543" s="862">
        <f>H543+I543</f>
        <v>0</v>
      </c>
      <c r="H543" s="809"/>
      <c r="I543" s="810"/>
      <c r="J543" s="862">
        <f>K543+L543</f>
        <v>0</v>
      </c>
      <c r="K543" s="809"/>
      <c r="L543" s="810"/>
      <c r="M543" s="862">
        <f>N543+O543</f>
        <v>0</v>
      </c>
      <c r="N543" s="809"/>
      <c r="O543" s="810"/>
      <c r="P543" s="862">
        <f>Q543+R543</f>
        <v>0</v>
      </c>
      <c r="Q543" s="809"/>
      <c r="R543" s="810"/>
      <c r="S543" s="862">
        <f>T543+U543</f>
        <v>0</v>
      </c>
      <c r="T543" s="809"/>
      <c r="U543" s="810"/>
      <c r="V543" s="555" t="s">
        <v>34</v>
      </c>
      <c r="W543" s="556" t="s">
        <v>34</v>
      </c>
      <c r="X543" s="556" t="s">
        <v>34</v>
      </c>
      <c r="Y543" s="557" t="s">
        <v>34</v>
      </c>
      <c r="Z543" s="954" t="s">
        <v>34</v>
      </c>
      <c r="AA543" s="955" t="s">
        <v>34</v>
      </c>
      <c r="AB543" s="955" t="s">
        <v>34</v>
      </c>
      <c r="AC543" s="956" t="s">
        <v>34</v>
      </c>
      <c r="AD543" s="954" t="s">
        <v>34</v>
      </c>
      <c r="AE543" s="955" t="s">
        <v>34</v>
      </c>
      <c r="AF543" s="955" t="s">
        <v>34</v>
      </c>
      <c r="AG543" s="956" t="s">
        <v>34</v>
      </c>
    </row>
    <row r="544" spans="1:33" s="346" customFormat="1" ht="12" outlineLevel="1" x14ac:dyDescent="0.25">
      <c r="A544" s="1156"/>
      <c r="B544" s="347"/>
      <c r="C544" s="511"/>
      <c r="D544" s="219" t="s">
        <v>75</v>
      </c>
      <c r="E544" s="122" t="s">
        <v>358</v>
      </c>
      <c r="F544" s="136" t="s">
        <v>62</v>
      </c>
      <c r="G544" s="808">
        <f>IF(I544+H544&gt;0,AVERAGE(H544:I544),0)</f>
        <v>0</v>
      </c>
      <c r="H544" s="809"/>
      <c r="I544" s="810"/>
      <c r="J544" s="808">
        <f>IF(L544+K544&gt;0,AVERAGE(K544:L544),0)</f>
        <v>0</v>
      </c>
      <c r="K544" s="809"/>
      <c r="L544" s="810"/>
      <c r="M544" s="808">
        <f>IF(O544+N544&gt;0,AVERAGE(N544:O544),0)</f>
        <v>0</v>
      </c>
      <c r="N544" s="809"/>
      <c r="O544" s="810"/>
      <c r="P544" s="808">
        <f>IF(R544+Q544&gt;0,AVERAGE(Q544:R544),0)</f>
        <v>0</v>
      </c>
      <c r="Q544" s="809"/>
      <c r="R544" s="810"/>
      <c r="S544" s="808">
        <f>IF(U544+T544&gt;0,AVERAGE(T544:U544),0)</f>
        <v>0</v>
      </c>
      <c r="T544" s="809"/>
      <c r="U544" s="810"/>
      <c r="V544" s="555" t="s">
        <v>34</v>
      </c>
      <c r="W544" s="556" t="s">
        <v>34</v>
      </c>
      <c r="X544" s="556" t="s">
        <v>34</v>
      </c>
      <c r="Y544" s="557" t="s">
        <v>34</v>
      </c>
      <c r="Z544" s="954" t="s">
        <v>34</v>
      </c>
      <c r="AA544" s="955" t="s">
        <v>34</v>
      </c>
      <c r="AB544" s="955" t="s">
        <v>34</v>
      </c>
      <c r="AC544" s="956" t="s">
        <v>34</v>
      </c>
      <c r="AD544" s="954" t="s">
        <v>34</v>
      </c>
      <c r="AE544" s="955" t="s">
        <v>34</v>
      </c>
      <c r="AF544" s="955" t="s">
        <v>34</v>
      </c>
      <c r="AG544" s="956" t="s">
        <v>34</v>
      </c>
    </row>
    <row r="545" spans="1:34" s="143" customFormat="1" outlineLevel="1" x14ac:dyDescent="0.25">
      <c r="A545" s="448"/>
      <c r="B545" s="166" t="s">
        <v>753</v>
      </c>
      <c r="C545" s="197" t="s">
        <v>354</v>
      </c>
      <c r="D545" s="198" t="s">
        <v>360</v>
      </c>
      <c r="E545" s="326" t="s">
        <v>361</v>
      </c>
      <c r="F545" s="75" t="s">
        <v>43</v>
      </c>
      <c r="G545" s="639">
        <f>H545+I545</f>
        <v>0</v>
      </c>
      <c r="H545" s="640"/>
      <c r="I545" s="641"/>
      <c r="J545" s="639">
        <f>K545+L545</f>
        <v>0</v>
      </c>
      <c r="K545" s="640"/>
      <c r="L545" s="641"/>
      <c r="M545" s="639">
        <f>N545+O545</f>
        <v>0</v>
      </c>
      <c r="N545" s="640"/>
      <c r="O545" s="641"/>
      <c r="P545" s="639">
        <f>Q545+R545</f>
        <v>0</v>
      </c>
      <c r="Q545" s="640"/>
      <c r="R545" s="641"/>
      <c r="S545" s="639">
        <f>T545+U545</f>
        <v>0</v>
      </c>
      <c r="T545" s="640"/>
      <c r="U545" s="641"/>
      <c r="V545" s="561" t="s">
        <v>34</v>
      </c>
      <c r="W545" s="562" t="s">
        <v>34</v>
      </c>
      <c r="X545" s="562" t="s">
        <v>34</v>
      </c>
      <c r="Y545" s="563" t="s">
        <v>34</v>
      </c>
      <c r="Z545" s="933">
        <f t="shared" ref="Z545" si="1306">G545-J545</f>
        <v>0</v>
      </c>
      <c r="AA545" s="787">
        <f t="shared" ref="AA545" si="1307">G545-M545</f>
        <v>0</v>
      </c>
      <c r="AB545" s="787">
        <f t="shared" ref="AB545" si="1308">G545-P545</f>
        <v>0</v>
      </c>
      <c r="AC545" s="934">
        <f t="shared" ref="AC545" si="1309">G545-S545</f>
        <v>0</v>
      </c>
      <c r="AD545" s="935">
        <f t="shared" ref="AD545" si="1310">IF(G545&gt;0,ROUND((J545/G545),3),0)</f>
        <v>0</v>
      </c>
      <c r="AE545" s="936">
        <f t="shared" ref="AE545" si="1311">IF(G545&gt;0,ROUND((M545/G545),3),0)</f>
        <v>0</v>
      </c>
      <c r="AF545" s="936">
        <f t="shared" ref="AF545" si="1312">IF(G545&gt;0,ROUND((P545/G545),3),0)</f>
        <v>0</v>
      </c>
      <c r="AG545" s="937">
        <f t="shared" ref="AG545" si="1313">IF(G545&gt;0,ROUND((S545/G545),3),0)</f>
        <v>0</v>
      </c>
    </row>
    <row r="546" spans="1:34" s="132" customFormat="1" ht="12" outlineLevel="1" x14ac:dyDescent="0.25">
      <c r="A546" s="1156"/>
      <c r="B546" s="119"/>
      <c r="C546" s="214"/>
      <c r="D546" s="219" t="s">
        <v>360</v>
      </c>
      <c r="E546" s="122" t="s">
        <v>85</v>
      </c>
      <c r="F546" s="136" t="s">
        <v>35</v>
      </c>
      <c r="G546" s="863">
        <f>H546+I546</f>
        <v>0</v>
      </c>
      <c r="H546" s="864"/>
      <c r="I546" s="865"/>
      <c r="J546" s="863">
        <f>K546+L546</f>
        <v>0</v>
      </c>
      <c r="K546" s="864"/>
      <c r="L546" s="865"/>
      <c r="M546" s="863">
        <f>N546+O546</f>
        <v>0</v>
      </c>
      <c r="N546" s="864"/>
      <c r="O546" s="865"/>
      <c r="P546" s="863">
        <f>Q546+R546</f>
        <v>0</v>
      </c>
      <c r="Q546" s="864"/>
      <c r="R546" s="865"/>
      <c r="S546" s="863">
        <f>T546+U546</f>
        <v>0</v>
      </c>
      <c r="T546" s="864"/>
      <c r="U546" s="865"/>
      <c r="V546" s="555" t="s">
        <v>34</v>
      </c>
      <c r="W546" s="556" t="s">
        <v>34</v>
      </c>
      <c r="X546" s="556" t="s">
        <v>34</v>
      </c>
      <c r="Y546" s="557" t="s">
        <v>34</v>
      </c>
      <c r="Z546" s="954" t="s">
        <v>34</v>
      </c>
      <c r="AA546" s="955" t="s">
        <v>34</v>
      </c>
      <c r="AB546" s="955" t="s">
        <v>34</v>
      </c>
      <c r="AC546" s="956" t="s">
        <v>34</v>
      </c>
      <c r="AD546" s="954" t="s">
        <v>34</v>
      </c>
      <c r="AE546" s="955" t="s">
        <v>34</v>
      </c>
      <c r="AF546" s="955" t="s">
        <v>34</v>
      </c>
      <c r="AG546" s="956" t="s">
        <v>34</v>
      </c>
    </row>
    <row r="547" spans="1:34" s="143" customFormat="1" outlineLevel="1" x14ac:dyDescent="0.25">
      <c r="A547" s="448"/>
      <c r="B547" s="128" t="s">
        <v>754</v>
      </c>
      <c r="C547" s="207" t="s">
        <v>354</v>
      </c>
      <c r="D547" s="212" t="s">
        <v>360</v>
      </c>
      <c r="E547" s="362" t="s">
        <v>362</v>
      </c>
      <c r="F547" s="142" t="s">
        <v>43</v>
      </c>
      <c r="G547" s="866">
        <f>G548+G552</f>
        <v>0</v>
      </c>
      <c r="H547" s="867">
        <f t="shared" ref="H547" si="1314">H548+H552</f>
        <v>0</v>
      </c>
      <c r="I547" s="868">
        <f>I548+I552</f>
        <v>0</v>
      </c>
      <c r="J547" s="866">
        <f>J548+J552</f>
        <v>0</v>
      </c>
      <c r="K547" s="867">
        <f t="shared" ref="K547:L547" si="1315">K548+K552</f>
        <v>0</v>
      </c>
      <c r="L547" s="868">
        <f t="shared" si="1315"/>
        <v>0</v>
      </c>
      <c r="M547" s="866">
        <f>M548+M552</f>
        <v>0</v>
      </c>
      <c r="N547" s="867">
        <f t="shared" ref="N547:O547" si="1316">N548+N552</f>
        <v>0</v>
      </c>
      <c r="O547" s="868">
        <f t="shared" si="1316"/>
        <v>0</v>
      </c>
      <c r="P547" s="866">
        <f>P548+P552</f>
        <v>0</v>
      </c>
      <c r="Q547" s="867">
        <f t="shared" ref="Q547:R547" si="1317">Q548+Q552</f>
        <v>0</v>
      </c>
      <c r="R547" s="868">
        <f t="shared" si="1317"/>
        <v>0</v>
      </c>
      <c r="S547" s="866">
        <f>S548+S552</f>
        <v>0</v>
      </c>
      <c r="T547" s="867">
        <f t="shared" ref="T547:U547" si="1318">T548+T552</f>
        <v>0</v>
      </c>
      <c r="U547" s="868">
        <f t="shared" si="1318"/>
        <v>0</v>
      </c>
      <c r="V547" s="561" t="s">
        <v>34</v>
      </c>
      <c r="W547" s="562" t="s">
        <v>34</v>
      </c>
      <c r="X547" s="562" t="s">
        <v>34</v>
      </c>
      <c r="Y547" s="563" t="s">
        <v>34</v>
      </c>
      <c r="Z547" s="978">
        <f t="shared" ref="Z547:Z548" si="1319">G547-J547</f>
        <v>0</v>
      </c>
      <c r="AA547" s="979">
        <f t="shared" ref="AA547:AA548" si="1320">G547-M547</f>
        <v>0</v>
      </c>
      <c r="AB547" s="979">
        <f t="shared" ref="AB547:AB548" si="1321">G547-P547</f>
        <v>0</v>
      </c>
      <c r="AC547" s="934">
        <f t="shared" ref="AC547:AC548" si="1322">G547-S547</f>
        <v>0</v>
      </c>
      <c r="AD547" s="935">
        <f t="shared" ref="AD547:AD548" si="1323">IF(G547&gt;0,ROUND((J547/G547),3),0)</f>
        <v>0</v>
      </c>
      <c r="AE547" s="936">
        <f t="shared" ref="AE547:AE548" si="1324">IF(G547&gt;0,ROUND((M547/G547),3),0)</f>
        <v>0</v>
      </c>
      <c r="AF547" s="936">
        <f t="shared" ref="AF547:AF548" si="1325">IF(G547&gt;0,ROUND((P547/G547),3),0)</f>
        <v>0</v>
      </c>
      <c r="AG547" s="937">
        <f t="shared" ref="AG547:AG548" si="1326">IF(G547&gt;0,ROUND((S547/G547),3),0)</f>
        <v>0</v>
      </c>
    </row>
    <row r="548" spans="1:34" s="229" customFormat="1" ht="12.75" outlineLevel="1" x14ac:dyDescent="0.25">
      <c r="A548" s="1156"/>
      <c r="B548" s="217" t="s">
        <v>755</v>
      </c>
      <c r="C548" s="218" t="s">
        <v>354</v>
      </c>
      <c r="D548" s="219" t="s">
        <v>360</v>
      </c>
      <c r="E548" s="227" t="s">
        <v>363</v>
      </c>
      <c r="F548" s="330" t="s">
        <v>43</v>
      </c>
      <c r="G548" s="821">
        <f>H548+I548</f>
        <v>0</v>
      </c>
      <c r="H548" s="822">
        <f>ROUND(H550*H551/1000,1)</f>
        <v>0</v>
      </c>
      <c r="I548" s="823">
        <f>ROUND(I550*I551/1000,1)</f>
        <v>0</v>
      </c>
      <c r="J548" s="821">
        <f>K548+L548</f>
        <v>0</v>
      </c>
      <c r="K548" s="822">
        <f>ROUND(K550*K551/1000,1)</f>
        <v>0</v>
      </c>
      <c r="L548" s="823">
        <f>ROUND(L550*L551/1000,1)</f>
        <v>0</v>
      </c>
      <c r="M548" s="821">
        <f>N548+O548</f>
        <v>0</v>
      </c>
      <c r="N548" s="822">
        <f>ROUND(N550*N551/1000,1)</f>
        <v>0</v>
      </c>
      <c r="O548" s="823">
        <f>ROUND(O550*O551/1000,1)</f>
        <v>0</v>
      </c>
      <c r="P548" s="821">
        <f>Q548+R548</f>
        <v>0</v>
      </c>
      <c r="Q548" s="822">
        <f>ROUND(Q550*Q551/1000,1)</f>
        <v>0</v>
      </c>
      <c r="R548" s="823">
        <f>ROUND(R550*R551/1000,1)</f>
        <v>0</v>
      </c>
      <c r="S548" s="821">
        <f>T548+U548</f>
        <v>0</v>
      </c>
      <c r="T548" s="822">
        <f>ROUND(T550*T551/1000,1)</f>
        <v>0</v>
      </c>
      <c r="U548" s="823">
        <f>ROUND(U550*U551/1000,1)</f>
        <v>0</v>
      </c>
      <c r="V548" s="576" t="s">
        <v>34</v>
      </c>
      <c r="W548" s="577" t="s">
        <v>34</v>
      </c>
      <c r="X548" s="577" t="s">
        <v>34</v>
      </c>
      <c r="Y548" s="578" t="s">
        <v>34</v>
      </c>
      <c r="Z548" s="938">
        <f t="shared" si="1319"/>
        <v>0</v>
      </c>
      <c r="AA548" s="806">
        <f t="shared" si="1320"/>
        <v>0</v>
      </c>
      <c r="AB548" s="806">
        <f t="shared" si="1321"/>
        <v>0</v>
      </c>
      <c r="AC548" s="934">
        <f t="shared" si="1322"/>
        <v>0</v>
      </c>
      <c r="AD548" s="935">
        <f t="shared" si="1323"/>
        <v>0</v>
      </c>
      <c r="AE548" s="936">
        <f t="shared" si="1324"/>
        <v>0</v>
      </c>
      <c r="AF548" s="936">
        <f t="shared" si="1325"/>
        <v>0</v>
      </c>
      <c r="AG548" s="937">
        <f t="shared" si="1326"/>
        <v>0</v>
      </c>
    </row>
    <row r="549" spans="1:34" s="507" customFormat="1" ht="12" outlineLevel="1" x14ac:dyDescent="0.25">
      <c r="A549" s="1169"/>
      <c r="B549" s="512"/>
      <c r="C549" s="513"/>
      <c r="D549" s="233" t="s">
        <v>360</v>
      </c>
      <c r="E549" s="234" t="s">
        <v>85</v>
      </c>
      <c r="F549" s="335" t="s">
        <v>35</v>
      </c>
      <c r="G549" s="869">
        <f>H549+I549</f>
        <v>0</v>
      </c>
      <c r="H549" s="870"/>
      <c r="I549" s="871"/>
      <c r="J549" s="869">
        <f>K549+L549</f>
        <v>0</v>
      </c>
      <c r="K549" s="870"/>
      <c r="L549" s="871"/>
      <c r="M549" s="869">
        <f>N549+O549</f>
        <v>0</v>
      </c>
      <c r="N549" s="870"/>
      <c r="O549" s="871"/>
      <c r="P549" s="869">
        <f>Q549+R549</f>
        <v>0</v>
      </c>
      <c r="Q549" s="870"/>
      <c r="R549" s="871"/>
      <c r="S549" s="869">
        <f>T549+U549</f>
        <v>0</v>
      </c>
      <c r="T549" s="870"/>
      <c r="U549" s="871"/>
      <c r="V549" s="555" t="s">
        <v>34</v>
      </c>
      <c r="W549" s="556" t="s">
        <v>34</v>
      </c>
      <c r="X549" s="556" t="s">
        <v>34</v>
      </c>
      <c r="Y549" s="557" t="s">
        <v>34</v>
      </c>
      <c r="Z549" s="954" t="s">
        <v>34</v>
      </c>
      <c r="AA549" s="955" t="s">
        <v>34</v>
      </c>
      <c r="AB549" s="955" t="s">
        <v>34</v>
      </c>
      <c r="AC549" s="956" t="s">
        <v>34</v>
      </c>
      <c r="AD549" s="954" t="s">
        <v>34</v>
      </c>
      <c r="AE549" s="955" t="s">
        <v>34</v>
      </c>
      <c r="AF549" s="955" t="s">
        <v>34</v>
      </c>
      <c r="AG549" s="956" t="s">
        <v>34</v>
      </c>
    </row>
    <row r="550" spans="1:34" s="507" customFormat="1" ht="12" outlineLevel="1" x14ac:dyDescent="0.25">
      <c r="A550" s="1169"/>
      <c r="B550" s="512"/>
      <c r="C550" s="513"/>
      <c r="D550" s="233" t="s">
        <v>360</v>
      </c>
      <c r="E550" s="234" t="s">
        <v>357</v>
      </c>
      <c r="F550" s="335" t="s">
        <v>37</v>
      </c>
      <c r="G550" s="872">
        <f>H550+I550</f>
        <v>0</v>
      </c>
      <c r="H550" s="873"/>
      <c r="I550" s="874"/>
      <c r="J550" s="872">
        <f>K550+L550</f>
        <v>0</v>
      </c>
      <c r="K550" s="873"/>
      <c r="L550" s="874"/>
      <c r="M550" s="872">
        <f>N550+O550</f>
        <v>0</v>
      </c>
      <c r="N550" s="873"/>
      <c r="O550" s="874"/>
      <c r="P550" s="872">
        <f>Q550+R550</f>
        <v>0</v>
      </c>
      <c r="Q550" s="873"/>
      <c r="R550" s="874"/>
      <c r="S550" s="872">
        <f>T550+U550</f>
        <v>0</v>
      </c>
      <c r="T550" s="873"/>
      <c r="U550" s="874"/>
      <c r="V550" s="555" t="s">
        <v>34</v>
      </c>
      <c r="W550" s="556" t="s">
        <v>34</v>
      </c>
      <c r="X550" s="556" t="s">
        <v>34</v>
      </c>
      <c r="Y550" s="557" t="s">
        <v>34</v>
      </c>
      <c r="Z550" s="954" t="s">
        <v>34</v>
      </c>
      <c r="AA550" s="955" t="s">
        <v>34</v>
      </c>
      <c r="AB550" s="955" t="s">
        <v>34</v>
      </c>
      <c r="AC550" s="956" t="s">
        <v>34</v>
      </c>
      <c r="AD550" s="954" t="s">
        <v>34</v>
      </c>
      <c r="AE550" s="955" t="s">
        <v>34</v>
      </c>
      <c r="AF550" s="955" t="s">
        <v>34</v>
      </c>
      <c r="AG550" s="956" t="s">
        <v>34</v>
      </c>
    </row>
    <row r="551" spans="1:34" s="508" customFormat="1" ht="12" outlineLevel="1" x14ac:dyDescent="0.25">
      <c r="A551" s="1169"/>
      <c r="B551" s="514"/>
      <c r="C551" s="515"/>
      <c r="D551" s="233" t="s">
        <v>360</v>
      </c>
      <c r="E551" s="234" t="s">
        <v>358</v>
      </c>
      <c r="F551" s="335" t="s">
        <v>62</v>
      </c>
      <c r="G551" s="827">
        <f>IF(I551+H551&gt;0,AVERAGE(H551:I551),0)</f>
        <v>0</v>
      </c>
      <c r="H551" s="828"/>
      <c r="I551" s="829"/>
      <c r="J551" s="827">
        <f>IF(L551+K551&gt;0,AVERAGE(K551:L551),0)</f>
        <v>0</v>
      </c>
      <c r="K551" s="828"/>
      <c r="L551" s="829"/>
      <c r="M551" s="827">
        <f>IF(O551+N551&gt;0,AVERAGE(N551:O551),0)</f>
        <v>0</v>
      </c>
      <c r="N551" s="828"/>
      <c r="O551" s="829"/>
      <c r="P551" s="827">
        <f>IF(R551+Q551&gt;0,AVERAGE(Q551:R551),0)</f>
        <v>0</v>
      </c>
      <c r="Q551" s="828"/>
      <c r="R551" s="829"/>
      <c r="S551" s="827">
        <f>IF(U551+T551&gt;0,AVERAGE(T551:U551),0)</f>
        <v>0</v>
      </c>
      <c r="T551" s="828"/>
      <c r="U551" s="829"/>
      <c r="V551" s="555" t="s">
        <v>34</v>
      </c>
      <c r="W551" s="556" t="s">
        <v>34</v>
      </c>
      <c r="X551" s="556" t="s">
        <v>34</v>
      </c>
      <c r="Y551" s="557" t="s">
        <v>34</v>
      </c>
      <c r="Z551" s="954" t="s">
        <v>34</v>
      </c>
      <c r="AA551" s="955" t="s">
        <v>34</v>
      </c>
      <c r="AB551" s="955" t="s">
        <v>34</v>
      </c>
      <c r="AC551" s="956" t="s">
        <v>34</v>
      </c>
      <c r="AD551" s="954" t="s">
        <v>34</v>
      </c>
      <c r="AE551" s="955" t="s">
        <v>34</v>
      </c>
      <c r="AF551" s="955" t="s">
        <v>34</v>
      </c>
      <c r="AG551" s="956" t="s">
        <v>34</v>
      </c>
    </row>
    <row r="552" spans="1:34" s="229" customFormat="1" ht="12.75" outlineLevel="1" x14ac:dyDescent="0.25">
      <c r="A552" s="1156"/>
      <c r="B552" s="217" t="s">
        <v>756</v>
      </c>
      <c r="C552" s="218" t="s">
        <v>354</v>
      </c>
      <c r="D552" s="219" t="s">
        <v>360</v>
      </c>
      <c r="E552" s="227" t="s">
        <v>364</v>
      </c>
      <c r="F552" s="330" t="s">
        <v>43</v>
      </c>
      <c r="G552" s="821">
        <f>H552+I552</f>
        <v>0</v>
      </c>
      <c r="H552" s="822">
        <f>ROUND(H554*H555/1000,1)</f>
        <v>0</v>
      </c>
      <c r="I552" s="823">
        <f>ROUND(I554*I555/1000,1)</f>
        <v>0</v>
      </c>
      <c r="J552" s="821">
        <f>K552+L552</f>
        <v>0</v>
      </c>
      <c r="K552" s="822">
        <f>ROUND(K554*K555/1000,1)</f>
        <v>0</v>
      </c>
      <c r="L552" s="823">
        <f>ROUND(L554*L555/1000,1)</f>
        <v>0</v>
      </c>
      <c r="M552" s="821">
        <f>N552+O552</f>
        <v>0</v>
      </c>
      <c r="N552" s="822">
        <f>ROUND(N554*N555/1000,1)</f>
        <v>0</v>
      </c>
      <c r="O552" s="823">
        <f>ROUND(O554*O555/1000,1)</f>
        <v>0</v>
      </c>
      <c r="P552" s="821">
        <f>Q552+R552</f>
        <v>0</v>
      </c>
      <c r="Q552" s="822">
        <f>ROUND(Q554*Q555/1000,1)</f>
        <v>0</v>
      </c>
      <c r="R552" s="823">
        <f>ROUND(R554*R555/1000,1)</f>
        <v>0</v>
      </c>
      <c r="S552" s="821">
        <f>T552+U552</f>
        <v>0</v>
      </c>
      <c r="T552" s="822">
        <f>ROUND(T554*T555/1000,1)</f>
        <v>0</v>
      </c>
      <c r="U552" s="823">
        <f>ROUND(U554*U555/1000,1)</f>
        <v>0</v>
      </c>
      <c r="V552" s="561" t="s">
        <v>34</v>
      </c>
      <c r="W552" s="562" t="s">
        <v>34</v>
      </c>
      <c r="X552" s="562" t="s">
        <v>34</v>
      </c>
      <c r="Y552" s="563" t="s">
        <v>34</v>
      </c>
      <c r="Z552" s="933">
        <f t="shared" ref="Z552" si="1327">G552-J552</f>
        <v>0</v>
      </c>
      <c r="AA552" s="787">
        <f t="shared" ref="AA552" si="1328">G552-M552</f>
        <v>0</v>
      </c>
      <c r="AB552" s="787">
        <f t="shared" ref="AB552" si="1329">G552-P552</f>
        <v>0</v>
      </c>
      <c r="AC552" s="934">
        <f t="shared" ref="AC552" si="1330">G552-S552</f>
        <v>0</v>
      </c>
      <c r="AD552" s="935">
        <f t="shared" ref="AD552" si="1331">IF(G552&gt;0,ROUND((J552/G552),3),0)</f>
        <v>0</v>
      </c>
      <c r="AE552" s="936">
        <f t="shared" ref="AE552" si="1332">IF(G552&gt;0,ROUND((M552/G552),3),0)</f>
        <v>0</v>
      </c>
      <c r="AF552" s="936">
        <f t="shared" ref="AF552" si="1333">IF(G552&gt;0,ROUND((P552/G552),3),0)</f>
        <v>0</v>
      </c>
      <c r="AG552" s="937">
        <f t="shared" ref="AG552" si="1334">IF(G552&gt;0,ROUND((S552/G552),3),0)</f>
        <v>0</v>
      </c>
    </row>
    <row r="553" spans="1:34" s="507" customFormat="1" ht="12" outlineLevel="1" x14ac:dyDescent="0.25">
      <c r="A553" s="1169"/>
      <c r="B553" s="512"/>
      <c r="C553" s="513"/>
      <c r="D553" s="233" t="s">
        <v>360</v>
      </c>
      <c r="E553" s="234" t="s">
        <v>85</v>
      </c>
      <c r="F553" s="335" t="s">
        <v>35</v>
      </c>
      <c r="G553" s="869">
        <f>H553+I553</f>
        <v>0</v>
      </c>
      <c r="H553" s="870"/>
      <c r="I553" s="871"/>
      <c r="J553" s="869">
        <f>K553+L553</f>
        <v>0</v>
      </c>
      <c r="K553" s="870"/>
      <c r="L553" s="871"/>
      <c r="M553" s="869">
        <f>N553+O553</f>
        <v>0</v>
      </c>
      <c r="N553" s="870"/>
      <c r="O553" s="871"/>
      <c r="P553" s="869">
        <f>Q553+R553</f>
        <v>0</v>
      </c>
      <c r="Q553" s="870"/>
      <c r="R553" s="871"/>
      <c r="S553" s="869">
        <f>T553+U553</f>
        <v>0</v>
      </c>
      <c r="T553" s="870"/>
      <c r="U553" s="871"/>
      <c r="V553" s="555" t="s">
        <v>34</v>
      </c>
      <c r="W553" s="556" t="s">
        <v>34</v>
      </c>
      <c r="X553" s="556" t="s">
        <v>34</v>
      </c>
      <c r="Y553" s="557" t="s">
        <v>34</v>
      </c>
      <c r="Z553" s="954" t="s">
        <v>34</v>
      </c>
      <c r="AA553" s="955" t="s">
        <v>34</v>
      </c>
      <c r="AB553" s="955" t="s">
        <v>34</v>
      </c>
      <c r="AC553" s="956" t="s">
        <v>34</v>
      </c>
      <c r="AD553" s="954" t="s">
        <v>34</v>
      </c>
      <c r="AE553" s="955" t="s">
        <v>34</v>
      </c>
      <c r="AF553" s="955" t="s">
        <v>34</v>
      </c>
      <c r="AG553" s="956" t="s">
        <v>34</v>
      </c>
    </row>
    <row r="554" spans="1:34" s="507" customFormat="1" ht="12" outlineLevel="1" x14ac:dyDescent="0.25">
      <c r="A554" s="1169"/>
      <c r="B554" s="512"/>
      <c r="C554" s="516"/>
      <c r="D554" s="233" t="s">
        <v>360</v>
      </c>
      <c r="E554" s="234" t="s">
        <v>357</v>
      </c>
      <c r="F554" s="335" t="s">
        <v>37</v>
      </c>
      <c r="G554" s="872">
        <f>H554+I554</f>
        <v>0</v>
      </c>
      <c r="H554" s="873"/>
      <c r="I554" s="874"/>
      <c r="J554" s="872">
        <f>K554+L554</f>
        <v>0</v>
      </c>
      <c r="K554" s="873"/>
      <c r="L554" s="874"/>
      <c r="M554" s="872">
        <f>N554+O554</f>
        <v>0</v>
      </c>
      <c r="N554" s="873"/>
      <c r="O554" s="874"/>
      <c r="P554" s="872">
        <f>Q554+R554</f>
        <v>0</v>
      </c>
      <c r="Q554" s="873"/>
      <c r="R554" s="874"/>
      <c r="S554" s="872">
        <f>T554+U554</f>
        <v>0</v>
      </c>
      <c r="T554" s="873"/>
      <c r="U554" s="874"/>
      <c r="V554" s="555" t="s">
        <v>34</v>
      </c>
      <c r="W554" s="556" t="s">
        <v>34</v>
      </c>
      <c r="X554" s="556" t="s">
        <v>34</v>
      </c>
      <c r="Y554" s="557" t="s">
        <v>34</v>
      </c>
      <c r="Z554" s="954" t="s">
        <v>34</v>
      </c>
      <c r="AA554" s="955" t="s">
        <v>34</v>
      </c>
      <c r="AB554" s="955" t="s">
        <v>34</v>
      </c>
      <c r="AC554" s="956" t="s">
        <v>34</v>
      </c>
      <c r="AD554" s="954" t="s">
        <v>34</v>
      </c>
      <c r="AE554" s="955" t="s">
        <v>34</v>
      </c>
      <c r="AF554" s="955" t="s">
        <v>34</v>
      </c>
      <c r="AG554" s="956" t="s">
        <v>34</v>
      </c>
    </row>
    <row r="555" spans="1:34" s="508" customFormat="1" ht="12.75" outlineLevel="1" thickBot="1" x14ac:dyDescent="0.3">
      <c r="A555" s="1169"/>
      <c r="B555" s="522"/>
      <c r="C555" s="610"/>
      <c r="D555" s="609" t="s">
        <v>360</v>
      </c>
      <c r="E555" s="611" t="s">
        <v>358</v>
      </c>
      <c r="F555" s="612" t="s">
        <v>62</v>
      </c>
      <c r="G555" s="830">
        <f>IF(I555+H555&gt;0,AVERAGE(H555:I555),0)</f>
        <v>0</v>
      </c>
      <c r="H555" s="831"/>
      <c r="I555" s="832"/>
      <c r="J555" s="830">
        <f>IF(L555+K555&gt;0,AVERAGE(K555:L555),0)</f>
        <v>0</v>
      </c>
      <c r="K555" s="831"/>
      <c r="L555" s="832"/>
      <c r="M555" s="830">
        <f>IF(O555+N555&gt;0,AVERAGE(N555:O555),0)</f>
        <v>0</v>
      </c>
      <c r="N555" s="831"/>
      <c r="O555" s="832"/>
      <c r="P555" s="830">
        <f>IF(R555+Q555&gt;0,AVERAGE(Q555:R555),0)</f>
        <v>0</v>
      </c>
      <c r="Q555" s="831"/>
      <c r="R555" s="832"/>
      <c r="S555" s="830">
        <f>IF(U555+T555&gt;0,AVERAGE(T555:U555),0)</f>
        <v>0</v>
      </c>
      <c r="T555" s="831"/>
      <c r="U555" s="832"/>
      <c r="V555" s="558" t="s">
        <v>34</v>
      </c>
      <c r="W555" s="559" t="s">
        <v>34</v>
      </c>
      <c r="X555" s="559" t="s">
        <v>34</v>
      </c>
      <c r="Y555" s="560" t="s">
        <v>34</v>
      </c>
      <c r="Z555" s="957" t="s">
        <v>34</v>
      </c>
      <c r="AA555" s="958" t="s">
        <v>34</v>
      </c>
      <c r="AB555" s="958" t="s">
        <v>34</v>
      </c>
      <c r="AC555" s="959" t="s">
        <v>34</v>
      </c>
      <c r="AD555" s="957" t="s">
        <v>34</v>
      </c>
      <c r="AE555" s="958" t="s">
        <v>34</v>
      </c>
      <c r="AF555" s="958" t="s">
        <v>34</v>
      </c>
      <c r="AG555" s="959" t="s">
        <v>34</v>
      </c>
    </row>
    <row r="556" spans="1:34" s="508" customFormat="1" ht="17.25" outlineLevel="1" thickTop="1" thickBot="1" x14ac:dyDescent="0.3">
      <c r="A556" s="127"/>
      <c r="B556" s="244" t="s">
        <v>757</v>
      </c>
      <c r="C556" s="189">
        <v>3122</v>
      </c>
      <c r="D556" s="190" t="s">
        <v>83</v>
      </c>
      <c r="E556" s="647" t="s">
        <v>504</v>
      </c>
      <c r="F556" s="265" t="s">
        <v>43</v>
      </c>
      <c r="G556" s="797">
        <f>H556+I556</f>
        <v>0</v>
      </c>
      <c r="H556" s="798"/>
      <c r="I556" s="799"/>
      <c r="J556" s="797">
        <f>K556+L556</f>
        <v>0</v>
      </c>
      <c r="K556" s="798"/>
      <c r="L556" s="799"/>
      <c r="M556" s="797">
        <f>N556+O556</f>
        <v>0</v>
      </c>
      <c r="N556" s="798"/>
      <c r="O556" s="799"/>
      <c r="P556" s="797">
        <f>Q556+R556</f>
        <v>0</v>
      </c>
      <c r="Q556" s="798"/>
      <c r="R556" s="799"/>
      <c r="S556" s="797">
        <f>T556+U556</f>
        <v>0</v>
      </c>
      <c r="T556" s="798"/>
      <c r="U556" s="799"/>
      <c r="V556" s="567" t="s">
        <v>34</v>
      </c>
      <c r="W556" s="568" t="s">
        <v>34</v>
      </c>
      <c r="X556" s="568" t="s">
        <v>34</v>
      </c>
      <c r="Y556" s="569" t="s">
        <v>34</v>
      </c>
      <c r="Z556" s="966">
        <f t="shared" ref="Z556:Z564" si="1335">G556-J556</f>
        <v>0</v>
      </c>
      <c r="AA556" s="819">
        <f t="shared" ref="AA556:AA564" si="1336">G556-M556</f>
        <v>0</v>
      </c>
      <c r="AB556" s="819">
        <f t="shared" ref="AB556:AB564" si="1337">G556-P556</f>
        <v>0</v>
      </c>
      <c r="AC556" s="967">
        <f t="shared" ref="AC556:AC564" si="1338">G556-S556</f>
        <v>0</v>
      </c>
      <c r="AD556" s="968">
        <f t="shared" ref="AD556" si="1339">IF(G556&gt;0,ROUND((J556/G556),3),0)</f>
        <v>0</v>
      </c>
      <c r="AE556" s="969">
        <f t="shared" ref="AE556:AE558" si="1340">IF(G556&gt;0,ROUND((M556/G556),3),0)</f>
        <v>0</v>
      </c>
      <c r="AF556" s="969">
        <f t="shared" ref="AF556:AF558" si="1341">IF(G556&gt;0,ROUND((P556/G556),3),0)</f>
        <v>0</v>
      </c>
      <c r="AG556" s="970">
        <f t="shared" ref="AG556:AG558" si="1342">IF(G556&gt;0,ROUND((S556/G556),3),0)</f>
        <v>0</v>
      </c>
    </row>
    <row r="557" spans="1:34" s="132" customFormat="1" ht="27" outlineLevel="1" thickTop="1" thickBot="1" x14ac:dyDescent="0.3">
      <c r="A557" s="448"/>
      <c r="B557" s="244" t="s">
        <v>758</v>
      </c>
      <c r="C557" s="199">
        <v>3122</v>
      </c>
      <c r="D557" s="223"/>
      <c r="E557" s="175" t="s">
        <v>600</v>
      </c>
      <c r="F557" s="148" t="s">
        <v>43</v>
      </c>
      <c r="G557" s="714">
        <f t="shared" ref="G557:G559" si="1343">H557+I557</f>
        <v>0</v>
      </c>
      <c r="H557" s="961"/>
      <c r="I557" s="1863"/>
      <c r="J557" s="714">
        <f t="shared" ref="J557:J559" si="1344">K557+L557</f>
        <v>0</v>
      </c>
      <c r="K557" s="961"/>
      <c r="L557" s="1863"/>
      <c r="M557" s="714">
        <f t="shared" ref="M557:M559" si="1345">N557+O557</f>
        <v>0</v>
      </c>
      <c r="N557" s="961"/>
      <c r="O557" s="1863"/>
      <c r="P557" s="714">
        <f t="shared" ref="P557:P559" si="1346">Q557+R557</f>
        <v>0</v>
      </c>
      <c r="Q557" s="961"/>
      <c r="R557" s="1863"/>
      <c r="S557" s="714">
        <f t="shared" ref="S557:S559" si="1347">T557+U557</f>
        <v>0</v>
      </c>
      <c r="T557" s="961"/>
      <c r="U557" s="1863"/>
      <c r="V557" s="564" t="s">
        <v>34</v>
      </c>
      <c r="W557" s="565" t="s">
        <v>34</v>
      </c>
      <c r="X557" s="565" t="s">
        <v>34</v>
      </c>
      <c r="Y557" s="566" t="s">
        <v>34</v>
      </c>
      <c r="Z557" s="960">
        <f t="shared" si="1335"/>
        <v>0</v>
      </c>
      <c r="AA557" s="961">
        <f t="shared" si="1336"/>
        <v>0</v>
      </c>
      <c r="AB557" s="961">
        <f t="shared" si="1337"/>
        <v>0</v>
      </c>
      <c r="AC557" s="962">
        <f t="shared" si="1338"/>
        <v>0</v>
      </c>
      <c r="AD557" s="963">
        <f>IF(G557&gt;0,ROUND((J557/G557),3),0)</f>
        <v>0</v>
      </c>
      <c r="AE557" s="964">
        <f t="shared" si="1340"/>
        <v>0</v>
      </c>
      <c r="AF557" s="964">
        <f t="shared" si="1341"/>
        <v>0</v>
      </c>
      <c r="AG557" s="965">
        <f t="shared" si="1342"/>
        <v>0</v>
      </c>
      <c r="AH557" s="143"/>
    </row>
    <row r="558" spans="1:34" s="132" customFormat="1" ht="27" outlineLevel="1" thickTop="1" thickBot="1" x14ac:dyDescent="0.3">
      <c r="A558" s="448"/>
      <c r="B558" s="244" t="s">
        <v>759</v>
      </c>
      <c r="C558" s="189">
        <v>3122</v>
      </c>
      <c r="D558" s="1091"/>
      <c r="E558" s="191" t="s">
        <v>601</v>
      </c>
      <c r="F558" s="192" t="s">
        <v>43</v>
      </c>
      <c r="G558" s="714">
        <f t="shared" si="1343"/>
        <v>0</v>
      </c>
      <c r="H558" s="961"/>
      <c r="I558" s="1863"/>
      <c r="J558" s="714">
        <f t="shared" si="1344"/>
        <v>0</v>
      </c>
      <c r="K558" s="961"/>
      <c r="L558" s="1863"/>
      <c r="M558" s="714">
        <f t="shared" si="1345"/>
        <v>0</v>
      </c>
      <c r="N558" s="961"/>
      <c r="O558" s="1863"/>
      <c r="P558" s="714">
        <f t="shared" si="1346"/>
        <v>0</v>
      </c>
      <c r="Q558" s="961"/>
      <c r="R558" s="1863"/>
      <c r="S558" s="714">
        <f t="shared" si="1347"/>
        <v>0</v>
      </c>
      <c r="T558" s="961"/>
      <c r="U558" s="1863"/>
      <c r="V558" s="567" t="s">
        <v>34</v>
      </c>
      <c r="W558" s="568" t="s">
        <v>34</v>
      </c>
      <c r="X558" s="568" t="s">
        <v>34</v>
      </c>
      <c r="Y558" s="566" t="s">
        <v>34</v>
      </c>
      <c r="Z558" s="960">
        <f t="shared" si="1335"/>
        <v>0</v>
      </c>
      <c r="AA558" s="961">
        <f t="shared" si="1336"/>
        <v>0</v>
      </c>
      <c r="AB558" s="961">
        <f t="shared" si="1337"/>
        <v>0</v>
      </c>
      <c r="AC558" s="962">
        <f t="shared" si="1338"/>
        <v>0</v>
      </c>
      <c r="AD558" s="963">
        <f>IF(G558&gt;0,ROUND((J558/G558),3),0)</f>
        <v>0</v>
      </c>
      <c r="AE558" s="964">
        <f t="shared" si="1340"/>
        <v>0</v>
      </c>
      <c r="AF558" s="964">
        <f t="shared" si="1341"/>
        <v>0</v>
      </c>
      <c r="AG558" s="965">
        <f t="shared" si="1342"/>
        <v>0</v>
      </c>
      <c r="AH558" s="143"/>
    </row>
    <row r="559" spans="1:34" s="132" customFormat="1" ht="27" outlineLevel="1" thickTop="1" thickBot="1" x14ac:dyDescent="0.3">
      <c r="A559" s="448"/>
      <c r="B559" s="244" t="s">
        <v>760</v>
      </c>
      <c r="C559" s="189">
        <v>3122</v>
      </c>
      <c r="D559" s="1091"/>
      <c r="E559" s="191" t="s">
        <v>602</v>
      </c>
      <c r="F559" s="192" t="s">
        <v>43</v>
      </c>
      <c r="G559" s="714">
        <f t="shared" si="1343"/>
        <v>0</v>
      </c>
      <c r="H559" s="961"/>
      <c r="I559" s="1863"/>
      <c r="J559" s="714">
        <f t="shared" si="1344"/>
        <v>0</v>
      </c>
      <c r="K559" s="961"/>
      <c r="L559" s="1863"/>
      <c r="M559" s="714">
        <f t="shared" si="1345"/>
        <v>0</v>
      </c>
      <c r="N559" s="961"/>
      <c r="O559" s="1863"/>
      <c r="P559" s="714">
        <f t="shared" si="1346"/>
        <v>0</v>
      </c>
      <c r="Q559" s="961"/>
      <c r="R559" s="1863"/>
      <c r="S559" s="714">
        <f t="shared" si="1347"/>
        <v>0</v>
      </c>
      <c r="T559" s="961"/>
      <c r="U559" s="1863"/>
      <c r="V559" s="567" t="s">
        <v>34</v>
      </c>
      <c r="W559" s="568" t="s">
        <v>34</v>
      </c>
      <c r="X559" s="568" t="s">
        <v>34</v>
      </c>
      <c r="Y559" s="566" t="s">
        <v>34</v>
      </c>
      <c r="Z559" s="960">
        <f t="shared" ref="Z559" si="1348">G559-J559</f>
        <v>0</v>
      </c>
      <c r="AA559" s="961">
        <f t="shared" ref="AA559" si="1349">G559-M559</f>
        <v>0</v>
      </c>
      <c r="AB559" s="961">
        <f t="shared" ref="AB559" si="1350">G559-P559</f>
        <v>0</v>
      </c>
      <c r="AC559" s="962">
        <f t="shared" ref="AC559" si="1351">G559-S559</f>
        <v>0</v>
      </c>
      <c r="AD559" s="963">
        <f>IF(G559&gt;0,ROUND((J559/G559),3),0)</f>
        <v>0</v>
      </c>
      <c r="AE559" s="964">
        <f t="shared" ref="AE559" si="1352">IF(G559&gt;0,ROUND((M559/G559),3),0)</f>
        <v>0</v>
      </c>
      <c r="AF559" s="964">
        <f t="shared" ref="AF559" si="1353">IF(G559&gt;0,ROUND((P559/G559),3),0)</f>
        <v>0</v>
      </c>
      <c r="AG559" s="965">
        <f t="shared" ref="AG559" si="1354">IF(G559&gt;0,ROUND((S559/G559),3),0)</f>
        <v>0</v>
      </c>
      <c r="AH559" s="143"/>
    </row>
    <row r="560" spans="1:34" s="508" customFormat="1" ht="17.25" outlineLevel="1" thickTop="1" thickBot="1" x14ac:dyDescent="0.3">
      <c r="A560" s="127"/>
      <c r="B560" s="244" t="s">
        <v>761</v>
      </c>
      <c r="C560" s="189">
        <v>3122</v>
      </c>
      <c r="D560" s="190"/>
      <c r="E560" s="647" t="s">
        <v>469</v>
      </c>
      <c r="F560" s="265" t="s">
        <v>43</v>
      </c>
      <c r="G560" s="797">
        <f>H560+I560</f>
        <v>0</v>
      </c>
      <c r="H560" s="798"/>
      <c r="I560" s="799"/>
      <c r="J560" s="797">
        <f>K560+L560</f>
        <v>0</v>
      </c>
      <c r="K560" s="798"/>
      <c r="L560" s="799"/>
      <c r="M560" s="797">
        <f>N560+O560</f>
        <v>0</v>
      </c>
      <c r="N560" s="798"/>
      <c r="O560" s="799"/>
      <c r="P560" s="797">
        <f>Q560+R560</f>
        <v>0</v>
      </c>
      <c r="Q560" s="798"/>
      <c r="R560" s="799"/>
      <c r="S560" s="797">
        <f>T560+U560</f>
        <v>0</v>
      </c>
      <c r="T560" s="798"/>
      <c r="U560" s="799"/>
      <c r="V560" s="567" t="s">
        <v>34</v>
      </c>
      <c r="W560" s="568" t="s">
        <v>34</v>
      </c>
      <c r="X560" s="568" t="s">
        <v>34</v>
      </c>
      <c r="Y560" s="569" t="s">
        <v>34</v>
      </c>
      <c r="Z560" s="966">
        <f t="shared" si="1335"/>
        <v>0</v>
      </c>
      <c r="AA560" s="819">
        <f t="shared" si="1336"/>
        <v>0</v>
      </c>
      <c r="AB560" s="819">
        <f t="shared" si="1337"/>
        <v>0</v>
      </c>
      <c r="AC560" s="967">
        <f t="shared" si="1338"/>
        <v>0</v>
      </c>
      <c r="AD560" s="968">
        <f t="shared" ref="AD560:AD564" si="1355">IF(G560&gt;0,ROUND((J560/G560),3),0)</f>
        <v>0</v>
      </c>
      <c r="AE560" s="969">
        <f t="shared" ref="AE560:AE564" si="1356">IF(G560&gt;0,ROUND((M560/G560),3),0)</f>
        <v>0</v>
      </c>
      <c r="AF560" s="969">
        <f t="shared" ref="AF560:AF564" si="1357">IF(G560&gt;0,ROUND((P560/G560),3),0)</f>
        <v>0</v>
      </c>
      <c r="AG560" s="970">
        <f t="shared" ref="AG560:AG561" si="1358">IF(G560&gt;0,ROUND((S560/G560),3),0)</f>
        <v>0</v>
      </c>
    </row>
    <row r="561" spans="1:34" s="143" customFormat="1" ht="27" outlineLevel="1" thickTop="1" thickBot="1" x14ac:dyDescent="0.3">
      <c r="A561" s="127"/>
      <c r="B561" s="1466" t="s">
        <v>762</v>
      </c>
      <c r="C561" s="535" t="s">
        <v>354</v>
      </c>
      <c r="D561" s="363"/>
      <c r="E561" s="536" t="s">
        <v>156</v>
      </c>
      <c r="F561" s="202" t="s">
        <v>43</v>
      </c>
      <c r="G561" s="642">
        <f>H561+I561</f>
        <v>0</v>
      </c>
      <c r="H561" s="643"/>
      <c r="I561" s="644"/>
      <c r="J561" s="642">
        <f>K561+L561</f>
        <v>0</v>
      </c>
      <c r="K561" s="643"/>
      <c r="L561" s="644"/>
      <c r="M561" s="642">
        <f>N561+O561</f>
        <v>0</v>
      </c>
      <c r="N561" s="643"/>
      <c r="O561" s="644"/>
      <c r="P561" s="642">
        <f>Q561+R561</f>
        <v>0</v>
      </c>
      <c r="Q561" s="643"/>
      <c r="R561" s="644"/>
      <c r="S561" s="642">
        <f>T561+U561</f>
        <v>0</v>
      </c>
      <c r="T561" s="643"/>
      <c r="U561" s="644"/>
      <c r="V561" s="561" t="s">
        <v>34</v>
      </c>
      <c r="W561" s="562" t="s">
        <v>34</v>
      </c>
      <c r="X561" s="562" t="s">
        <v>34</v>
      </c>
      <c r="Y561" s="563" t="s">
        <v>34</v>
      </c>
      <c r="Z561" s="933">
        <f t="shared" si="1335"/>
        <v>0</v>
      </c>
      <c r="AA561" s="787">
        <f t="shared" si="1336"/>
        <v>0</v>
      </c>
      <c r="AB561" s="787">
        <f t="shared" si="1337"/>
        <v>0</v>
      </c>
      <c r="AC561" s="934">
        <f t="shared" si="1338"/>
        <v>0</v>
      </c>
      <c r="AD561" s="935">
        <f t="shared" si="1355"/>
        <v>0</v>
      </c>
      <c r="AE561" s="936">
        <f t="shared" si="1356"/>
        <v>0</v>
      </c>
      <c r="AF561" s="936">
        <f t="shared" si="1357"/>
        <v>0</v>
      </c>
      <c r="AG561" s="937">
        <f t="shared" si="1358"/>
        <v>0</v>
      </c>
    </row>
    <row r="562" spans="1:34" s="81" customFormat="1" ht="19.5" thickBot="1" x14ac:dyDescent="0.3">
      <c r="A562" s="1155"/>
      <c r="B562" s="284" t="s">
        <v>763</v>
      </c>
      <c r="C562" s="205" t="s">
        <v>365</v>
      </c>
      <c r="D562" s="107"/>
      <c r="E562" s="206" t="s">
        <v>366</v>
      </c>
      <c r="F562" s="364" t="s">
        <v>43</v>
      </c>
      <c r="G562" s="784">
        <f>ROUND(G563+G575+G576+G577+G578+G579+G580,1)</f>
        <v>0</v>
      </c>
      <c r="H562" s="785">
        <f t="shared" ref="H562:U562" si="1359">ROUND(H563+H575+H576+H577+H578+H579+H580,1)</f>
        <v>0</v>
      </c>
      <c r="I562" s="786">
        <f t="shared" si="1359"/>
        <v>0</v>
      </c>
      <c r="J562" s="784">
        <f t="shared" si="1359"/>
        <v>0</v>
      </c>
      <c r="K562" s="785">
        <f t="shared" si="1359"/>
        <v>0</v>
      </c>
      <c r="L562" s="786">
        <f t="shared" si="1359"/>
        <v>0</v>
      </c>
      <c r="M562" s="784">
        <f t="shared" si="1359"/>
        <v>0</v>
      </c>
      <c r="N562" s="785">
        <f t="shared" si="1359"/>
        <v>0</v>
      </c>
      <c r="O562" s="786">
        <f t="shared" si="1359"/>
        <v>0</v>
      </c>
      <c r="P562" s="784">
        <f t="shared" si="1359"/>
        <v>0</v>
      </c>
      <c r="Q562" s="785">
        <f t="shared" si="1359"/>
        <v>0</v>
      </c>
      <c r="R562" s="786">
        <f t="shared" si="1359"/>
        <v>0</v>
      </c>
      <c r="S562" s="784">
        <f t="shared" si="1359"/>
        <v>0</v>
      </c>
      <c r="T562" s="785">
        <f t="shared" si="1359"/>
        <v>0</v>
      </c>
      <c r="U562" s="786">
        <f t="shared" si="1359"/>
        <v>0</v>
      </c>
      <c r="V562" s="550" t="s">
        <v>34</v>
      </c>
      <c r="W562" s="540" t="s">
        <v>34</v>
      </c>
      <c r="X562" s="540" t="s">
        <v>34</v>
      </c>
      <c r="Y562" s="551" t="s">
        <v>34</v>
      </c>
      <c r="Z562" s="927">
        <f t="shared" si="1335"/>
        <v>0</v>
      </c>
      <c r="AA562" s="928">
        <f t="shared" si="1336"/>
        <v>0</v>
      </c>
      <c r="AB562" s="928">
        <f t="shared" si="1337"/>
        <v>0</v>
      </c>
      <c r="AC562" s="929">
        <f t="shared" si="1338"/>
        <v>0</v>
      </c>
      <c r="AD562" s="930">
        <f t="shared" si="1355"/>
        <v>0</v>
      </c>
      <c r="AE562" s="931">
        <f t="shared" si="1356"/>
        <v>0</v>
      </c>
      <c r="AF562" s="931">
        <f t="shared" si="1357"/>
        <v>0</v>
      </c>
      <c r="AG562" s="932">
        <f>IF(G562&gt;0,ROUND((S562/G562),3),0)</f>
        <v>0</v>
      </c>
    </row>
    <row r="563" spans="1:34" s="117" customFormat="1" ht="16.5" outlineLevel="1" thickBot="1" x14ac:dyDescent="0.3">
      <c r="A563" s="127"/>
      <c r="B563" s="1487" t="s">
        <v>764</v>
      </c>
      <c r="C563" s="344" t="s">
        <v>367</v>
      </c>
      <c r="D563" s="345"/>
      <c r="E563" s="279" t="s">
        <v>368</v>
      </c>
      <c r="F563" s="145" t="s">
        <v>43</v>
      </c>
      <c r="G563" s="800">
        <f>G564+G566+G568+G570+G572</f>
        <v>0</v>
      </c>
      <c r="H563" s="801">
        <f>H564+H566+H568+H570+H572</f>
        <v>0</v>
      </c>
      <c r="I563" s="802">
        <f t="shared" ref="I563" si="1360">I564+I566+I568+I570+I572</f>
        <v>0</v>
      </c>
      <c r="J563" s="800">
        <f>J564+J566+J568+J570+J572</f>
        <v>0</v>
      </c>
      <c r="K563" s="801">
        <f>K564+K566+K568+K570+K572</f>
        <v>0</v>
      </c>
      <c r="L563" s="802">
        <f t="shared" ref="L563" si="1361">L564+L566+L568+L570+L572</f>
        <v>0</v>
      </c>
      <c r="M563" s="800">
        <f>M564+M566+M568+M570+M572</f>
        <v>0</v>
      </c>
      <c r="N563" s="801">
        <f>N564+N566+N568+N570+N572</f>
        <v>0</v>
      </c>
      <c r="O563" s="802">
        <f t="shared" ref="O563" si="1362">O564+O566+O568+O570+O572</f>
        <v>0</v>
      </c>
      <c r="P563" s="800">
        <f>P564+P566+P568+P570+P572</f>
        <v>0</v>
      </c>
      <c r="Q563" s="801">
        <f>Q564+Q566+Q568+Q570+Q572</f>
        <v>0</v>
      </c>
      <c r="R563" s="802">
        <f t="shared" ref="R563" si="1363">R564+R566+R568+R570+R572</f>
        <v>0</v>
      </c>
      <c r="S563" s="800">
        <f>S564+S566+S568+S570+S572</f>
        <v>0</v>
      </c>
      <c r="T563" s="801">
        <f>T564+T566+T568+T570+T572</f>
        <v>0</v>
      </c>
      <c r="U563" s="802">
        <f t="shared" ref="U563" si="1364">U564+U566+U568+U570+U572</f>
        <v>0</v>
      </c>
      <c r="V563" s="564" t="s">
        <v>34</v>
      </c>
      <c r="W563" s="565" t="s">
        <v>34</v>
      </c>
      <c r="X563" s="565" t="s">
        <v>34</v>
      </c>
      <c r="Y563" s="566" t="s">
        <v>34</v>
      </c>
      <c r="Z563" s="960">
        <f t="shared" si="1335"/>
        <v>0</v>
      </c>
      <c r="AA563" s="961">
        <f t="shared" si="1336"/>
        <v>0</v>
      </c>
      <c r="AB563" s="961">
        <f t="shared" si="1337"/>
        <v>0</v>
      </c>
      <c r="AC563" s="962">
        <f t="shared" si="1338"/>
        <v>0</v>
      </c>
      <c r="AD563" s="963">
        <f t="shared" si="1355"/>
        <v>0</v>
      </c>
      <c r="AE563" s="964">
        <f t="shared" si="1356"/>
        <v>0</v>
      </c>
      <c r="AF563" s="964">
        <f t="shared" si="1357"/>
        <v>0</v>
      </c>
      <c r="AG563" s="965">
        <f t="shared" ref="AG563:AG564" si="1365">IF(G563&gt;0,ROUND((S563/G563),3),0)</f>
        <v>0</v>
      </c>
    </row>
    <row r="564" spans="1:34" s="143" customFormat="1" ht="15.75" outlineLevel="1" thickTop="1" x14ac:dyDescent="0.25">
      <c r="A564" s="448"/>
      <c r="B564" s="166" t="s">
        <v>765</v>
      </c>
      <c r="C564" s="320">
        <v>3132</v>
      </c>
      <c r="D564" s="321" t="s">
        <v>57</v>
      </c>
      <c r="E564" s="365" t="s">
        <v>369</v>
      </c>
      <c r="F564" s="356" t="s">
        <v>43</v>
      </c>
      <c r="G564" s="710">
        <f t="shared" ref="G564:G573" si="1366">H564+I564</f>
        <v>0</v>
      </c>
      <c r="H564" s="817"/>
      <c r="I564" s="818"/>
      <c r="J564" s="710">
        <f t="shared" ref="J564:J573" si="1367">K564+L564</f>
        <v>0</v>
      </c>
      <c r="K564" s="817"/>
      <c r="L564" s="818"/>
      <c r="M564" s="710">
        <f t="shared" ref="M564:M573" si="1368">N564+O564</f>
        <v>0</v>
      </c>
      <c r="N564" s="817"/>
      <c r="O564" s="818"/>
      <c r="P564" s="710">
        <f t="shared" ref="P564:P573" si="1369">Q564+R564</f>
        <v>0</v>
      </c>
      <c r="Q564" s="817"/>
      <c r="R564" s="818"/>
      <c r="S564" s="710">
        <f t="shared" ref="S564:S573" si="1370">T564+U564</f>
        <v>0</v>
      </c>
      <c r="T564" s="817"/>
      <c r="U564" s="818"/>
      <c r="V564" s="561" t="s">
        <v>34</v>
      </c>
      <c r="W564" s="562" t="s">
        <v>34</v>
      </c>
      <c r="X564" s="562" t="s">
        <v>34</v>
      </c>
      <c r="Y564" s="563" t="s">
        <v>34</v>
      </c>
      <c r="Z564" s="978">
        <f t="shared" si="1335"/>
        <v>0</v>
      </c>
      <c r="AA564" s="979">
        <f t="shared" si="1336"/>
        <v>0</v>
      </c>
      <c r="AB564" s="979">
        <f t="shared" si="1337"/>
        <v>0</v>
      </c>
      <c r="AC564" s="980">
        <f t="shared" si="1338"/>
        <v>0</v>
      </c>
      <c r="AD564" s="981">
        <f t="shared" si="1355"/>
        <v>0</v>
      </c>
      <c r="AE564" s="982">
        <f t="shared" si="1356"/>
        <v>0</v>
      </c>
      <c r="AF564" s="982">
        <f t="shared" si="1357"/>
        <v>0</v>
      </c>
      <c r="AG564" s="983">
        <f t="shared" si="1365"/>
        <v>0</v>
      </c>
    </row>
    <row r="565" spans="1:34" s="132" customFormat="1" ht="12" outlineLevel="1" x14ac:dyDescent="0.25">
      <c r="A565" s="1156"/>
      <c r="B565" s="133"/>
      <c r="C565" s="506"/>
      <c r="D565" s="509"/>
      <c r="E565" s="135" t="s">
        <v>85</v>
      </c>
      <c r="F565" s="136" t="s">
        <v>35</v>
      </c>
      <c r="G565" s="863">
        <f t="shared" si="1366"/>
        <v>0</v>
      </c>
      <c r="H565" s="864"/>
      <c r="I565" s="865"/>
      <c r="J565" s="863">
        <f t="shared" si="1367"/>
        <v>0</v>
      </c>
      <c r="K565" s="864"/>
      <c r="L565" s="865"/>
      <c r="M565" s="863">
        <f t="shared" si="1368"/>
        <v>0</v>
      </c>
      <c r="N565" s="864"/>
      <c r="O565" s="865"/>
      <c r="P565" s="863">
        <f t="shared" si="1369"/>
        <v>0</v>
      </c>
      <c r="Q565" s="864"/>
      <c r="R565" s="865"/>
      <c r="S565" s="863">
        <f t="shared" si="1370"/>
        <v>0</v>
      </c>
      <c r="T565" s="864"/>
      <c r="U565" s="865"/>
      <c r="V565" s="555" t="s">
        <v>34</v>
      </c>
      <c r="W565" s="556" t="s">
        <v>34</v>
      </c>
      <c r="X565" s="556" t="s">
        <v>34</v>
      </c>
      <c r="Y565" s="557" t="s">
        <v>34</v>
      </c>
      <c r="Z565" s="954" t="s">
        <v>34</v>
      </c>
      <c r="AA565" s="955" t="s">
        <v>34</v>
      </c>
      <c r="AB565" s="955" t="s">
        <v>34</v>
      </c>
      <c r="AC565" s="956" t="s">
        <v>34</v>
      </c>
      <c r="AD565" s="954" t="s">
        <v>34</v>
      </c>
      <c r="AE565" s="955" t="s">
        <v>34</v>
      </c>
      <c r="AF565" s="955" t="s">
        <v>34</v>
      </c>
      <c r="AG565" s="956" t="s">
        <v>34</v>
      </c>
    </row>
    <row r="566" spans="1:34" s="20" customFormat="1" outlineLevel="1" x14ac:dyDescent="0.25">
      <c r="A566" s="448"/>
      <c r="B566" s="157" t="s">
        <v>766</v>
      </c>
      <c r="C566" s="197">
        <v>3132</v>
      </c>
      <c r="D566" s="198" t="s">
        <v>57</v>
      </c>
      <c r="E566" s="366" t="s">
        <v>370</v>
      </c>
      <c r="F566" s="142" t="s">
        <v>43</v>
      </c>
      <c r="G566" s="639">
        <f t="shared" si="1366"/>
        <v>0</v>
      </c>
      <c r="H566" s="640"/>
      <c r="I566" s="641"/>
      <c r="J566" s="639">
        <f t="shared" si="1367"/>
        <v>0</v>
      </c>
      <c r="K566" s="640"/>
      <c r="L566" s="641"/>
      <c r="M566" s="639">
        <f t="shared" si="1368"/>
        <v>0</v>
      </c>
      <c r="N566" s="640"/>
      <c r="O566" s="641"/>
      <c r="P566" s="639">
        <f t="shared" si="1369"/>
        <v>0</v>
      </c>
      <c r="Q566" s="640"/>
      <c r="R566" s="641"/>
      <c r="S566" s="639">
        <f t="shared" si="1370"/>
        <v>0</v>
      </c>
      <c r="T566" s="640"/>
      <c r="U566" s="641"/>
      <c r="V566" s="561" t="s">
        <v>34</v>
      </c>
      <c r="W566" s="562" t="s">
        <v>34</v>
      </c>
      <c r="X566" s="562" t="s">
        <v>34</v>
      </c>
      <c r="Y566" s="563" t="s">
        <v>34</v>
      </c>
      <c r="Z566" s="978">
        <f t="shared" ref="Z566" si="1371">G566-J566</f>
        <v>0</v>
      </c>
      <c r="AA566" s="979">
        <f t="shared" ref="AA566" si="1372">G566-M566</f>
        <v>0</v>
      </c>
      <c r="AB566" s="979">
        <f t="shared" ref="AB566" si="1373">G566-P566</f>
        <v>0</v>
      </c>
      <c r="AC566" s="934">
        <f t="shared" ref="AC566" si="1374">G566-S566</f>
        <v>0</v>
      </c>
      <c r="AD566" s="935">
        <f t="shared" ref="AD566" si="1375">IF(G566&gt;0,ROUND((J566/G566),3),0)</f>
        <v>0</v>
      </c>
      <c r="AE566" s="936">
        <f t="shared" ref="AE566" si="1376">IF(G566&gt;0,ROUND((M566/G566),3),0)</f>
        <v>0</v>
      </c>
      <c r="AF566" s="936">
        <f t="shared" ref="AF566" si="1377">IF(G566&gt;0,ROUND((P566/G566),3),0)</f>
        <v>0</v>
      </c>
      <c r="AG566" s="937">
        <f t="shared" ref="AG566" si="1378">IF(G566&gt;0,ROUND((S566/G566),3),0)</f>
        <v>0</v>
      </c>
    </row>
    <row r="567" spans="1:34" s="132" customFormat="1" ht="12" outlineLevel="1" x14ac:dyDescent="0.25">
      <c r="A567" s="1156"/>
      <c r="B567" s="119"/>
      <c r="C567" s="214"/>
      <c r="D567" s="215"/>
      <c r="E567" s="122" t="s">
        <v>85</v>
      </c>
      <c r="F567" s="136" t="s">
        <v>35</v>
      </c>
      <c r="G567" s="863">
        <f t="shared" si="1366"/>
        <v>0</v>
      </c>
      <c r="H567" s="864"/>
      <c r="I567" s="865"/>
      <c r="J567" s="863">
        <f t="shared" si="1367"/>
        <v>0</v>
      </c>
      <c r="K567" s="864"/>
      <c r="L567" s="865"/>
      <c r="M567" s="863">
        <f t="shared" si="1368"/>
        <v>0</v>
      </c>
      <c r="N567" s="864"/>
      <c r="O567" s="865"/>
      <c r="P567" s="863">
        <f t="shared" si="1369"/>
        <v>0</v>
      </c>
      <c r="Q567" s="864"/>
      <c r="R567" s="865"/>
      <c r="S567" s="863">
        <f t="shared" si="1370"/>
        <v>0</v>
      </c>
      <c r="T567" s="864"/>
      <c r="U567" s="865"/>
      <c r="V567" s="555" t="s">
        <v>34</v>
      </c>
      <c r="W567" s="556" t="s">
        <v>34</v>
      </c>
      <c r="X567" s="556" t="s">
        <v>34</v>
      </c>
      <c r="Y567" s="557" t="s">
        <v>34</v>
      </c>
      <c r="Z567" s="954" t="s">
        <v>34</v>
      </c>
      <c r="AA567" s="955" t="s">
        <v>34</v>
      </c>
      <c r="AB567" s="955" t="s">
        <v>34</v>
      </c>
      <c r="AC567" s="956" t="s">
        <v>34</v>
      </c>
      <c r="AD567" s="954" t="s">
        <v>34</v>
      </c>
      <c r="AE567" s="955" t="s">
        <v>34</v>
      </c>
      <c r="AF567" s="955" t="s">
        <v>34</v>
      </c>
      <c r="AG567" s="956" t="s">
        <v>34</v>
      </c>
    </row>
    <row r="568" spans="1:34" s="20" customFormat="1" ht="25.5" outlineLevel="1" x14ac:dyDescent="0.25">
      <c r="A568" s="448"/>
      <c r="B568" s="157" t="s">
        <v>767</v>
      </c>
      <c r="C568" s="197">
        <v>3132</v>
      </c>
      <c r="D568" s="198" t="s">
        <v>57</v>
      </c>
      <c r="E568" s="366" t="s">
        <v>505</v>
      </c>
      <c r="F568" s="142" t="s">
        <v>43</v>
      </c>
      <c r="G568" s="639">
        <f t="shared" si="1366"/>
        <v>0</v>
      </c>
      <c r="H568" s="640"/>
      <c r="I568" s="641"/>
      <c r="J568" s="639">
        <f t="shared" si="1367"/>
        <v>0</v>
      </c>
      <c r="K568" s="640"/>
      <c r="L568" s="641"/>
      <c r="M568" s="639">
        <f t="shared" si="1368"/>
        <v>0</v>
      </c>
      <c r="N568" s="640"/>
      <c r="O568" s="641"/>
      <c r="P568" s="639">
        <f t="shared" si="1369"/>
        <v>0</v>
      </c>
      <c r="Q568" s="640"/>
      <c r="R568" s="641"/>
      <c r="S568" s="639">
        <f t="shared" si="1370"/>
        <v>0</v>
      </c>
      <c r="T568" s="640"/>
      <c r="U568" s="641"/>
      <c r="V568" s="561" t="s">
        <v>34</v>
      </c>
      <c r="W568" s="562" t="s">
        <v>34</v>
      </c>
      <c r="X568" s="562" t="s">
        <v>34</v>
      </c>
      <c r="Y568" s="563" t="s">
        <v>34</v>
      </c>
      <c r="Z568" s="978">
        <f t="shared" ref="Z568" si="1379">G568-J568</f>
        <v>0</v>
      </c>
      <c r="AA568" s="979">
        <f t="shared" ref="AA568" si="1380">G568-M568</f>
        <v>0</v>
      </c>
      <c r="AB568" s="979">
        <f t="shared" ref="AB568" si="1381">G568-P568</f>
        <v>0</v>
      </c>
      <c r="AC568" s="934">
        <f t="shared" ref="AC568" si="1382">G568-S568</f>
        <v>0</v>
      </c>
      <c r="AD568" s="935">
        <f t="shared" ref="AD568" si="1383">IF(G568&gt;0,ROUND((J568/G568),3),0)</f>
        <v>0</v>
      </c>
      <c r="AE568" s="936">
        <f t="shared" ref="AE568" si="1384">IF(G568&gt;0,ROUND((M568/G568),3),0)</f>
        <v>0</v>
      </c>
      <c r="AF568" s="936">
        <f t="shared" ref="AF568" si="1385">IF(G568&gt;0,ROUND((P568/G568),3),0)</f>
        <v>0</v>
      </c>
      <c r="AG568" s="937">
        <f t="shared" ref="AG568" si="1386">IF(G568&gt;0,ROUND((S568/G568),3),0)</f>
        <v>0</v>
      </c>
    </row>
    <row r="569" spans="1:34" s="132" customFormat="1" ht="12" outlineLevel="1" x14ac:dyDescent="0.25">
      <c r="A569" s="1156"/>
      <c r="B569" s="119"/>
      <c r="C569" s="214"/>
      <c r="D569" s="215"/>
      <c r="E569" s="122" t="s">
        <v>85</v>
      </c>
      <c r="F569" s="136" t="s">
        <v>35</v>
      </c>
      <c r="G569" s="863">
        <f t="shared" si="1366"/>
        <v>0</v>
      </c>
      <c r="H569" s="864"/>
      <c r="I569" s="865"/>
      <c r="J569" s="863">
        <f t="shared" si="1367"/>
        <v>0</v>
      </c>
      <c r="K569" s="864"/>
      <c r="L569" s="865"/>
      <c r="M569" s="863">
        <f t="shared" si="1368"/>
        <v>0</v>
      </c>
      <c r="N569" s="864"/>
      <c r="O569" s="865"/>
      <c r="P569" s="863">
        <f t="shared" si="1369"/>
        <v>0</v>
      </c>
      <c r="Q569" s="864"/>
      <c r="R569" s="865"/>
      <c r="S569" s="863">
        <f t="shared" si="1370"/>
        <v>0</v>
      </c>
      <c r="T569" s="864"/>
      <c r="U569" s="865"/>
      <c r="V569" s="555" t="s">
        <v>34</v>
      </c>
      <c r="W569" s="556" t="s">
        <v>34</v>
      </c>
      <c r="X569" s="556" t="s">
        <v>34</v>
      </c>
      <c r="Y569" s="557" t="s">
        <v>34</v>
      </c>
      <c r="Z569" s="954" t="s">
        <v>34</v>
      </c>
      <c r="AA569" s="955" t="s">
        <v>34</v>
      </c>
      <c r="AB569" s="955" t="s">
        <v>34</v>
      </c>
      <c r="AC569" s="956" t="s">
        <v>34</v>
      </c>
      <c r="AD569" s="954" t="s">
        <v>34</v>
      </c>
      <c r="AE569" s="955" t="s">
        <v>34</v>
      </c>
      <c r="AF569" s="955" t="s">
        <v>34</v>
      </c>
      <c r="AG569" s="956" t="s">
        <v>34</v>
      </c>
    </row>
    <row r="570" spans="1:34" s="20" customFormat="1" outlineLevel="1" x14ac:dyDescent="0.25">
      <c r="A570" s="448"/>
      <c r="B570" s="157" t="s">
        <v>768</v>
      </c>
      <c r="C570" s="197">
        <v>3132</v>
      </c>
      <c r="D570" s="198" t="s">
        <v>75</v>
      </c>
      <c r="E570" s="366" t="s">
        <v>371</v>
      </c>
      <c r="F570" s="142" t="s">
        <v>43</v>
      </c>
      <c r="G570" s="639">
        <f t="shared" si="1366"/>
        <v>0</v>
      </c>
      <c r="H570" s="640"/>
      <c r="I570" s="641"/>
      <c r="J570" s="639">
        <f t="shared" si="1367"/>
        <v>0</v>
      </c>
      <c r="K570" s="640"/>
      <c r="L570" s="641"/>
      <c r="M570" s="639">
        <f t="shared" si="1368"/>
        <v>0</v>
      </c>
      <c r="N570" s="640"/>
      <c r="O570" s="641"/>
      <c r="P570" s="639">
        <f t="shared" si="1369"/>
        <v>0</v>
      </c>
      <c r="Q570" s="640"/>
      <c r="R570" s="641"/>
      <c r="S570" s="639">
        <f t="shared" si="1370"/>
        <v>0</v>
      </c>
      <c r="T570" s="640"/>
      <c r="U570" s="641"/>
      <c r="V570" s="561" t="s">
        <v>34</v>
      </c>
      <c r="W570" s="562" t="s">
        <v>34</v>
      </c>
      <c r="X570" s="562" t="s">
        <v>34</v>
      </c>
      <c r="Y570" s="563" t="s">
        <v>34</v>
      </c>
      <c r="Z570" s="978">
        <f t="shared" ref="Z570" si="1387">G570-J570</f>
        <v>0</v>
      </c>
      <c r="AA570" s="979">
        <f t="shared" ref="AA570" si="1388">G570-M570</f>
        <v>0</v>
      </c>
      <c r="AB570" s="979">
        <f t="shared" ref="AB570" si="1389">G570-P570</f>
        <v>0</v>
      </c>
      <c r="AC570" s="934">
        <f t="shared" ref="AC570" si="1390">G570-S570</f>
        <v>0</v>
      </c>
      <c r="AD570" s="935">
        <f t="shared" ref="AD570" si="1391">IF(G570&gt;0,ROUND((J570/G570),3),0)</f>
        <v>0</v>
      </c>
      <c r="AE570" s="936">
        <f t="shared" ref="AE570" si="1392">IF(G570&gt;0,ROUND((M570/G570),3),0)</f>
        <v>0</v>
      </c>
      <c r="AF570" s="936">
        <f t="shared" ref="AF570" si="1393">IF(G570&gt;0,ROUND((P570/G570),3),0)</f>
        <v>0</v>
      </c>
      <c r="AG570" s="937">
        <f t="shared" ref="AG570" si="1394">IF(G570&gt;0,ROUND((S570/G570),3),0)</f>
        <v>0</v>
      </c>
    </row>
    <row r="571" spans="1:34" s="132" customFormat="1" ht="12" outlineLevel="1" x14ac:dyDescent="0.25">
      <c r="A571" s="1156"/>
      <c r="B571" s="119"/>
      <c r="C571" s="214"/>
      <c r="D571" s="215"/>
      <c r="E571" s="122" t="s">
        <v>85</v>
      </c>
      <c r="F571" s="136" t="s">
        <v>35</v>
      </c>
      <c r="G571" s="863">
        <f t="shared" si="1366"/>
        <v>0</v>
      </c>
      <c r="H571" s="864"/>
      <c r="I571" s="865"/>
      <c r="J571" s="863">
        <f t="shared" si="1367"/>
        <v>0</v>
      </c>
      <c r="K571" s="864"/>
      <c r="L571" s="865"/>
      <c r="M571" s="863">
        <f t="shared" si="1368"/>
        <v>0</v>
      </c>
      <c r="N571" s="864"/>
      <c r="O571" s="865"/>
      <c r="P571" s="863">
        <f t="shared" si="1369"/>
        <v>0</v>
      </c>
      <c r="Q571" s="864"/>
      <c r="R571" s="865"/>
      <c r="S571" s="863">
        <f t="shared" si="1370"/>
        <v>0</v>
      </c>
      <c r="T571" s="864"/>
      <c r="U571" s="865"/>
      <c r="V571" s="555" t="s">
        <v>34</v>
      </c>
      <c r="W571" s="556" t="s">
        <v>34</v>
      </c>
      <c r="X571" s="556" t="s">
        <v>34</v>
      </c>
      <c r="Y571" s="557" t="s">
        <v>34</v>
      </c>
      <c r="Z571" s="954" t="s">
        <v>34</v>
      </c>
      <c r="AA571" s="955" t="s">
        <v>34</v>
      </c>
      <c r="AB571" s="955" t="s">
        <v>34</v>
      </c>
      <c r="AC571" s="956" t="s">
        <v>34</v>
      </c>
      <c r="AD571" s="954" t="s">
        <v>34</v>
      </c>
      <c r="AE571" s="955" t="s">
        <v>34</v>
      </c>
      <c r="AF571" s="955" t="s">
        <v>34</v>
      </c>
      <c r="AG571" s="956" t="s">
        <v>34</v>
      </c>
    </row>
    <row r="572" spans="1:34" s="20" customFormat="1" ht="25.5" outlineLevel="1" x14ac:dyDescent="0.25">
      <c r="A572" s="448"/>
      <c r="B572" s="157" t="s">
        <v>769</v>
      </c>
      <c r="C572" s="197" t="s">
        <v>367</v>
      </c>
      <c r="D572" s="198" t="s">
        <v>83</v>
      </c>
      <c r="E572" s="498" t="s">
        <v>372</v>
      </c>
      <c r="F572" s="142" t="s">
        <v>43</v>
      </c>
      <c r="G572" s="639">
        <f t="shared" si="1366"/>
        <v>0</v>
      </c>
      <c r="H572" s="787">
        <f>ROUND(H573*H574/1000,1)</f>
        <v>0</v>
      </c>
      <c r="I572" s="788">
        <f>ROUND(I573*I574/1000,1)</f>
        <v>0</v>
      </c>
      <c r="J572" s="639">
        <f t="shared" si="1367"/>
        <v>0</v>
      </c>
      <c r="K572" s="787">
        <f>ROUND(K573*K574/1000,1)</f>
        <v>0</v>
      </c>
      <c r="L572" s="788">
        <f>ROUND(L573*L574/1000,1)</f>
        <v>0</v>
      </c>
      <c r="M572" s="639">
        <f t="shared" si="1368"/>
        <v>0</v>
      </c>
      <c r="N572" s="787">
        <f>ROUND(N573*N574/1000,1)</f>
        <v>0</v>
      </c>
      <c r="O572" s="788">
        <f>ROUND(O573*O574/1000,1)</f>
        <v>0</v>
      </c>
      <c r="P572" s="639">
        <f t="shared" si="1369"/>
        <v>0</v>
      </c>
      <c r="Q572" s="787">
        <f>ROUND(Q573*Q574/1000,1)</f>
        <v>0</v>
      </c>
      <c r="R572" s="788">
        <f>ROUND(R573*R574/1000,1)</f>
        <v>0</v>
      </c>
      <c r="S572" s="639">
        <f t="shared" si="1370"/>
        <v>0</v>
      </c>
      <c r="T572" s="787">
        <f>ROUND(T573*T574/1000,1)</f>
        <v>0</v>
      </c>
      <c r="U572" s="788">
        <f>ROUND(U573*U574/1000,1)</f>
        <v>0</v>
      </c>
      <c r="V572" s="561" t="s">
        <v>34</v>
      </c>
      <c r="W572" s="562" t="s">
        <v>34</v>
      </c>
      <c r="X572" s="562" t="s">
        <v>34</v>
      </c>
      <c r="Y572" s="563" t="s">
        <v>34</v>
      </c>
      <c r="Z572" s="978">
        <f t="shared" ref="Z572" si="1395">G572-J572</f>
        <v>0</v>
      </c>
      <c r="AA572" s="979">
        <f t="shared" ref="AA572" si="1396">G572-M572</f>
        <v>0</v>
      </c>
      <c r="AB572" s="979">
        <f t="shared" ref="AB572" si="1397">G572-P572</f>
        <v>0</v>
      </c>
      <c r="AC572" s="934">
        <f t="shared" ref="AC572" si="1398">G572-S572</f>
        <v>0</v>
      </c>
      <c r="AD572" s="935">
        <f t="shared" ref="AD572" si="1399">IF(G572&gt;0,ROUND((J572/G572),3),0)</f>
        <v>0</v>
      </c>
      <c r="AE572" s="936">
        <f t="shared" ref="AE572" si="1400">IF(G572&gt;0,ROUND((M572/G572),3),0)</f>
        <v>0</v>
      </c>
      <c r="AF572" s="936">
        <f t="shared" ref="AF572" si="1401">IF(G572&gt;0,ROUND((P572/G572),3),0)</f>
        <v>0</v>
      </c>
      <c r="AG572" s="937">
        <f t="shared" ref="AG572" si="1402">IF(G572&gt;0,ROUND((S572/G572),3),0)</f>
        <v>0</v>
      </c>
    </row>
    <row r="573" spans="1:34" s="132" customFormat="1" ht="12" outlineLevel="1" x14ac:dyDescent="0.25">
      <c r="A573" s="1156"/>
      <c r="B573" s="133"/>
      <c r="C573" s="506"/>
      <c r="D573" s="509"/>
      <c r="E573" s="135" t="s">
        <v>85</v>
      </c>
      <c r="F573" s="136" t="s">
        <v>35</v>
      </c>
      <c r="G573" s="789">
        <f t="shared" si="1366"/>
        <v>0</v>
      </c>
      <c r="H573" s="790"/>
      <c r="I573" s="791"/>
      <c r="J573" s="789">
        <f t="shared" si="1367"/>
        <v>0</v>
      </c>
      <c r="K573" s="790"/>
      <c r="L573" s="791"/>
      <c r="M573" s="789">
        <f t="shared" si="1368"/>
        <v>0</v>
      </c>
      <c r="N573" s="790"/>
      <c r="O573" s="791"/>
      <c r="P573" s="789">
        <f t="shared" si="1369"/>
        <v>0</v>
      </c>
      <c r="Q573" s="790"/>
      <c r="R573" s="791"/>
      <c r="S573" s="789">
        <f t="shared" si="1370"/>
        <v>0</v>
      </c>
      <c r="T573" s="790"/>
      <c r="U573" s="791"/>
      <c r="V573" s="555" t="s">
        <v>34</v>
      </c>
      <c r="W573" s="556" t="s">
        <v>34</v>
      </c>
      <c r="X573" s="556" t="s">
        <v>34</v>
      </c>
      <c r="Y573" s="557" t="s">
        <v>34</v>
      </c>
      <c r="Z573" s="954" t="s">
        <v>34</v>
      </c>
      <c r="AA573" s="955" t="s">
        <v>34</v>
      </c>
      <c r="AB573" s="955" t="s">
        <v>34</v>
      </c>
      <c r="AC573" s="956" t="s">
        <v>34</v>
      </c>
      <c r="AD573" s="954" t="s">
        <v>34</v>
      </c>
      <c r="AE573" s="955" t="s">
        <v>34</v>
      </c>
      <c r="AF573" s="955" t="s">
        <v>34</v>
      </c>
      <c r="AG573" s="956" t="s">
        <v>34</v>
      </c>
    </row>
    <row r="574" spans="1:34" s="132" customFormat="1" ht="12.75" outlineLevel="1" thickBot="1" x14ac:dyDescent="0.3">
      <c r="A574" s="1156"/>
      <c r="B574" s="137"/>
      <c r="C574" s="510"/>
      <c r="D574" s="342"/>
      <c r="E574" s="138" t="s">
        <v>402</v>
      </c>
      <c r="F574" s="139" t="s">
        <v>62</v>
      </c>
      <c r="G574" s="792">
        <f>IF(I574+H574&gt;0,AVERAGE(H574:I574),0)</f>
        <v>0</v>
      </c>
      <c r="H574" s="793"/>
      <c r="I574" s="794"/>
      <c r="J574" s="792">
        <f>IF(L574+K574&gt;0,AVERAGE(K574:L574),0)</f>
        <v>0</v>
      </c>
      <c r="K574" s="793"/>
      <c r="L574" s="794"/>
      <c r="M574" s="792">
        <f>IF(O574+N574&gt;0,AVERAGE(N574:O574),0)</f>
        <v>0</v>
      </c>
      <c r="N574" s="793"/>
      <c r="O574" s="794"/>
      <c r="P574" s="792">
        <f>IF(R574+Q574&gt;0,AVERAGE(Q574:R574),0)</f>
        <v>0</v>
      </c>
      <c r="Q574" s="793"/>
      <c r="R574" s="794"/>
      <c r="S574" s="792">
        <f>IF(U574+T574&gt;0,AVERAGE(T574:U574),0)</f>
        <v>0</v>
      </c>
      <c r="T574" s="793"/>
      <c r="U574" s="794"/>
      <c r="V574" s="558" t="s">
        <v>34</v>
      </c>
      <c r="W574" s="559" t="s">
        <v>34</v>
      </c>
      <c r="X574" s="559" t="s">
        <v>34</v>
      </c>
      <c r="Y574" s="560" t="s">
        <v>34</v>
      </c>
      <c r="Z574" s="957" t="s">
        <v>34</v>
      </c>
      <c r="AA574" s="958" t="s">
        <v>34</v>
      </c>
      <c r="AB574" s="958" t="s">
        <v>34</v>
      </c>
      <c r="AC574" s="959" t="s">
        <v>34</v>
      </c>
      <c r="AD574" s="957" t="s">
        <v>34</v>
      </c>
      <c r="AE574" s="958" t="s">
        <v>34</v>
      </c>
      <c r="AF574" s="958" t="s">
        <v>34</v>
      </c>
      <c r="AG574" s="959" t="s">
        <v>34</v>
      </c>
    </row>
    <row r="575" spans="1:34" s="508" customFormat="1" ht="17.25" outlineLevel="1" thickTop="1" thickBot="1" x14ac:dyDescent="0.3">
      <c r="A575" s="127"/>
      <c r="B575" s="244" t="s">
        <v>770</v>
      </c>
      <c r="C575" s="189">
        <v>3132</v>
      </c>
      <c r="D575" s="190" t="s">
        <v>92</v>
      </c>
      <c r="E575" s="647" t="s">
        <v>504</v>
      </c>
      <c r="F575" s="265" t="s">
        <v>43</v>
      </c>
      <c r="G575" s="797">
        <f>H575+I575</f>
        <v>0</v>
      </c>
      <c r="H575" s="798"/>
      <c r="I575" s="799"/>
      <c r="J575" s="797">
        <f>K575+L575</f>
        <v>0</v>
      </c>
      <c r="K575" s="798"/>
      <c r="L575" s="799"/>
      <c r="M575" s="797">
        <f>N575+O575</f>
        <v>0</v>
      </c>
      <c r="N575" s="798"/>
      <c r="O575" s="799"/>
      <c r="P575" s="797">
        <f>Q575+R575</f>
        <v>0</v>
      </c>
      <c r="Q575" s="798"/>
      <c r="R575" s="799"/>
      <c r="S575" s="797">
        <f>T575+U575</f>
        <v>0</v>
      </c>
      <c r="T575" s="798"/>
      <c r="U575" s="799"/>
      <c r="V575" s="567" t="s">
        <v>34</v>
      </c>
      <c r="W575" s="568" t="s">
        <v>34</v>
      </c>
      <c r="X575" s="568" t="s">
        <v>34</v>
      </c>
      <c r="Y575" s="569" t="s">
        <v>34</v>
      </c>
      <c r="Z575" s="966">
        <f t="shared" ref="Z575:Z603" si="1403">G575-J575</f>
        <v>0</v>
      </c>
      <c r="AA575" s="819">
        <f t="shared" ref="AA575:AA603" si="1404">G575-M575</f>
        <v>0</v>
      </c>
      <c r="AB575" s="819">
        <f t="shared" ref="AB575:AB603" si="1405">G575-P575</f>
        <v>0</v>
      </c>
      <c r="AC575" s="967">
        <f t="shared" ref="AC575:AC603" si="1406">G575-S575</f>
        <v>0</v>
      </c>
      <c r="AD575" s="968">
        <f t="shared" ref="AD575" si="1407">IF(G575&gt;0,ROUND((J575/G575),3),0)</f>
        <v>0</v>
      </c>
      <c r="AE575" s="969">
        <f t="shared" ref="AE575:AE577" si="1408">IF(G575&gt;0,ROUND((M575/G575),3),0)</f>
        <v>0</v>
      </c>
      <c r="AF575" s="969">
        <f t="shared" ref="AF575:AF577" si="1409">IF(G575&gt;0,ROUND((P575/G575),3),0)</f>
        <v>0</v>
      </c>
      <c r="AG575" s="970">
        <f t="shared" ref="AG575:AG577" si="1410">IF(G575&gt;0,ROUND((S575/G575),3),0)</f>
        <v>0</v>
      </c>
    </row>
    <row r="576" spans="1:34" s="132" customFormat="1" ht="27" outlineLevel="1" thickTop="1" thickBot="1" x14ac:dyDescent="0.3">
      <c r="A576" s="448"/>
      <c r="B576" s="244" t="s">
        <v>771</v>
      </c>
      <c r="C576" s="199">
        <v>3132</v>
      </c>
      <c r="D576" s="223"/>
      <c r="E576" s="175" t="s">
        <v>600</v>
      </c>
      <c r="F576" s="148" t="s">
        <v>43</v>
      </c>
      <c r="G576" s="714">
        <f t="shared" ref="G576:G578" si="1411">H576+I576</f>
        <v>0</v>
      </c>
      <c r="H576" s="961"/>
      <c r="I576" s="1863"/>
      <c r="J576" s="714">
        <f t="shared" ref="J576:J578" si="1412">K576+L576</f>
        <v>0</v>
      </c>
      <c r="K576" s="961"/>
      <c r="L576" s="1863"/>
      <c r="M576" s="714">
        <f t="shared" ref="M576:M578" si="1413">N576+O576</f>
        <v>0</v>
      </c>
      <c r="N576" s="961"/>
      <c r="O576" s="1863"/>
      <c r="P576" s="714">
        <f t="shared" ref="P576:P578" si="1414">Q576+R576</f>
        <v>0</v>
      </c>
      <c r="Q576" s="961"/>
      <c r="R576" s="1863"/>
      <c r="S576" s="714">
        <f t="shared" ref="S576:S578" si="1415">T576+U576</f>
        <v>0</v>
      </c>
      <c r="T576" s="961"/>
      <c r="U576" s="1863"/>
      <c r="V576" s="564" t="s">
        <v>34</v>
      </c>
      <c r="W576" s="565" t="s">
        <v>34</v>
      </c>
      <c r="X576" s="565" t="s">
        <v>34</v>
      </c>
      <c r="Y576" s="566" t="s">
        <v>34</v>
      </c>
      <c r="Z576" s="960">
        <f t="shared" si="1403"/>
        <v>0</v>
      </c>
      <c r="AA576" s="961">
        <f t="shared" si="1404"/>
        <v>0</v>
      </c>
      <c r="AB576" s="961">
        <f t="shared" si="1405"/>
        <v>0</v>
      </c>
      <c r="AC576" s="962">
        <f t="shared" si="1406"/>
        <v>0</v>
      </c>
      <c r="AD576" s="963">
        <f>IF(G576&gt;0,ROUND((J576/G576),3),0)</f>
        <v>0</v>
      </c>
      <c r="AE576" s="964">
        <f t="shared" si="1408"/>
        <v>0</v>
      </c>
      <c r="AF576" s="964">
        <f t="shared" si="1409"/>
        <v>0</v>
      </c>
      <c r="AG576" s="965">
        <f t="shared" si="1410"/>
        <v>0</v>
      </c>
      <c r="AH576" s="143"/>
    </row>
    <row r="577" spans="1:34" s="132" customFormat="1" ht="27" outlineLevel="1" thickTop="1" thickBot="1" x14ac:dyDescent="0.3">
      <c r="A577" s="448"/>
      <c r="B577" s="244" t="s">
        <v>772</v>
      </c>
      <c r="C577" s="189">
        <v>3132</v>
      </c>
      <c r="D577" s="1091"/>
      <c r="E577" s="191" t="s">
        <v>601</v>
      </c>
      <c r="F577" s="192" t="s">
        <v>43</v>
      </c>
      <c r="G577" s="714">
        <f t="shared" si="1411"/>
        <v>0</v>
      </c>
      <c r="H577" s="961"/>
      <c r="I577" s="1863"/>
      <c r="J577" s="714">
        <f t="shared" si="1412"/>
        <v>0</v>
      </c>
      <c r="K577" s="961"/>
      <c r="L577" s="1863"/>
      <c r="M577" s="714">
        <f t="shared" si="1413"/>
        <v>0</v>
      </c>
      <c r="N577" s="961"/>
      <c r="O577" s="1863"/>
      <c r="P577" s="714">
        <f t="shared" si="1414"/>
        <v>0</v>
      </c>
      <c r="Q577" s="961"/>
      <c r="R577" s="1863"/>
      <c r="S577" s="714">
        <f t="shared" si="1415"/>
        <v>0</v>
      </c>
      <c r="T577" s="961"/>
      <c r="U577" s="1863"/>
      <c r="V577" s="567" t="s">
        <v>34</v>
      </c>
      <c r="W577" s="568" t="s">
        <v>34</v>
      </c>
      <c r="X577" s="568" t="s">
        <v>34</v>
      </c>
      <c r="Y577" s="566" t="s">
        <v>34</v>
      </c>
      <c r="Z577" s="960">
        <f t="shared" si="1403"/>
        <v>0</v>
      </c>
      <c r="AA577" s="961">
        <f t="shared" si="1404"/>
        <v>0</v>
      </c>
      <c r="AB577" s="961">
        <f t="shared" si="1405"/>
        <v>0</v>
      </c>
      <c r="AC577" s="962">
        <f t="shared" si="1406"/>
        <v>0</v>
      </c>
      <c r="AD577" s="963">
        <f>IF(G577&gt;0,ROUND((J577/G577),3),0)</f>
        <v>0</v>
      </c>
      <c r="AE577" s="964">
        <f t="shared" si="1408"/>
        <v>0</v>
      </c>
      <c r="AF577" s="964">
        <f t="shared" si="1409"/>
        <v>0</v>
      </c>
      <c r="AG577" s="965">
        <f t="shared" si="1410"/>
        <v>0</v>
      </c>
      <c r="AH577" s="143"/>
    </row>
    <row r="578" spans="1:34" s="132" customFormat="1" ht="27" outlineLevel="1" thickTop="1" thickBot="1" x14ac:dyDescent="0.3">
      <c r="A578" s="448"/>
      <c r="B578" s="244" t="s">
        <v>773</v>
      </c>
      <c r="C578" s="189">
        <v>3132</v>
      </c>
      <c r="D578" s="1091"/>
      <c r="E578" s="191" t="s">
        <v>602</v>
      </c>
      <c r="F578" s="192" t="s">
        <v>43</v>
      </c>
      <c r="G578" s="714">
        <f t="shared" si="1411"/>
        <v>0</v>
      </c>
      <c r="H578" s="961"/>
      <c r="I578" s="1863"/>
      <c r="J578" s="714">
        <f t="shared" si="1412"/>
        <v>0</v>
      </c>
      <c r="K578" s="961"/>
      <c r="L578" s="1863"/>
      <c r="M578" s="714">
        <f t="shared" si="1413"/>
        <v>0</v>
      </c>
      <c r="N578" s="961"/>
      <c r="O578" s="1863"/>
      <c r="P578" s="714">
        <f t="shared" si="1414"/>
        <v>0</v>
      </c>
      <c r="Q578" s="961"/>
      <c r="R578" s="1863"/>
      <c r="S578" s="714">
        <f t="shared" si="1415"/>
        <v>0</v>
      </c>
      <c r="T578" s="961"/>
      <c r="U578" s="1863"/>
      <c r="V578" s="567" t="s">
        <v>34</v>
      </c>
      <c r="W578" s="568" t="s">
        <v>34</v>
      </c>
      <c r="X578" s="568" t="s">
        <v>34</v>
      </c>
      <c r="Y578" s="566" t="s">
        <v>34</v>
      </c>
      <c r="Z578" s="960">
        <f t="shared" ref="Z578" si="1416">G578-J578</f>
        <v>0</v>
      </c>
      <c r="AA578" s="961">
        <f t="shared" ref="AA578" si="1417">G578-M578</f>
        <v>0</v>
      </c>
      <c r="AB578" s="961">
        <f t="shared" ref="AB578" si="1418">G578-P578</f>
        <v>0</v>
      </c>
      <c r="AC578" s="962">
        <f t="shared" ref="AC578" si="1419">G578-S578</f>
        <v>0</v>
      </c>
      <c r="AD578" s="963">
        <f>IF(G578&gt;0,ROUND((J578/G578),3),0)</f>
        <v>0</v>
      </c>
      <c r="AE578" s="964">
        <f t="shared" ref="AE578" si="1420">IF(G578&gt;0,ROUND((M578/G578),3),0)</f>
        <v>0</v>
      </c>
      <c r="AF578" s="964">
        <f t="shared" ref="AF578" si="1421">IF(G578&gt;0,ROUND((P578/G578),3),0)</f>
        <v>0</v>
      </c>
      <c r="AG578" s="965">
        <f t="shared" ref="AG578" si="1422">IF(G578&gt;0,ROUND((S578/G578),3),0)</f>
        <v>0</v>
      </c>
      <c r="AH578" s="143"/>
    </row>
    <row r="579" spans="1:34" s="132" customFormat="1" ht="17.25" outlineLevel="1" thickTop="1" thickBot="1" x14ac:dyDescent="0.3">
      <c r="A579" s="127"/>
      <c r="B579" s="244" t="s">
        <v>774</v>
      </c>
      <c r="C579" s="189">
        <v>3132</v>
      </c>
      <c r="D579" s="190"/>
      <c r="E579" s="647" t="s">
        <v>539</v>
      </c>
      <c r="F579" s="265" t="s">
        <v>43</v>
      </c>
      <c r="G579" s="797">
        <f>H579+I579</f>
        <v>0</v>
      </c>
      <c r="H579" s="798"/>
      <c r="I579" s="799"/>
      <c r="J579" s="797">
        <f>K579+L579</f>
        <v>0</v>
      </c>
      <c r="K579" s="798"/>
      <c r="L579" s="799"/>
      <c r="M579" s="797">
        <f>N579+O579</f>
        <v>0</v>
      </c>
      <c r="N579" s="798"/>
      <c r="O579" s="799"/>
      <c r="P579" s="797">
        <f>Q579+R579</f>
        <v>0</v>
      </c>
      <c r="Q579" s="798"/>
      <c r="R579" s="799"/>
      <c r="S579" s="797">
        <f>T579+U579</f>
        <v>0</v>
      </c>
      <c r="T579" s="798"/>
      <c r="U579" s="799"/>
      <c r="V579" s="567" t="s">
        <v>34</v>
      </c>
      <c r="W579" s="568" t="s">
        <v>34</v>
      </c>
      <c r="X579" s="568" t="s">
        <v>34</v>
      </c>
      <c r="Y579" s="569" t="s">
        <v>34</v>
      </c>
      <c r="Z579" s="966">
        <f t="shared" si="1403"/>
        <v>0</v>
      </c>
      <c r="AA579" s="819">
        <f t="shared" si="1404"/>
        <v>0</v>
      </c>
      <c r="AB579" s="819">
        <f t="shared" si="1405"/>
        <v>0</v>
      </c>
      <c r="AC579" s="967">
        <f t="shared" si="1406"/>
        <v>0</v>
      </c>
      <c r="AD579" s="968">
        <f t="shared" ref="AD579:AD603" si="1423">IF(G579&gt;0,ROUND((J579/G579),3),0)</f>
        <v>0</v>
      </c>
      <c r="AE579" s="969">
        <f t="shared" ref="AE579:AE603" si="1424">IF(G579&gt;0,ROUND((M579/G579),3),0)</f>
        <v>0</v>
      </c>
      <c r="AF579" s="969">
        <f t="shared" ref="AF579:AF603" si="1425">IF(G579&gt;0,ROUND((P579/G579),3),0)</f>
        <v>0</v>
      </c>
      <c r="AG579" s="970">
        <f t="shared" ref="AG579:AG580" si="1426">IF(G579&gt;0,ROUND((S579/G579),3),0)</f>
        <v>0</v>
      </c>
    </row>
    <row r="580" spans="1:34" s="20" customFormat="1" ht="27" outlineLevel="1" thickTop="1" thickBot="1" x14ac:dyDescent="0.3">
      <c r="A580" s="127"/>
      <c r="B580" s="1466" t="s">
        <v>775</v>
      </c>
      <c r="C580" s="295" t="s">
        <v>367</v>
      </c>
      <c r="D580" s="296"/>
      <c r="E580" s="283" t="s">
        <v>156</v>
      </c>
      <c r="F580" s="295" t="s">
        <v>43</v>
      </c>
      <c r="G580" s="642">
        <f>H580+I580</f>
        <v>0</v>
      </c>
      <c r="H580" s="643"/>
      <c r="I580" s="644"/>
      <c r="J580" s="642">
        <f>K580+L580</f>
        <v>0</v>
      </c>
      <c r="K580" s="643"/>
      <c r="L580" s="644"/>
      <c r="M580" s="642">
        <f>N580+O580</f>
        <v>0</v>
      </c>
      <c r="N580" s="643"/>
      <c r="O580" s="644"/>
      <c r="P580" s="642">
        <f>Q580+R580</f>
        <v>0</v>
      </c>
      <c r="Q580" s="643"/>
      <c r="R580" s="644"/>
      <c r="S580" s="642">
        <f>T580+U580</f>
        <v>0</v>
      </c>
      <c r="T580" s="643"/>
      <c r="U580" s="644"/>
      <c r="V580" s="561" t="s">
        <v>34</v>
      </c>
      <c r="W580" s="562" t="s">
        <v>34</v>
      </c>
      <c r="X580" s="562" t="s">
        <v>34</v>
      </c>
      <c r="Y580" s="563" t="s">
        <v>34</v>
      </c>
      <c r="Z580" s="978">
        <f t="shared" si="1403"/>
        <v>0</v>
      </c>
      <c r="AA580" s="979">
        <f t="shared" si="1404"/>
        <v>0</v>
      </c>
      <c r="AB580" s="979">
        <f t="shared" si="1405"/>
        <v>0</v>
      </c>
      <c r="AC580" s="934">
        <f t="shared" si="1406"/>
        <v>0</v>
      </c>
      <c r="AD580" s="935">
        <f t="shared" si="1423"/>
        <v>0</v>
      </c>
      <c r="AE580" s="936">
        <f t="shared" si="1424"/>
        <v>0</v>
      </c>
      <c r="AF580" s="936">
        <f t="shared" si="1425"/>
        <v>0</v>
      </c>
      <c r="AG580" s="937">
        <f t="shared" si="1426"/>
        <v>0</v>
      </c>
    </row>
    <row r="581" spans="1:34" s="81" customFormat="1" ht="19.5" thickBot="1" x14ac:dyDescent="0.3">
      <c r="A581" s="1155"/>
      <c r="B581" s="284" t="s">
        <v>776</v>
      </c>
      <c r="C581" s="205" t="s">
        <v>373</v>
      </c>
      <c r="D581" s="107"/>
      <c r="E581" s="288" t="s">
        <v>374</v>
      </c>
      <c r="F581" s="113" t="s">
        <v>43</v>
      </c>
      <c r="G581" s="784">
        <f>G582+G590</f>
        <v>23092</v>
      </c>
      <c r="H581" s="785">
        <f t="shared" ref="H581:U581" si="1427">H582+H590</f>
        <v>4539</v>
      </c>
      <c r="I581" s="786">
        <f t="shared" si="1427"/>
        <v>18553</v>
      </c>
      <c r="J581" s="784">
        <f t="shared" si="1427"/>
        <v>0</v>
      </c>
      <c r="K581" s="785">
        <f>K582+K590</f>
        <v>0</v>
      </c>
      <c r="L581" s="786">
        <f t="shared" si="1427"/>
        <v>0</v>
      </c>
      <c r="M581" s="784">
        <f t="shared" si="1427"/>
        <v>502.5</v>
      </c>
      <c r="N581" s="785">
        <f t="shared" si="1427"/>
        <v>0</v>
      </c>
      <c r="O581" s="786">
        <f t="shared" si="1427"/>
        <v>502.5</v>
      </c>
      <c r="P581" s="784">
        <f t="shared" si="1427"/>
        <v>8787.5</v>
      </c>
      <c r="Q581" s="785">
        <f t="shared" si="1427"/>
        <v>1429.9</v>
      </c>
      <c r="R581" s="786">
        <f t="shared" si="1427"/>
        <v>7357.6</v>
      </c>
      <c r="S581" s="784">
        <f t="shared" si="1427"/>
        <v>23092</v>
      </c>
      <c r="T581" s="785">
        <f t="shared" si="1427"/>
        <v>4539</v>
      </c>
      <c r="U581" s="786">
        <f t="shared" si="1427"/>
        <v>18553</v>
      </c>
      <c r="V581" s="550" t="s">
        <v>34</v>
      </c>
      <c r="W581" s="540" t="s">
        <v>34</v>
      </c>
      <c r="X581" s="540" t="s">
        <v>34</v>
      </c>
      <c r="Y581" s="551" t="s">
        <v>34</v>
      </c>
      <c r="Z581" s="927">
        <f t="shared" si="1403"/>
        <v>23092</v>
      </c>
      <c r="AA581" s="928">
        <f t="shared" si="1404"/>
        <v>22589.5</v>
      </c>
      <c r="AB581" s="928">
        <f t="shared" si="1405"/>
        <v>14304.5</v>
      </c>
      <c r="AC581" s="929">
        <f t="shared" si="1406"/>
        <v>0</v>
      </c>
      <c r="AD581" s="930">
        <f t="shared" si="1423"/>
        <v>0</v>
      </c>
      <c r="AE581" s="931">
        <f t="shared" si="1424"/>
        <v>2.1999999999999999E-2</v>
      </c>
      <c r="AF581" s="931">
        <f t="shared" si="1425"/>
        <v>0.38100000000000001</v>
      </c>
      <c r="AG581" s="932">
        <f>IF(G581&gt;0,ROUND((S581/G581),3),0)</f>
        <v>1</v>
      </c>
    </row>
    <row r="582" spans="1:34" s="103" customFormat="1" ht="19.5" outlineLevel="1" thickBot="1" x14ac:dyDescent="0.3">
      <c r="A582" s="1155"/>
      <c r="B582" s="626" t="s">
        <v>777</v>
      </c>
      <c r="C582" s="731">
        <v>3142</v>
      </c>
      <c r="D582" s="732"/>
      <c r="E582" s="733" t="s">
        <v>506</v>
      </c>
      <c r="F582" s="734" t="s">
        <v>43</v>
      </c>
      <c r="G582" s="838">
        <f>ROUND(G583+G584+G585+G586+G587+G588+G589,1)</f>
        <v>23092</v>
      </c>
      <c r="H582" s="645">
        <f t="shared" ref="H582:U582" si="1428">ROUND(H583+H584+H585+H586+H587+H588+H589,1)</f>
        <v>4539</v>
      </c>
      <c r="I582" s="646">
        <f t="shared" si="1428"/>
        <v>18553</v>
      </c>
      <c r="J582" s="838">
        <f t="shared" si="1428"/>
        <v>0</v>
      </c>
      <c r="K582" s="645">
        <f t="shared" si="1428"/>
        <v>0</v>
      </c>
      <c r="L582" s="646">
        <f t="shared" si="1428"/>
        <v>0</v>
      </c>
      <c r="M582" s="838">
        <f t="shared" si="1428"/>
        <v>502.5</v>
      </c>
      <c r="N582" s="645">
        <f t="shared" si="1428"/>
        <v>0</v>
      </c>
      <c r="O582" s="646">
        <f t="shared" si="1428"/>
        <v>502.5</v>
      </c>
      <c r="P582" s="838">
        <f t="shared" si="1428"/>
        <v>8787.5</v>
      </c>
      <c r="Q582" s="645">
        <f t="shared" si="1428"/>
        <v>1429.9</v>
      </c>
      <c r="R582" s="646">
        <f t="shared" si="1428"/>
        <v>7357.6</v>
      </c>
      <c r="S582" s="838">
        <f t="shared" si="1428"/>
        <v>23092</v>
      </c>
      <c r="T582" s="645">
        <f t="shared" si="1428"/>
        <v>4539</v>
      </c>
      <c r="U582" s="646">
        <f t="shared" si="1428"/>
        <v>18553</v>
      </c>
      <c r="V582" s="667" t="s">
        <v>34</v>
      </c>
      <c r="W582" s="668" t="s">
        <v>34</v>
      </c>
      <c r="X582" s="668" t="s">
        <v>34</v>
      </c>
      <c r="Y582" s="669" t="s">
        <v>34</v>
      </c>
      <c r="Z582" s="1013">
        <f t="shared" si="1403"/>
        <v>23092</v>
      </c>
      <c r="AA582" s="1014">
        <f t="shared" si="1404"/>
        <v>22589.5</v>
      </c>
      <c r="AB582" s="1014">
        <f t="shared" si="1405"/>
        <v>14304.5</v>
      </c>
      <c r="AC582" s="1015">
        <f t="shared" si="1406"/>
        <v>0</v>
      </c>
      <c r="AD582" s="1016">
        <f t="shared" si="1423"/>
        <v>0</v>
      </c>
      <c r="AE582" s="1017">
        <f t="shared" si="1424"/>
        <v>2.1999999999999999E-2</v>
      </c>
      <c r="AF582" s="1017">
        <f t="shared" si="1425"/>
        <v>0.38100000000000001</v>
      </c>
      <c r="AG582" s="1018">
        <f t="shared" ref="AG582" si="1429">IF(G582&gt;0,ROUND((S582/G582),3),0)</f>
        <v>1</v>
      </c>
    </row>
    <row r="583" spans="1:34" s="20" customFormat="1" ht="16.5" outlineLevel="1" thickBot="1" x14ac:dyDescent="0.3">
      <c r="A583" s="127"/>
      <c r="B583" s="184" t="s">
        <v>778</v>
      </c>
      <c r="C583" s="367" t="s">
        <v>375</v>
      </c>
      <c r="D583" s="368" t="s">
        <v>57</v>
      </c>
      <c r="E583" s="147" t="s">
        <v>480</v>
      </c>
      <c r="F583" s="185" t="s">
        <v>43</v>
      </c>
      <c r="G583" s="639">
        <f t="shared" ref="G583:G597" si="1430">H583+I583</f>
        <v>23092</v>
      </c>
      <c r="H583" s="640">
        <v>4539</v>
      </c>
      <c r="I583" s="641">
        <v>18553</v>
      </c>
      <c r="J583" s="639">
        <f t="shared" ref="J583:J597" si="1431">K583+L583</f>
        <v>0</v>
      </c>
      <c r="K583" s="640"/>
      <c r="L583" s="641"/>
      <c r="M583" s="639">
        <f t="shared" ref="M583:M597" si="1432">N583+O583</f>
        <v>502.46596</v>
      </c>
      <c r="N583" s="640"/>
      <c r="O583" s="641">
        <v>502.46596</v>
      </c>
      <c r="P583" s="639">
        <f t="shared" ref="P583:P597" si="1433">Q583+R583</f>
        <v>8787.4920000000002</v>
      </c>
      <c r="Q583" s="640">
        <v>1429.9089799999999</v>
      </c>
      <c r="R583" s="641">
        <v>7357.58302</v>
      </c>
      <c r="S583" s="639">
        <f t="shared" ref="S583:S597" si="1434">T583+U583</f>
        <v>23092</v>
      </c>
      <c r="T583" s="640">
        <v>4539</v>
      </c>
      <c r="U583" s="641">
        <v>18553</v>
      </c>
      <c r="V583" s="588" t="s">
        <v>34</v>
      </c>
      <c r="W583" s="589" t="s">
        <v>34</v>
      </c>
      <c r="X583" s="589" t="s">
        <v>34</v>
      </c>
      <c r="Y583" s="590" t="s">
        <v>34</v>
      </c>
      <c r="Z583" s="1031">
        <f t="shared" si="1403"/>
        <v>23092</v>
      </c>
      <c r="AA583" s="1032">
        <f t="shared" si="1404"/>
        <v>22589.534039999999</v>
      </c>
      <c r="AB583" s="1032">
        <f t="shared" si="1405"/>
        <v>14304.508</v>
      </c>
      <c r="AC583" s="1033">
        <f t="shared" si="1406"/>
        <v>0</v>
      </c>
      <c r="AD583" s="1034">
        <f t="shared" si="1423"/>
        <v>0</v>
      </c>
      <c r="AE583" s="1035">
        <f t="shared" si="1424"/>
        <v>2.1999999999999999E-2</v>
      </c>
      <c r="AF583" s="1035">
        <f t="shared" si="1425"/>
        <v>0.38100000000000001</v>
      </c>
      <c r="AG583" s="1036">
        <f t="shared" ref="AG583:AG597" si="1435">IF(G583&gt;0,ROUND((S583/G583),3),0)</f>
        <v>1</v>
      </c>
    </row>
    <row r="584" spans="1:34" s="508" customFormat="1" ht="17.25" outlineLevel="1" thickTop="1" thickBot="1" x14ac:dyDescent="0.3">
      <c r="A584" s="127"/>
      <c r="B584" s="244" t="s">
        <v>779</v>
      </c>
      <c r="C584" s="189">
        <v>3142</v>
      </c>
      <c r="D584" s="190" t="s">
        <v>92</v>
      </c>
      <c r="E584" s="647" t="s">
        <v>504</v>
      </c>
      <c r="F584" s="265" t="s">
        <v>43</v>
      </c>
      <c r="G584" s="797">
        <f>H584+I584</f>
        <v>0</v>
      </c>
      <c r="H584" s="798"/>
      <c r="I584" s="799"/>
      <c r="J584" s="797">
        <f>K584+L584</f>
        <v>0</v>
      </c>
      <c r="K584" s="798"/>
      <c r="L584" s="799"/>
      <c r="M584" s="797">
        <f>N584+O584</f>
        <v>0</v>
      </c>
      <c r="N584" s="798"/>
      <c r="O584" s="799"/>
      <c r="P584" s="797">
        <f>Q584+R584</f>
        <v>0</v>
      </c>
      <c r="Q584" s="798"/>
      <c r="R584" s="799"/>
      <c r="S584" s="797">
        <f>T584+U584</f>
        <v>0</v>
      </c>
      <c r="T584" s="798"/>
      <c r="U584" s="799"/>
      <c r="V584" s="567" t="s">
        <v>34</v>
      </c>
      <c r="W584" s="568" t="s">
        <v>34</v>
      </c>
      <c r="X584" s="568" t="s">
        <v>34</v>
      </c>
      <c r="Y584" s="569" t="s">
        <v>34</v>
      </c>
      <c r="Z584" s="966">
        <f t="shared" si="1403"/>
        <v>0</v>
      </c>
      <c r="AA584" s="819">
        <f t="shared" si="1404"/>
        <v>0</v>
      </c>
      <c r="AB584" s="819">
        <f t="shared" si="1405"/>
        <v>0</v>
      </c>
      <c r="AC584" s="967">
        <f t="shared" si="1406"/>
        <v>0</v>
      </c>
      <c r="AD584" s="968">
        <f t="shared" ref="AD584" si="1436">IF(G584&gt;0,ROUND((J584/G584),3),0)</f>
        <v>0</v>
      </c>
      <c r="AE584" s="969">
        <f t="shared" ref="AE584:AE586" si="1437">IF(G584&gt;0,ROUND((M584/G584),3),0)</f>
        <v>0</v>
      </c>
      <c r="AF584" s="969">
        <f t="shared" ref="AF584:AF586" si="1438">IF(G584&gt;0,ROUND((P584/G584),3),0)</f>
        <v>0</v>
      </c>
      <c r="AG584" s="970">
        <f t="shared" ref="AG584:AG586" si="1439">IF(G584&gt;0,ROUND((S584/G584),3),0)</f>
        <v>0</v>
      </c>
    </row>
    <row r="585" spans="1:34" s="132" customFormat="1" ht="27" outlineLevel="1" thickTop="1" thickBot="1" x14ac:dyDescent="0.3">
      <c r="A585" s="448"/>
      <c r="B585" s="244" t="s">
        <v>780</v>
      </c>
      <c r="C585" s="199">
        <v>3142</v>
      </c>
      <c r="D585" s="223"/>
      <c r="E585" s="175" t="s">
        <v>600</v>
      </c>
      <c r="F585" s="148" t="s">
        <v>43</v>
      </c>
      <c r="G585" s="714">
        <f t="shared" ref="G585:G587" si="1440">H585+I585</f>
        <v>0</v>
      </c>
      <c r="H585" s="961"/>
      <c r="I585" s="1863"/>
      <c r="J585" s="714">
        <f t="shared" ref="J585:J587" si="1441">K585+L585</f>
        <v>0</v>
      </c>
      <c r="K585" s="961"/>
      <c r="L585" s="1863"/>
      <c r="M585" s="714">
        <f t="shared" ref="M585:M587" si="1442">N585+O585</f>
        <v>0</v>
      </c>
      <c r="N585" s="961"/>
      <c r="O585" s="1863"/>
      <c r="P585" s="714">
        <f t="shared" ref="P585:P587" si="1443">Q585+R585</f>
        <v>0</v>
      </c>
      <c r="Q585" s="961"/>
      <c r="R585" s="1863"/>
      <c r="S585" s="714">
        <f t="shared" ref="S585:S587" si="1444">T585+U585</f>
        <v>0</v>
      </c>
      <c r="T585" s="961"/>
      <c r="U585" s="1863"/>
      <c r="V585" s="564" t="s">
        <v>34</v>
      </c>
      <c r="W585" s="565" t="s">
        <v>34</v>
      </c>
      <c r="X585" s="565" t="s">
        <v>34</v>
      </c>
      <c r="Y585" s="566" t="s">
        <v>34</v>
      </c>
      <c r="Z585" s="960">
        <f t="shared" ref="Z585:Z586" si="1445">G585-J585</f>
        <v>0</v>
      </c>
      <c r="AA585" s="961">
        <f t="shared" ref="AA585:AA586" si="1446">G585-M585</f>
        <v>0</v>
      </c>
      <c r="AB585" s="961">
        <f t="shared" ref="AB585:AB586" si="1447">G585-P585</f>
        <v>0</v>
      </c>
      <c r="AC585" s="962">
        <f t="shared" ref="AC585:AC586" si="1448">G585-S585</f>
        <v>0</v>
      </c>
      <c r="AD585" s="963">
        <f>IF(G585&gt;0,ROUND((J585/G585),3),0)</f>
        <v>0</v>
      </c>
      <c r="AE585" s="964">
        <f t="shared" si="1437"/>
        <v>0</v>
      </c>
      <c r="AF585" s="964">
        <f t="shared" si="1438"/>
        <v>0</v>
      </c>
      <c r="AG585" s="965">
        <f t="shared" si="1439"/>
        <v>0</v>
      </c>
      <c r="AH585" s="143"/>
    </row>
    <row r="586" spans="1:34" s="132" customFormat="1" ht="27" outlineLevel="1" thickTop="1" thickBot="1" x14ac:dyDescent="0.3">
      <c r="A586" s="448"/>
      <c r="B586" s="244" t="s">
        <v>781</v>
      </c>
      <c r="C586" s="189">
        <v>3142</v>
      </c>
      <c r="D586" s="1091"/>
      <c r="E586" s="191" t="s">
        <v>601</v>
      </c>
      <c r="F586" s="192" t="s">
        <v>43</v>
      </c>
      <c r="G586" s="714">
        <f t="shared" si="1440"/>
        <v>0</v>
      </c>
      <c r="H586" s="961"/>
      <c r="I586" s="1863"/>
      <c r="J586" s="714">
        <f t="shared" si="1441"/>
        <v>0</v>
      </c>
      <c r="K586" s="961"/>
      <c r="L586" s="1863"/>
      <c r="M586" s="714">
        <f t="shared" si="1442"/>
        <v>0</v>
      </c>
      <c r="N586" s="961"/>
      <c r="O586" s="1863"/>
      <c r="P586" s="714">
        <f t="shared" si="1443"/>
        <v>0</v>
      </c>
      <c r="Q586" s="961"/>
      <c r="R586" s="1863"/>
      <c r="S586" s="714">
        <f t="shared" si="1444"/>
        <v>0</v>
      </c>
      <c r="T586" s="961"/>
      <c r="U586" s="1863"/>
      <c r="V586" s="567" t="s">
        <v>34</v>
      </c>
      <c r="W586" s="568" t="s">
        <v>34</v>
      </c>
      <c r="X586" s="568" t="s">
        <v>34</v>
      </c>
      <c r="Y586" s="566" t="s">
        <v>34</v>
      </c>
      <c r="Z586" s="960">
        <f t="shared" si="1445"/>
        <v>0</v>
      </c>
      <c r="AA586" s="961">
        <f t="shared" si="1446"/>
        <v>0</v>
      </c>
      <c r="AB586" s="961">
        <f t="shared" si="1447"/>
        <v>0</v>
      </c>
      <c r="AC586" s="962">
        <f t="shared" si="1448"/>
        <v>0</v>
      </c>
      <c r="AD586" s="963">
        <f>IF(G586&gt;0,ROUND((J586/G586),3),0)</f>
        <v>0</v>
      </c>
      <c r="AE586" s="964">
        <f t="shared" si="1437"/>
        <v>0</v>
      </c>
      <c r="AF586" s="964">
        <f t="shared" si="1438"/>
        <v>0</v>
      </c>
      <c r="AG586" s="965">
        <f t="shared" si="1439"/>
        <v>0</v>
      </c>
      <c r="AH586" s="143"/>
    </row>
    <row r="587" spans="1:34" s="132" customFormat="1" ht="27" outlineLevel="1" thickTop="1" thickBot="1" x14ac:dyDescent="0.3">
      <c r="A587" s="448"/>
      <c r="B587" s="244" t="s">
        <v>782</v>
      </c>
      <c r="C587" s="189">
        <v>3142</v>
      </c>
      <c r="D587" s="1091"/>
      <c r="E587" s="191" t="s">
        <v>602</v>
      </c>
      <c r="F587" s="192" t="s">
        <v>43</v>
      </c>
      <c r="G587" s="714">
        <f t="shared" si="1440"/>
        <v>0</v>
      </c>
      <c r="H587" s="961"/>
      <c r="I587" s="1863"/>
      <c r="J587" s="714">
        <f t="shared" si="1441"/>
        <v>0</v>
      </c>
      <c r="K587" s="961"/>
      <c r="L587" s="1863"/>
      <c r="M587" s="714">
        <f t="shared" si="1442"/>
        <v>0</v>
      </c>
      <c r="N587" s="961"/>
      <c r="O587" s="1863"/>
      <c r="P587" s="714">
        <f t="shared" si="1443"/>
        <v>0</v>
      </c>
      <c r="Q587" s="961"/>
      <c r="R587" s="1863"/>
      <c r="S587" s="714">
        <f t="shared" si="1444"/>
        <v>0</v>
      </c>
      <c r="T587" s="961"/>
      <c r="U587" s="1863"/>
      <c r="V587" s="567" t="s">
        <v>34</v>
      </c>
      <c r="W587" s="568" t="s">
        <v>34</v>
      </c>
      <c r="X587" s="568" t="s">
        <v>34</v>
      </c>
      <c r="Y587" s="566" t="s">
        <v>34</v>
      </c>
      <c r="Z587" s="960">
        <f t="shared" ref="Z587" si="1449">G587-J587</f>
        <v>0</v>
      </c>
      <c r="AA587" s="961">
        <f t="shared" ref="AA587" si="1450">G587-M587</f>
        <v>0</v>
      </c>
      <c r="AB587" s="961">
        <f t="shared" ref="AB587" si="1451">G587-P587</f>
        <v>0</v>
      </c>
      <c r="AC587" s="962">
        <f t="shared" ref="AC587" si="1452">G587-S587</f>
        <v>0</v>
      </c>
      <c r="AD587" s="963">
        <f>IF(G587&gt;0,ROUND((J587/G587),3),0)</f>
        <v>0</v>
      </c>
      <c r="AE587" s="964">
        <f t="shared" ref="AE587" si="1453">IF(G587&gt;0,ROUND((M587/G587),3),0)</f>
        <v>0</v>
      </c>
      <c r="AF587" s="964">
        <f t="shared" ref="AF587" si="1454">IF(G587&gt;0,ROUND((P587/G587),3),0)</f>
        <v>0</v>
      </c>
      <c r="AG587" s="965">
        <f t="shared" ref="AG587" si="1455">IF(G587&gt;0,ROUND((S587/G587),3),0)</f>
        <v>0</v>
      </c>
      <c r="AH587" s="143"/>
    </row>
    <row r="588" spans="1:34" s="20" customFormat="1" ht="17.25" outlineLevel="1" thickTop="1" thickBot="1" x14ac:dyDescent="0.3">
      <c r="A588" s="127"/>
      <c r="B588" s="244" t="s">
        <v>783</v>
      </c>
      <c r="C588" s="189">
        <v>3142</v>
      </c>
      <c r="D588" s="190"/>
      <c r="E588" s="647" t="s">
        <v>540</v>
      </c>
      <c r="F588" s="265" t="s">
        <v>43</v>
      </c>
      <c r="G588" s="710">
        <f t="shared" si="1430"/>
        <v>0</v>
      </c>
      <c r="H588" s="817"/>
      <c r="I588" s="818"/>
      <c r="J588" s="710">
        <f t="shared" si="1431"/>
        <v>0</v>
      </c>
      <c r="K588" s="817"/>
      <c r="L588" s="818"/>
      <c r="M588" s="710">
        <f t="shared" si="1432"/>
        <v>0</v>
      </c>
      <c r="N588" s="817"/>
      <c r="O588" s="818"/>
      <c r="P588" s="710">
        <f t="shared" si="1433"/>
        <v>0</v>
      </c>
      <c r="Q588" s="817"/>
      <c r="R588" s="818"/>
      <c r="S588" s="710">
        <f t="shared" si="1434"/>
        <v>0</v>
      </c>
      <c r="T588" s="817"/>
      <c r="U588" s="818"/>
      <c r="V588" s="564" t="s">
        <v>34</v>
      </c>
      <c r="W588" s="565" t="s">
        <v>34</v>
      </c>
      <c r="X588" s="565" t="s">
        <v>34</v>
      </c>
      <c r="Y588" s="566" t="s">
        <v>34</v>
      </c>
      <c r="Z588" s="960">
        <f t="shared" si="1403"/>
        <v>0</v>
      </c>
      <c r="AA588" s="961">
        <f t="shared" si="1404"/>
        <v>0</v>
      </c>
      <c r="AB588" s="961">
        <f t="shared" si="1405"/>
        <v>0</v>
      </c>
      <c r="AC588" s="962">
        <f t="shared" si="1406"/>
        <v>0</v>
      </c>
      <c r="AD588" s="963">
        <f t="shared" si="1423"/>
        <v>0</v>
      </c>
      <c r="AE588" s="964">
        <f t="shared" si="1424"/>
        <v>0</v>
      </c>
      <c r="AF588" s="964">
        <f t="shared" si="1425"/>
        <v>0</v>
      </c>
      <c r="AG588" s="965">
        <f t="shared" si="1435"/>
        <v>0</v>
      </c>
    </row>
    <row r="589" spans="1:34" s="20" customFormat="1" ht="27" outlineLevel="1" thickTop="1" thickBot="1" x14ac:dyDescent="0.3">
      <c r="A589" s="1155"/>
      <c r="B589" s="1466" t="s">
        <v>784</v>
      </c>
      <c r="C589" s="701" t="s">
        <v>375</v>
      </c>
      <c r="D589" s="702"/>
      <c r="E589" s="703" t="s">
        <v>156</v>
      </c>
      <c r="F589" s="745" t="s">
        <v>43</v>
      </c>
      <c r="G589" s="717">
        <f t="shared" si="1430"/>
        <v>0</v>
      </c>
      <c r="H589" s="875"/>
      <c r="I589" s="876"/>
      <c r="J589" s="717">
        <f t="shared" si="1431"/>
        <v>0</v>
      </c>
      <c r="K589" s="875"/>
      <c r="L589" s="876"/>
      <c r="M589" s="717">
        <f t="shared" si="1432"/>
        <v>0</v>
      </c>
      <c r="N589" s="875"/>
      <c r="O589" s="876"/>
      <c r="P589" s="717">
        <f t="shared" si="1433"/>
        <v>0</v>
      </c>
      <c r="Q589" s="875"/>
      <c r="R589" s="876"/>
      <c r="S589" s="717">
        <f t="shared" si="1434"/>
        <v>0</v>
      </c>
      <c r="T589" s="875"/>
      <c r="U589" s="876"/>
      <c r="V589" s="718" t="s">
        <v>34</v>
      </c>
      <c r="W589" s="719" t="s">
        <v>34</v>
      </c>
      <c r="X589" s="719" t="s">
        <v>34</v>
      </c>
      <c r="Y589" s="720" t="s">
        <v>34</v>
      </c>
      <c r="Z589" s="1019">
        <f t="shared" si="1403"/>
        <v>0</v>
      </c>
      <c r="AA589" s="1020">
        <f t="shared" si="1404"/>
        <v>0</v>
      </c>
      <c r="AB589" s="1020">
        <f t="shared" si="1405"/>
        <v>0</v>
      </c>
      <c r="AC589" s="1021">
        <f t="shared" si="1406"/>
        <v>0</v>
      </c>
      <c r="AD589" s="1022">
        <f t="shared" si="1423"/>
        <v>0</v>
      </c>
      <c r="AE589" s="1023">
        <f t="shared" si="1424"/>
        <v>0</v>
      </c>
      <c r="AF589" s="1023">
        <f t="shared" si="1425"/>
        <v>0</v>
      </c>
      <c r="AG589" s="1024">
        <f t="shared" si="1435"/>
        <v>0</v>
      </c>
    </row>
    <row r="590" spans="1:34" s="103" customFormat="1" ht="19.5" outlineLevel="1" thickBot="1" x14ac:dyDescent="0.3">
      <c r="A590" s="1155"/>
      <c r="B590" s="626" t="s">
        <v>785</v>
      </c>
      <c r="C590" s="731">
        <v>3143</v>
      </c>
      <c r="D590" s="732"/>
      <c r="E590" s="733" t="s">
        <v>507</v>
      </c>
      <c r="F590" s="734" t="s">
        <v>43</v>
      </c>
      <c r="G590" s="888">
        <f>ROUND(G591+G592+G593+G594+G595+G596+G597,1)</f>
        <v>0</v>
      </c>
      <c r="H590" s="645">
        <f t="shared" ref="H590:U590" si="1456">ROUND(H591+H592+H593+H594+H595+H596+H597,1)</f>
        <v>0</v>
      </c>
      <c r="I590" s="889">
        <f t="shared" si="1456"/>
        <v>0</v>
      </c>
      <c r="J590" s="888">
        <f t="shared" si="1456"/>
        <v>0</v>
      </c>
      <c r="K590" s="645">
        <f t="shared" si="1456"/>
        <v>0</v>
      </c>
      <c r="L590" s="889">
        <f t="shared" si="1456"/>
        <v>0</v>
      </c>
      <c r="M590" s="888">
        <f t="shared" si="1456"/>
        <v>0</v>
      </c>
      <c r="N590" s="645">
        <f t="shared" si="1456"/>
        <v>0</v>
      </c>
      <c r="O590" s="889">
        <f t="shared" si="1456"/>
        <v>0</v>
      </c>
      <c r="P590" s="888">
        <f t="shared" si="1456"/>
        <v>0</v>
      </c>
      <c r="Q590" s="645">
        <f t="shared" si="1456"/>
        <v>0</v>
      </c>
      <c r="R590" s="889">
        <f t="shared" si="1456"/>
        <v>0</v>
      </c>
      <c r="S590" s="888">
        <f t="shared" si="1456"/>
        <v>0</v>
      </c>
      <c r="T590" s="645">
        <f t="shared" si="1456"/>
        <v>0</v>
      </c>
      <c r="U590" s="889">
        <f t="shared" si="1456"/>
        <v>0</v>
      </c>
      <c r="V590" s="667" t="s">
        <v>34</v>
      </c>
      <c r="W590" s="668" t="s">
        <v>34</v>
      </c>
      <c r="X590" s="668" t="s">
        <v>34</v>
      </c>
      <c r="Y590" s="669" t="s">
        <v>34</v>
      </c>
      <c r="Z590" s="1013">
        <f t="shared" si="1403"/>
        <v>0</v>
      </c>
      <c r="AA590" s="1014">
        <f t="shared" si="1404"/>
        <v>0</v>
      </c>
      <c r="AB590" s="1014">
        <f t="shared" si="1405"/>
        <v>0</v>
      </c>
      <c r="AC590" s="1015">
        <f t="shared" si="1406"/>
        <v>0</v>
      </c>
      <c r="AD590" s="1016">
        <f t="shared" ref="AD590" si="1457">IF(G590&gt;0,ROUND((J590/G590),3),0)</f>
        <v>0</v>
      </c>
      <c r="AE590" s="1017">
        <f t="shared" ref="AE590" si="1458">IF(G590&gt;0,ROUND((M590/G590),3),0)</f>
        <v>0</v>
      </c>
      <c r="AF590" s="1017">
        <f t="shared" ref="AF590" si="1459">IF(G590&gt;0,ROUND((P590/G590),3),0)</f>
        <v>0</v>
      </c>
      <c r="AG590" s="1018">
        <f t="shared" si="1435"/>
        <v>0</v>
      </c>
    </row>
    <row r="591" spans="1:34" s="20" customFormat="1" ht="26.25" outlineLevel="1" thickBot="1" x14ac:dyDescent="0.3">
      <c r="A591" s="1155"/>
      <c r="B591" s="880" t="s">
        <v>786</v>
      </c>
      <c r="C591" s="881" t="s">
        <v>376</v>
      </c>
      <c r="D591" s="882" t="s">
        <v>57</v>
      </c>
      <c r="E591" s="883" t="s">
        <v>481</v>
      </c>
      <c r="F591" s="884" t="s">
        <v>43</v>
      </c>
      <c r="G591" s="885">
        <f t="shared" si="1430"/>
        <v>0</v>
      </c>
      <c r="H591" s="886"/>
      <c r="I591" s="887"/>
      <c r="J591" s="885">
        <f t="shared" si="1431"/>
        <v>0</v>
      </c>
      <c r="K591" s="886"/>
      <c r="L591" s="887"/>
      <c r="M591" s="885">
        <f t="shared" si="1432"/>
        <v>0</v>
      </c>
      <c r="N591" s="886"/>
      <c r="O591" s="887"/>
      <c r="P591" s="885">
        <f t="shared" si="1433"/>
        <v>0</v>
      </c>
      <c r="Q591" s="886"/>
      <c r="R591" s="887"/>
      <c r="S591" s="885">
        <f t="shared" si="1434"/>
        <v>0</v>
      </c>
      <c r="T591" s="886"/>
      <c r="U591" s="887"/>
      <c r="V591" s="588" t="s">
        <v>34</v>
      </c>
      <c r="W591" s="589" t="s">
        <v>34</v>
      </c>
      <c r="X591" s="589" t="s">
        <v>34</v>
      </c>
      <c r="Y591" s="590" t="s">
        <v>34</v>
      </c>
      <c r="Z591" s="1031">
        <f t="shared" si="1403"/>
        <v>0</v>
      </c>
      <c r="AA591" s="1032">
        <f t="shared" si="1404"/>
        <v>0</v>
      </c>
      <c r="AB591" s="1032">
        <f t="shared" si="1405"/>
        <v>0</v>
      </c>
      <c r="AC591" s="1033">
        <f t="shared" si="1406"/>
        <v>0</v>
      </c>
      <c r="AD591" s="1034">
        <f t="shared" si="1423"/>
        <v>0</v>
      </c>
      <c r="AE591" s="1035">
        <f t="shared" si="1424"/>
        <v>0</v>
      </c>
      <c r="AF591" s="1035">
        <f t="shared" si="1425"/>
        <v>0</v>
      </c>
      <c r="AG591" s="1036">
        <f t="shared" si="1435"/>
        <v>0</v>
      </c>
    </row>
    <row r="592" spans="1:34" s="508" customFormat="1" ht="17.25" outlineLevel="1" thickTop="1" thickBot="1" x14ac:dyDescent="0.3">
      <c r="A592" s="127"/>
      <c r="B592" s="244" t="s">
        <v>787</v>
      </c>
      <c r="C592" s="189">
        <v>3143</v>
      </c>
      <c r="D592" s="190" t="s">
        <v>92</v>
      </c>
      <c r="E592" s="647" t="s">
        <v>504</v>
      </c>
      <c r="F592" s="265" t="s">
        <v>43</v>
      </c>
      <c r="G592" s="797">
        <f>H592+I592</f>
        <v>0</v>
      </c>
      <c r="H592" s="798"/>
      <c r="I592" s="799"/>
      <c r="J592" s="797">
        <f>K592+L592</f>
        <v>0</v>
      </c>
      <c r="K592" s="798"/>
      <c r="L592" s="799"/>
      <c r="M592" s="797">
        <f>N592+O592</f>
        <v>0</v>
      </c>
      <c r="N592" s="798"/>
      <c r="O592" s="799"/>
      <c r="P592" s="797">
        <f>Q592+R592</f>
        <v>0</v>
      </c>
      <c r="Q592" s="798"/>
      <c r="R592" s="799"/>
      <c r="S592" s="797">
        <f>T592+U592</f>
        <v>0</v>
      </c>
      <c r="T592" s="798"/>
      <c r="U592" s="799"/>
      <c r="V592" s="567" t="s">
        <v>34</v>
      </c>
      <c r="W592" s="568" t="s">
        <v>34</v>
      </c>
      <c r="X592" s="568" t="s">
        <v>34</v>
      </c>
      <c r="Y592" s="569" t="s">
        <v>34</v>
      </c>
      <c r="Z592" s="966">
        <f t="shared" si="1403"/>
        <v>0</v>
      </c>
      <c r="AA592" s="819">
        <f t="shared" si="1404"/>
        <v>0</v>
      </c>
      <c r="AB592" s="819">
        <f t="shared" si="1405"/>
        <v>0</v>
      </c>
      <c r="AC592" s="967">
        <f t="shared" si="1406"/>
        <v>0</v>
      </c>
      <c r="AD592" s="968">
        <f t="shared" si="1423"/>
        <v>0</v>
      </c>
      <c r="AE592" s="969">
        <f t="shared" si="1424"/>
        <v>0</v>
      </c>
      <c r="AF592" s="969">
        <f t="shared" si="1425"/>
        <v>0</v>
      </c>
      <c r="AG592" s="970">
        <f t="shared" si="1435"/>
        <v>0</v>
      </c>
    </row>
    <row r="593" spans="1:34" s="132" customFormat="1" ht="27" outlineLevel="1" thickTop="1" thickBot="1" x14ac:dyDescent="0.3">
      <c r="A593" s="448"/>
      <c r="B593" s="244" t="s">
        <v>788</v>
      </c>
      <c r="C593" s="199">
        <v>3143</v>
      </c>
      <c r="D593" s="223"/>
      <c r="E593" s="175" t="s">
        <v>600</v>
      </c>
      <c r="F593" s="148" t="s">
        <v>43</v>
      </c>
      <c r="G593" s="714">
        <f t="shared" ref="G593:G595" si="1460">H593+I593</f>
        <v>0</v>
      </c>
      <c r="H593" s="961"/>
      <c r="I593" s="1863"/>
      <c r="J593" s="714">
        <f t="shared" ref="J593:J595" si="1461">K593+L593</f>
        <v>0</v>
      </c>
      <c r="K593" s="961"/>
      <c r="L593" s="1863"/>
      <c r="M593" s="714">
        <f t="shared" ref="M593:M595" si="1462">N593+O593</f>
        <v>0</v>
      </c>
      <c r="N593" s="961"/>
      <c r="O593" s="1863"/>
      <c r="P593" s="714">
        <f t="shared" ref="P593:P595" si="1463">Q593+R593</f>
        <v>0</v>
      </c>
      <c r="Q593" s="961"/>
      <c r="R593" s="1863"/>
      <c r="S593" s="714">
        <f t="shared" ref="S593:S595" si="1464">T593+U593</f>
        <v>0</v>
      </c>
      <c r="T593" s="961"/>
      <c r="U593" s="1863"/>
      <c r="V593" s="564" t="s">
        <v>34</v>
      </c>
      <c r="W593" s="565" t="s">
        <v>34</v>
      </c>
      <c r="X593" s="565" t="s">
        <v>34</v>
      </c>
      <c r="Y593" s="566" t="s">
        <v>34</v>
      </c>
      <c r="Z593" s="960">
        <f t="shared" si="1403"/>
        <v>0</v>
      </c>
      <c r="AA593" s="961">
        <f t="shared" si="1404"/>
        <v>0</v>
      </c>
      <c r="AB593" s="961">
        <f t="shared" si="1405"/>
        <v>0</v>
      </c>
      <c r="AC593" s="962">
        <f t="shared" si="1406"/>
        <v>0</v>
      </c>
      <c r="AD593" s="963">
        <f>IF(G593&gt;0,ROUND((J593/G593),3),0)</f>
        <v>0</v>
      </c>
      <c r="AE593" s="964">
        <f t="shared" si="1424"/>
        <v>0</v>
      </c>
      <c r="AF593" s="964">
        <f t="shared" si="1425"/>
        <v>0</v>
      </c>
      <c r="AG593" s="965">
        <f t="shared" si="1435"/>
        <v>0</v>
      </c>
      <c r="AH593" s="143"/>
    </row>
    <row r="594" spans="1:34" s="132" customFormat="1" ht="27" outlineLevel="1" thickTop="1" thickBot="1" x14ac:dyDescent="0.3">
      <c r="A594" s="448"/>
      <c r="B594" s="244" t="s">
        <v>789</v>
      </c>
      <c r="C594" s="189">
        <v>3143</v>
      </c>
      <c r="D594" s="1091"/>
      <c r="E594" s="191" t="s">
        <v>601</v>
      </c>
      <c r="F594" s="192" t="s">
        <v>43</v>
      </c>
      <c r="G594" s="714">
        <f t="shared" si="1460"/>
        <v>0</v>
      </c>
      <c r="H594" s="961"/>
      <c r="I594" s="1863"/>
      <c r="J594" s="714">
        <f t="shared" si="1461"/>
        <v>0</v>
      </c>
      <c r="K594" s="961"/>
      <c r="L594" s="1863"/>
      <c r="M594" s="714">
        <f t="shared" si="1462"/>
        <v>0</v>
      </c>
      <c r="N594" s="961"/>
      <c r="O594" s="1863"/>
      <c r="P594" s="714">
        <f t="shared" si="1463"/>
        <v>0</v>
      </c>
      <c r="Q594" s="961"/>
      <c r="R594" s="1863"/>
      <c r="S594" s="714">
        <f t="shared" si="1464"/>
        <v>0</v>
      </c>
      <c r="T594" s="961"/>
      <c r="U594" s="1863"/>
      <c r="V594" s="567" t="s">
        <v>34</v>
      </c>
      <c r="W594" s="568" t="s">
        <v>34</v>
      </c>
      <c r="X594" s="568" t="s">
        <v>34</v>
      </c>
      <c r="Y594" s="566" t="s">
        <v>34</v>
      </c>
      <c r="Z594" s="960">
        <f t="shared" si="1403"/>
        <v>0</v>
      </c>
      <c r="AA594" s="961">
        <f t="shared" si="1404"/>
        <v>0</v>
      </c>
      <c r="AB594" s="961">
        <f t="shared" si="1405"/>
        <v>0</v>
      </c>
      <c r="AC594" s="962">
        <f t="shared" si="1406"/>
        <v>0</v>
      </c>
      <c r="AD594" s="963">
        <f>IF(G594&gt;0,ROUND((J594/G594),3),0)</f>
        <v>0</v>
      </c>
      <c r="AE594" s="964">
        <f t="shared" si="1424"/>
        <v>0</v>
      </c>
      <c r="AF594" s="964">
        <f t="shared" si="1425"/>
        <v>0</v>
      </c>
      <c r="AG594" s="965">
        <f t="shared" si="1435"/>
        <v>0</v>
      </c>
      <c r="AH594" s="143"/>
    </row>
    <row r="595" spans="1:34" s="132" customFormat="1" ht="27" outlineLevel="1" thickTop="1" thickBot="1" x14ac:dyDescent="0.3">
      <c r="A595" s="448"/>
      <c r="B595" s="244" t="s">
        <v>790</v>
      </c>
      <c r="C595" s="189">
        <v>3143</v>
      </c>
      <c r="D595" s="1091"/>
      <c r="E595" s="191" t="s">
        <v>602</v>
      </c>
      <c r="F595" s="192" t="s">
        <v>43</v>
      </c>
      <c r="G595" s="714">
        <f t="shared" si="1460"/>
        <v>0</v>
      </c>
      <c r="H595" s="961"/>
      <c r="I595" s="1863"/>
      <c r="J595" s="714">
        <f t="shared" si="1461"/>
        <v>0</v>
      </c>
      <c r="K595" s="961"/>
      <c r="L595" s="1863"/>
      <c r="M595" s="714">
        <f t="shared" si="1462"/>
        <v>0</v>
      </c>
      <c r="N595" s="961"/>
      <c r="O595" s="1863"/>
      <c r="P595" s="714">
        <f t="shared" si="1463"/>
        <v>0</v>
      </c>
      <c r="Q595" s="961"/>
      <c r="R595" s="1863"/>
      <c r="S595" s="714">
        <f t="shared" si="1464"/>
        <v>0</v>
      </c>
      <c r="T595" s="961"/>
      <c r="U595" s="1863"/>
      <c r="V595" s="567" t="s">
        <v>34</v>
      </c>
      <c r="W595" s="568" t="s">
        <v>34</v>
      </c>
      <c r="X595" s="568" t="s">
        <v>34</v>
      </c>
      <c r="Y595" s="566" t="s">
        <v>34</v>
      </c>
      <c r="Z595" s="960">
        <f t="shared" ref="Z595" si="1465">G595-J595</f>
        <v>0</v>
      </c>
      <c r="AA595" s="961">
        <f t="shared" ref="AA595" si="1466">G595-M595</f>
        <v>0</v>
      </c>
      <c r="AB595" s="961">
        <f t="shared" ref="AB595" si="1467">G595-P595</f>
        <v>0</v>
      </c>
      <c r="AC595" s="962">
        <f t="shared" ref="AC595" si="1468">G595-S595</f>
        <v>0</v>
      </c>
      <c r="AD595" s="963">
        <f>IF(G595&gt;0,ROUND((J595/G595),3),0)</f>
        <v>0</v>
      </c>
      <c r="AE595" s="964">
        <f t="shared" ref="AE595" si="1469">IF(G595&gt;0,ROUND((M595/G595),3),0)</f>
        <v>0</v>
      </c>
      <c r="AF595" s="964">
        <f t="shared" ref="AF595" si="1470">IF(G595&gt;0,ROUND((P595/G595),3),0)</f>
        <v>0</v>
      </c>
      <c r="AG595" s="965">
        <f t="shared" ref="AG595" si="1471">IF(G595&gt;0,ROUND((S595/G595),3),0)</f>
        <v>0</v>
      </c>
      <c r="AH595" s="143"/>
    </row>
    <row r="596" spans="1:34" s="20" customFormat="1" ht="17.25" outlineLevel="1" thickTop="1" thickBot="1" x14ac:dyDescent="0.3">
      <c r="A596" s="127"/>
      <c r="B596" s="244" t="s">
        <v>791</v>
      </c>
      <c r="C596" s="189">
        <v>3143</v>
      </c>
      <c r="D596" s="190"/>
      <c r="E596" s="647" t="s">
        <v>540</v>
      </c>
      <c r="F596" s="265" t="s">
        <v>43</v>
      </c>
      <c r="G596" s="797">
        <f t="shared" ref="G596" si="1472">H596+I596</f>
        <v>0</v>
      </c>
      <c r="H596" s="798"/>
      <c r="I596" s="799"/>
      <c r="J596" s="797">
        <f t="shared" ref="J596" si="1473">K596+L596</f>
        <v>0</v>
      </c>
      <c r="K596" s="798"/>
      <c r="L596" s="799"/>
      <c r="M596" s="797">
        <f t="shared" ref="M596" si="1474">N596+O596</f>
        <v>0</v>
      </c>
      <c r="N596" s="798"/>
      <c r="O596" s="799"/>
      <c r="P596" s="797">
        <f t="shared" ref="P596" si="1475">Q596+R596</f>
        <v>0</v>
      </c>
      <c r="Q596" s="798"/>
      <c r="R596" s="799"/>
      <c r="S596" s="797">
        <f t="shared" ref="S596" si="1476">T596+U596</f>
        <v>0</v>
      </c>
      <c r="T596" s="798"/>
      <c r="U596" s="799"/>
      <c r="V596" s="567" t="s">
        <v>34</v>
      </c>
      <c r="W596" s="568" t="s">
        <v>34</v>
      </c>
      <c r="X596" s="568" t="s">
        <v>34</v>
      </c>
      <c r="Y596" s="569" t="s">
        <v>34</v>
      </c>
      <c r="Z596" s="960">
        <f t="shared" si="1403"/>
        <v>0</v>
      </c>
      <c r="AA596" s="961">
        <f t="shared" si="1404"/>
        <v>0</v>
      </c>
      <c r="AB596" s="961">
        <f t="shared" si="1405"/>
        <v>0</v>
      </c>
      <c r="AC596" s="962">
        <f t="shared" si="1406"/>
        <v>0</v>
      </c>
      <c r="AD596" s="963">
        <f t="shared" ref="AD596" si="1477">IF(G596&gt;0,ROUND((J596/G596),3),0)</f>
        <v>0</v>
      </c>
      <c r="AE596" s="964">
        <f t="shared" ref="AE596" si="1478">IF(G596&gt;0,ROUND((M596/G596),3),0)</f>
        <v>0</v>
      </c>
      <c r="AF596" s="964">
        <f t="shared" ref="AF596" si="1479">IF(G596&gt;0,ROUND((P596/G596),3),0)</f>
        <v>0</v>
      </c>
      <c r="AG596" s="965">
        <f t="shared" ref="AG596" si="1480">IF(G596&gt;0,ROUND((S596/G596),3),0)</f>
        <v>0</v>
      </c>
    </row>
    <row r="597" spans="1:34" s="20" customFormat="1" ht="27" outlineLevel="1" thickTop="1" thickBot="1" x14ac:dyDescent="0.3">
      <c r="A597" s="1155"/>
      <c r="B597" s="1466" t="s">
        <v>792</v>
      </c>
      <c r="C597" s="704">
        <v>3143</v>
      </c>
      <c r="D597" s="705"/>
      <c r="E597" s="706" t="s">
        <v>156</v>
      </c>
      <c r="F597" s="707" t="s">
        <v>43</v>
      </c>
      <c r="G597" s="746">
        <f t="shared" si="1430"/>
        <v>0</v>
      </c>
      <c r="H597" s="877"/>
      <c r="I597" s="878"/>
      <c r="J597" s="746">
        <f t="shared" si="1431"/>
        <v>0</v>
      </c>
      <c r="K597" s="877"/>
      <c r="L597" s="878"/>
      <c r="M597" s="746">
        <f t="shared" si="1432"/>
        <v>0</v>
      </c>
      <c r="N597" s="877"/>
      <c r="O597" s="878"/>
      <c r="P597" s="746">
        <f t="shared" si="1433"/>
        <v>0</v>
      </c>
      <c r="Q597" s="877"/>
      <c r="R597" s="878"/>
      <c r="S597" s="746">
        <f t="shared" si="1434"/>
        <v>0</v>
      </c>
      <c r="T597" s="877"/>
      <c r="U597" s="878"/>
      <c r="V597" s="541" t="s">
        <v>34</v>
      </c>
      <c r="W597" s="542" t="s">
        <v>34</v>
      </c>
      <c r="X597" s="542" t="s">
        <v>34</v>
      </c>
      <c r="Y597" s="543" t="s">
        <v>34</v>
      </c>
      <c r="Z597" s="1038">
        <f t="shared" si="1403"/>
        <v>0</v>
      </c>
      <c r="AA597" s="1039">
        <f t="shared" si="1404"/>
        <v>0</v>
      </c>
      <c r="AB597" s="1039">
        <f t="shared" si="1405"/>
        <v>0</v>
      </c>
      <c r="AC597" s="1040">
        <f t="shared" si="1406"/>
        <v>0</v>
      </c>
      <c r="AD597" s="1041">
        <f t="shared" si="1423"/>
        <v>0</v>
      </c>
      <c r="AE597" s="1042">
        <f t="shared" si="1424"/>
        <v>0</v>
      </c>
      <c r="AF597" s="1042">
        <f t="shared" si="1425"/>
        <v>0</v>
      </c>
      <c r="AG597" s="1043">
        <f t="shared" si="1435"/>
        <v>0</v>
      </c>
    </row>
    <row r="598" spans="1:34" s="81" customFormat="1" ht="19.5" thickBot="1" x14ac:dyDescent="0.3">
      <c r="A598" s="1155"/>
      <c r="B598" s="284" t="s">
        <v>793</v>
      </c>
      <c r="C598" s="761" t="s">
        <v>377</v>
      </c>
      <c r="D598" s="762"/>
      <c r="E598" s="763" t="s">
        <v>378</v>
      </c>
      <c r="F598" s="764" t="s">
        <v>43</v>
      </c>
      <c r="G598" s="784">
        <f>ROUND(G599+G600,1)</f>
        <v>0</v>
      </c>
      <c r="H598" s="785">
        <f>ROUND(H599+H600,1)</f>
        <v>0</v>
      </c>
      <c r="I598" s="786">
        <f>ROUND(I599+I600,1)</f>
        <v>0</v>
      </c>
      <c r="J598" s="784">
        <f t="shared" ref="J598:U598" si="1481">ROUND(J599+J600,1)</f>
        <v>0</v>
      </c>
      <c r="K598" s="785">
        <f t="shared" si="1481"/>
        <v>0</v>
      </c>
      <c r="L598" s="786">
        <f t="shared" si="1481"/>
        <v>0</v>
      </c>
      <c r="M598" s="784">
        <f t="shared" si="1481"/>
        <v>0</v>
      </c>
      <c r="N598" s="785">
        <f t="shared" si="1481"/>
        <v>0</v>
      </c>
      <c r="O598" s="786">
        <f t="shared" si="1481"/>
        <v>0</v>
      </c>
      <c r="P598" s="784">
        <f t="shared" si="1481"/>
        <v>0</v>
      </c>
      <c r="Q598" s="785">
        <f t="shared" si="1481"/>
        <v>0</v>
      </c>
      <c r="R598" s="786">
        <f t="shared" si="1481"/>
        <v>0</v>
      </c>
      <c r="S598" s="784">
        <f t="shared" si="1481"/>
        <v>0</v>
      </c>
      <c r="T598" s="785">
        <f t="shared" si="1481"/>
        <v>0</v>
      </c>
      <c r="U598" s="786">
        <f t="shared" si="1481"/>
        <v>0</v>
      </c>
      <c r="V598" s="656" t="s">
        <v>34</v>
      </c>
      <c r="W598" s="657" t="s">
        <v>34</v>
      </c>
      <c r="X598" s="657" t="s">
        <v>34</v>
      </c>
      <c r="Y598" s="658" t="s">
        <v>34</v>
      </c>
      <c r="Z598" s="921">
        <f t="shared" si="1403"/>
        <v>0</v>
      </c>
      <c r="AA598" s="922">
        <f t="shared" si="1404"/>
        <v>0</v>
      </c>
      <c r="AB598" s="922">
        <f t="shared" si="1405"/>
        <v>0</v>
      </c>
      <c r="AC598" s="923">
        <f t="shared" si="1406"/>
        <v>0</v>
      </c>
      <c r="AD598" s="924">
        <f t="shared" si="1423"/>
        <v>0</v>
      </c>
      <c r="AE598" s="925">
        <f t="shared" si="1424"/>
        <v>0</v>
      </c>
      <c r="AF598" s="925">
        <f t="shared" si="1425"/>
        <v>0</v>
      </c>
      <c r="AG598" s="926">
        <f>IF(G598&gt;0,ROUND((S598/G598),3),0)</f>
        <v>0</v>
      </c>
    </row>
    <row r="599" spans="1:34" s="132" customFormat="1" ht="16.5" outlineLevel="1" thickBot="1" x14ac:dyDescent="0.3">
      <c r="A599" s="127"/>
      <c r="B599" s="225" t="s">
        <v>794</v>
      </c>
      <c r="C599" s="199">
        <v>3160</v>
      </c>
      <c r="D599" s="200" t="s">
        <v>57</v>
      </c>
      <c r="E599" s="156" t="s">
        <v>496</v>
      </c>
      <c r="F599" s="760" t="s">
        <v>43</v>
      </c>
      <c r="G599" s="714">
        <f>H599+I599</f>
        <v>0</v>
      </c>
      <c r="H599" s="795"/>
      <c r="I599" s="796"/>
      <c r="J599" s="714">
        <f>K599+L599</f>
        <v>0</v>
      </c>
      <c r="K599" s="795"/>
      <c r="L599" s="796"/>
      <c r="M599" s="714">
        <f>N599+O599</f>
        <v>0</v>
      </c>
      <c r="N599" s="795"/>
      <c r="O599" s="796"/>
      <c r="P599" s="714">
        <f>Q599+R599</f>
        <v>0</v>
      </c>
      <c r="Q599" s="795"/>
      <c r="R599" s="796"/>
      <c r="S599" s="714">
        <f>T599+U599</f>
        <v>0</v>
      </c>
      <c r="T599" s="795"/>
      <c r="U599" s="796"/>
      <c r="V599" s="564" t="s">
        <v>34</v>
      </c>
      <c r="W599" s="565" t="s">
        <v>34</v>
      </c>
      <c r="X599" s="565" t="s">
        <v>34</v>
      </c>
      <c r="Y599" s="566" t="s">
        <v>34</v>
      </c>
      <c r="Z599" s="960">
        <f t="shared" si="1403"/>
        <v>0</v>
      </c>
      <c r="AA599" s="961">
        <f t="shared" si="1404"/>
        <v>0</v>
      </c>
      <c r="AB599" s="961">
        <f t="shared" si="1405"/>
        <v>0</v>
      </c>
      <c r="AC599" s="962">
        <f t="shared" si="1406"/>
        <v>0</v>
      </c>
      <c r="AD599" s="963">
        <f t="shared" ref="AD599:AD601" si="1482">IF(G599&gt;0,ROUND((J599/G599),3),0)</f>
        <v>0</v>
      </c>
      <c r="AE599" s="964">
        <f t="shared" ref="AE599:AE601" si="1483">IF(G599&gt;0,ROUND((M599/G599),3),0)</f>
        <v>0</v>
      </c>
      <c r="AF599" s="964">
        <f t="shared" ref="AF599:AF601" si="1484">IF(G599&gt;0,ROUND((P599/G599),3),0)</f>
        <v>0</v>
      </c>
      <c r="AG599" s="965">
        <f t="shared" ref="AG599:AG600" si="1485">IF(G599&gt;0,ROUND((S599/G599),3),0)</f>
        <v>0</v>
      </c>
    </row>
    <row r="600" spans="1:34" s="20" customFormat="1" ht="27" outlineLevel="1" thickTop="1" thickBot="1" x14ac:dyDescent="0.3">
      <c r="A600" s="127"/>
      <c r="B600" s="1471" t="s">
        <v>795</v>
      </c>
      <c r="C600" s="707">
        <v>3160</v>
      </c>
      <c r="D600" s="1472"/>
      <c r="E600" s="1473" t="s">
        <v>156</v>
      </c>
      <c r="F600" s="707" t="s">
        <v>43</v>
      </c>
      <c r="G600" s="746">
        <f>H600+I600</f>
        <v>0</v>
      </c>
      <c r="H600" s="877"/>
      <c r="I600" s="878"/>
      <c r="J600" s="746">
        <f>K600+L600</f>
        <v>0</v>
      </c>
      <c r="K600" s="877"/>
      <c r="L600" s="878"/>
      <c r="M600" s="746">
        <f>N600+O600</f>
        <v>0</v>
      </c>
      <c r="N600" s="877"/>
      <c r="O600" s="878"/>
      <c r="P600" s="746">
        <f>Q600+R600</f>
        <v>0</v>
      </c>
      <c r="Q600" s="877"/>
      <c r="R600" s="878"/>
      <c r="S600" s="746">
        <f>T600+U600</f>
        <v>0</v>
      </c>
      <c r="T600" s="877"/>
      <c r="U600" s="878"/>
      <c r="V600" s="541" t="s">
        <v>34</v>
      </c>
      <c r="W600" s="542" t="s">
        <v>34</v>
      </c>
      <c r="X600" s="542" t="s">
        <v>34</v>
      </c>
      <c r="Y600" s="543" t="s">
        <v>34</v>
      </c>
      <c r="Z600" s="1520">
        <f t="shared" si="1403"/>
        <v>0</v>
      </c>
      <c r="AA600" s="1020">
        <f t="shared" si="1404"/>
        <v>0</v>
      </c>
      <c r="AB600" s="1020">
        <f t="shared" si="1405"/>
        <v>0</v>
      </c>
      <c r="AC600" s="1021">
        <f t="shared" si="1406"/>
        <v>0</v>
      </c>
      <c r="AD600" s="1022">
        <f t="shared" si="1482"/>
        <v>0</v>
      </c>
      <c r="AE600" s="1023">
        <f t="shared" si="1483"/>
        <v>0</v>
      </c>
      <c r="AF600" s="1023">
        <f t="shared" si="1484"/>
        <v>0</v>
      </c>
      <c r="AG600" s="1024">
        <f t="shared" si="1485"/>
        <v>0</v>
      </c>
    </row>
    <row r="601" spans="1:34" s="81" customFormat="1" ht="21.75" customHeight="1" thickBot="1" x14ac:dyDescent="0.3">
      <c r="A601" s="1155"/>
      <c r="B601" s="309" t="s">
        <v>796</v>
      </c>
      <c r="C601" s="1488">
        <v>3200</v>
      </c>
      <c r="D601" s="762"/>
      <c r="E601" s="763" t="s">
        <v>798</v>
      </c>
      <c r="F601" s="764" t="s">
        <v>43</v>
      </c>
      <c r="G601" s="1468">
        <f>ROUND(G602,1)</f>
        <v>0</v>
      </c>
      <c r="H601" s="1469">
        <f>ROUND(H602,1)</f>
        <v>0</v>
      </c>
      <c r="I601" s="1470">
        <f>ROUND(I602,1)</f>
        <v>0</v>
      </c>
      <c r="J601" s="1468">
        <f t="shared" ref="J601:U601" si="1486">ROUND(J602,1)</f>
        <v>0</v>
      </c>
      <c r="K601" s="1469">
        <f t="shared" si="1486"/>
        <v>0</v>
      </c>
      <c r="L601" s="1470">
        <f t="shared" si="1486"/>
        <v>0</v>
      </c>
      <c r="M601" s="1468">
        <f t="shared" si="1486"/>
        <v>0</v>
      </c>
      <c r="N601" s="1469">
        <f t="shared" si="1486"/>
        <v>0</v>
      </c>
      <c r="O601" s="1470">
        <f t="shared" si="1486"/>
        <v>0</v>
      </c>
      <c r="P601" s="1468">
        <f t="shared" si="1486"/>
        <v>0</v>
      </c>
      <c r="Q601" s="1469">
        <f t="shared" si="1486"/>
        <v>0</v>
      </c>
      <c r="R601" s="1470">
        <f t="shared" si="1486"/>
        <v>0</v>
      </c>
      <c r="S601" s="1468">
        <f t="shared" si="1486"/>
        <v>0</v>
      </c>
      <c r="T601" s="1469">
        <f t="shared" si="1486"/>
        <v>0</v>
      </c>
      <c r="U601" s="1470">
        <f t="shared" si="1486"/>
        <v>0</v>
      </c>
      <c r="V601" s="656" t="s">
        <v>34</v>
      </c>
      <c r="W601" s="657" t="s">
        <v>34</v>
      </c>
      <c r="X601" s="657" t="s">
        <v>34</v>
      </c>
      <c r="Y601" s="658" t="s">
        <v>34</v>
      </c>
      <c r="Z601" s="921">
        <f t="shared" ref="Z601:Z602" si="1487">G601-J601</f>
        <v>0</v>
      </c>
      <c r="AA601" s="922">
        <f t="shared" ref="AA601:AA602" si="1488">G601-M601</f>
        <v>0</v>
      </c>
      <c r="AB601" s="922">
        <f t="shared" ref="AB601:AB602" si="1489">G601-P601</f>
        <v>0</v>
      </c>
      <c r="AC601" s="923">
        <f t="shared" ref="AC601:AC602" si="1490">G601-S601</f>
        <v>0</v>
      </c>
      <c r="AD601" s="924">
        <f t="shared" si="1482"/>
        <v>0</v>
      </c>
      <c r="AE601" s="925">
        <f t="shared" si="1483"/>
        <v>0</v>
      </c>
      <c r="AF601" s="925">
        <f t="shared" si="1484"/>
        <v>0</v>
      </c>
      <c r="AG601" s="926">
        <f>IF(G601&gt;0,ROUND((S601/G601),3),0)</f>
        <v>0</v>
      </c>
    </row>
    <row r="602" spans="1:34" s="132" customFormat="1" ht="19.5" customHeight="1" outlineLevel="1" thickBot="1" x14ac:dyDescent="0.3">
      <c r="A602" s="127"/>
      <c r="B602" s="1496" t="s">
        <v>797</v>
      </c>
      <c r="C602" s="1497">
        <v>3210</v>
      </c>
      <c r="D602" s="1490"/>
      <c r="E602" s="1491" t="s">
        <v>645</v>
      </c>
      <c r="F602" s="1489" t="s">
        <v>43</v>
      </c>
      <c r="G602" s="1492">
        <f>H602+I602</f>
        <v>0</v>
      </c>
      <c r="H602" s="877"/>
      <c r="I602" s="878"/>
      <c r="J602" s="1492">
        <f>K602+L602</f>
        <v>0</v>
      </c>
      <c r="K602" s="877"/>
      <c r="L602" s="878"/>
      <c r="M602" s="1492">
        <f>N602+O602</f>
        <v>0</v>
      </c>
      <c r="N602" s="877"/>
      <c r="O602" s="878"/>
      <c r="P602" s="1492">
        <f>Q602+R602</f>
        <v>0</v>
      </c>
      <c r="Q602" s="877"/>
      <c r="R602" s="878"/>
      <c r="S602" s="1492">
        <f>T602+U602</f>
        <v>0</v>
      </c>
      <c r="T602" s="877"/>
      <c r="U602" s="878"/>
      <c r="V602" s="1493" t="s">
        <v>34</v>
      </c>
      <c r="W602" s="1494" t="s">
        <v>34</v>
      </c>
      <c r="X602" s="1494" t="s">
        <v>34</v>
      </c>
      <c r="Y602" s="1495" t="s">
        <v>34</v>
      </c>
      <c r="Z602" s="1527">
        <f t="shared" si="1487"/>
        <v>0</v>
      </c>
      <c r="AA602" s="1528">
        <f t="shared" si="1488"/>
        <v>0</v>
      </c>
      <c r="AB602" s="1528">
        <f t="shared" si="1489"/>
        <v>0</v>
      </c>
      <c r="AC602" s="1529">
        <f t="shared" si="1490"/>
        <v>0</v>
      </c>
      <c r="AD602" s="1530">
        <f t="shared" ref="AD602" si="1491">IF(G602&gt;0,ROUND((J602/G602),3),0)</f>
        <v>0</v>
      </c>
      <c r="AE602" s="1531">
        <f t="shared" ref="AE602" si="1492">IF(G602&gt;0,ROUND((M602/G602),3),0)</f>
        <v>0</v>
      </c>
      <c r="AF602" s="1531">
        <f t="shared" ref="AF602" si="1493">IF(G602&gt;0,ROUND((P602/G602),3),0)</f>
        <v>0</v>
      </c>
      <c r="AG602" s="1532">
        <f t="shared" ref="AG602" si="1494">IF(G602&gt;0,ROUND((S602/G602),3),0)</f>
        <v>0</v>
      </c>
    </row>
    <row r="603" spans="1:34" s="369" customFormat="1" ht="28.5" thickBot="1" x14ac:dyDescent="0.3">
      <c r="A603" s="1581"/>
      <c r="B603" s="1454"/>
      <c r="C603" s="1474"/>
      <c r="D603" s="1475"/>
      <c r="E603" s="1476" t="s">
        <v>379</v>
      </c>
      <c r="F603" s="1477" t="s">
        <v>43</v>
      </c>
      <c r="G603" s="1478">
        <f t="shared" ref="G603:U603" si="1495">G58+G443</f>
        <v>44825.673410000003</v>
      </c>
      <c r="H603" s="1479">
        <f t="shared" si="1495"/>
        <v>24105.117480000001</v>
      </c>
      <c r="I603" s="1480">
        <f t="shared" si="1495"/>
        <v>20720.555929999999</v>
      </c>
      <c r="J603" s="1478">
        <f t="shared" si="1495"/>
        <v>3653.277</v>
      </c>
      <c r="K603" s="1479">
        <f t="shared" si="1495"/>
        <v>3484.4159999999997</v>
      </c>
      <c r="L603" s="1480">
        <f t="shared" si="1495"/>
        <v>168.86099999999999</v>
      </c>
      <c r="M603" s="1478">
        <f t="shared" si="1495"/>
        <v>9096.621000000001</v>
      </c>
      <c r="N603" s="1479">
        <f t="shared" si="1495"/>
        <v>7658.4059999999999</v>
      </c>
      <c r="O603" s="1480">
        <f t="shared" si="1495"/>
        <v>1438.2150000000001</v>
      </c>
      <c r="P603" s="1478">
        <f t="shared" si="1495"/>
        <v>22264.355186000001</v>
      </c>
      <c r="Q603" s="1479">
        <f t="shared" si="1495"/>
        <v>13860.762196</v>
      </c>
      <c r="R603" s="1480">
        <f t="shared" si="1495"/>
        <v>8403.592990000001</v>
      </c>
      <c r="S603" s="1478">
        <f t="shared" si="1495"/>
        <v>44654.081030000001</v>
      </c>
      <c r="T603" s="1479">
        <f t="shared" si="1495"/>
        <v>24032.117480000001</v>
      </c>
      <c r="U603" s="1480">
        <f t="shared" si="1495"/>
        <v>20621.96355</v>
      </c>
      <c r="V603" s="1481" t="s">
        <v>34</v>
      </c>
      <c r="W603" s="1482" t="s">
        <v>34</v>
      </c>
      <c r="X603" s="1482" t="s">
        <v>34</v>
      </c>
      <c r="Y603" s="1483" t="s">
        <v>34</v>
      </c>
      <c r="Z603" s="1521">
        <f t="shared" si="1403"/>
        <v>41172.396410000001</v>
      </c>
      <c r="AA603" s="1522">
        <f t="shared" si="1404"/>
        <v>35729.052410000004</v>
      </c>
      <c r="AB603" s="1522">
        <f t="shared" si="1405"/>
        <v>22561.318224000002</v>
      </c>
      <c r="AC603" s="1523">
        <f t="shared" si="1406"/>
        <v>171.59238000000187</v>
      </c>
      <c r="AD603" s="1524">
        <f t="shared" si="1423"/>
        <v>8.1000000000000003E-2</v>
      </c>
      <c r="AE603" s="1525">
        <f t="shared" si="1424"/>
        <v>0.20300000000000001</v>
      </c>
      <c r="AF603" s="1525">
        <f t="shared" si="1425"/>
        <v>0.497</v>
      </c>
      <c r="AG603" s="1526">
        <f t="shared" ref="AG603" si="1496">IF(G603&gt;0,ROUND((S603/G603),3),0)</f>
        <v>0.996</v>
      </c>
    </row>
    <row r="604" spans="1:34" s="428" customFormat="1" ht="15.75" thickBot="1" x14ac:dyDescent="0.3">
      <c r="A604" s="448"/>
      <c r="B604" s="429" t="s">
        <v>394</v>
      </c>
      <c r="C604" s="430"/>
      <c r="G604" s="431">
        <f t="shared" ref="G604:U604" si="1497">G603-G47</f>
        <v>0</v>
      </c>
      <c r="H604" s="432">
        <f t="shared" si="1497"/>
        <v>0</v>
      </c>
      <c r="I604" s="432">
        <f t="shared" si="1497"/>
        <v>0</v>
      </c>
      <c r="J604" s="431">
        <f t="shared" si="1497"/>
        <v>-3.200000000106229E-3</v>
      </c>
      <c r="K604" s="432">
        <f t="shared" si="1497"/>
        <v>0</v>
      </c>
      <c r="L604" s="432">
        <f t="shared" si="1497"/>
        <v>-3.1999999999925421E-3</v>
      </c>
      <c r="M604" s="431">
        <f t="shared" si="1497"/>
        <v>5.529000000024098E-2</v>
      </c>
      <c r="N604" s="432">
        <f t="shared" si="1497"/>
        <v>0</v>
      </c>
      <c r="O604" s="432">
        <f t="shared" si="1497"/>
        <v>5.529000000024098E-2</v>
      </c>
      <c r="P604" s="431">
        <f t="shared" si="1497"/>
        <v>2.9580000002169982E-2</v>
      </c>
      <c r="Q604" s="432">
        <f t="shared" si="1497"/>
        <v>-6.8799999990005745E-3</v>
      </c>
      <c r="R604" s="432">
        <f t="shared" si="1497"/>
        <v>3.6460000001170556E-2</v>
      </c>
      <c r="S604" s="431">
        <f t="shared" si="1497"/>
        <v>1.6879999995580874E-2</v>
      </c>
      <c r="T604" s="432">
        <f t="shared" si="1497"/>
        <v>2.313999999751104E-2</v>
      </c>
      <c r="U604" s="432">
        <f t="shared" si="1497"/>
        <v>-6.2599999982921872E-3</v>
      </c>
      <c r="V604" s="591"/>
      <c r="W604" s="591"/>
      <c r="X604" s="591"/>
      <c r="Y604" s="591"/>
    </row>
    <row r="605" spans="1:34" s="20" customFormat="1" x14ac:dyDescent="0.25">
      <c r="A605" s="1169"/>
      <c r="B605" s="13"/>
      <c r="C605" s="14"/>
      <c r="D605" s="15"/>
      <c r="E605" s="16"/>
      <c r="F605" s="456"/>
      <c r="G605" s="499" t="s">
        <v>800</v>
      </c>
      <c r="H605" s="17"/>
      <c r="I605" s="500"/>
      <c r="J605" s="457" t="s">
        <v>801</v>
      </c>
      <c r="K605" s="458"/>
      <c r="L605" s="458"/>
      <c r="M605" s="457" t="s">
        <v>802</v>
      </c>
      <c r="N605" s="458"/>
      <c r="O605" s="458"/>
      <c r="P605" s="457" t="s">
        <v>803</v>
      </c>
      <c r="Q605" s="458"/>
      <c r="R605" s="458"/>
      <c r="S605" s="457" t="s">
        <v>804</v>
      </c>
      <c r="T605" s="458"/>
      <c r="U605" s="458"/>
      <c r="V605" s="592"/>
      <c r="W605" s="593"/>
      <c r="X605" s="593"/>
      <c r="Y605" s="1375"/>
      <c r="Z605" s="19" t="s">
        <v>6</v>
      </c>
      <c r="AA605" s="14" t="s">
        <v>6</v>
      </c>
      <c r="AB605" s="14" t="s">
        <v>6</v>
      </c>
      <c r="AC605" s="18" t="s">
        <v>6</v>
      </c>
      <c r="AD605" s="19" t="s">
        <v>7</v>
      </c>
      <c r="AE605" s="14" t="s">
        <v>7</v>
      </c>
      <c r="AF605" s="14" t="s">
        <v>7</v>
      </c>
      <c r="AG605" s="18" t="s">
        <v>7</v>
      </c>
    </row>
    <row r="606" spans="1:34" s="20" customFormat="1" ht="15.75" x14ac:dyDescent="0.25">
      <c r="A606" s="1169"/>
      <c r="B606" s="21" t="s">
        <v>380</v>
      </c>
      <c r="C606" s="22" t="s">
        <v>9</v>
      </c>
      <c r="D606" s="23"/>
      <c r="E606" s="24" t="s">
        <v>11</v>
      </c>
      <c r="F606" s="26" t="s">
        <v>12</v>
      </c>
      <c r="G606" s="501" t="s">
        <v>13</v>
      </c>
      <c r="H606" s="25"/>
      <c r="I606" s="502"/>
      <c r="J606" s="462" t="s">
        <v>14</v>
      </c>
      <c r="K606" s="463"/>
      <c r="L606" s="463"/>
      <c r="M606" s="462" t="s">
        <v>14</v>
      </c>
      <c r="N606" s="463"/>
      <c r="O606" s="463"/>
      <c r="P606" s="462" t="s">
        <v>14</v>
      </c>
      <c r="Q606" s="463"/>
      <c r="R606" s="463"/>
      <c r="S606" s="462" t="s">
        <v>14</v>
      </c>
      <c r="T606" s="463"/>
      <c r="U606" s="463"/>
      <c r="V606" s="594"/>
      <c r="W606" s="595"/>
      <c r="X606" s="595"/>
      <c r="Y606" s="1376"/>
      <c r="Z606" s="27" t="s">
        <v>15</v>
      </c>
      <c r="AA606" s="22" t="s">
        <v>15</v>
      </c>
      <c r="AB606" s="22" t="s">
        <v>15</v>
      </c>
      <c r="AC606" s="26" t="s">
        <v>15</v>
      </c>
      <c r="AD606" s="27" t="s">
        <v>16</v>
      </c>
      <c r="AE606" s="22" t="s">
        <v>16</v>
      </c>
      <c r="AF606" s="22" t="s">
        <v>16</v>
      </c>
      <c r="AG606" s="26" t="s">
        <v>16</v>
      </c>
    </row>
    <row r="607" spans="1:34" s="20" customFormat="1" ht="13.5" x14ac:dyDescent="0.25">
      <c r="A607" s="1169"/>
      <c r="B607" s="21"/>
      <c r="C607" s="28" t="s">
        <v>18</v>
      </c>
      <c r="D607" s="23"/>
      <c r="E607" s="27"/>
      <c r="F607" s="26" t="s">
        <v>20</v>
      </c>
      <c r="G607" s="29" t="s">
        <v>21</v>
      </c>
      <c r="H607" s="30" t="s">
        <v>22</v>
      </c>
      <c r="I607" s="22" t="s">
        <v>23</v>
      </c>
      <c r="J607" s="464" t="s">
        <v>21</v>
      </c>
      <c r="K607" s="30" t="s">
        <v>22</v>
      </c>
      <c r="L607" s="22" t="s">
        <v>23</v>
      </c>
      <c r="M607" s="464" t="s">
        <v>21</v>
      </c>
      <c r="N607" s="30" t="s">
        <v>22</v>
      </c>
      <c r="O607" s="22" t="s">
        <v>23</v>
      </c>
      <c r="P607" s="464" t="s">
        <v>21</v>
      </c>
      <c r="Q607" s="30" t="s">
        <v>22</v>
      </c>
      <c r="R607" s="22" t="s">
        <v>23</v>
      </c>
      <c r="S607" s="464" t="s">
        <v>21</v>
      </c>
      <c r="T607" s="30" t="s">
        <v>22</v>
      </c>
      <c r="U607" s="26" t="s">
        <v>23</v>
      </c>
      <c r="V607" s="596"/>
      <c r="W607" s="597"/>
      <c r="X607" s="597"/>
      <c r="Y607" s="1377"/>
      <c r="Z607" s="1365" t="s">
        <v>409</v>
      </c>
      <c r="AA607" s="32" t="s">
        <v>408</v>
      </c>
      <c r="AB607" s="32" t="s">
        <v>410</v>
      </c>
      <c r="AC607" s="33" t="s">
        <v>411</v>
      </c>
      <c r="AD607" s="31" t="s">
        <v>409</v>
      </c>
      <c r="AE607" s="32" t="s">
        <v>408</v>
      </c>
      <c r="AF607" s="32" t="s">
        <v>410</v>
      </c>
      <c r="AG607" s="33" t="s">
        <v>411</v>
      </c>
    </row>
    <row r="608" spans="1:34" s="20" customFormat="1" ht="14.25" thickBot="1" x14ac:dyDescent="0.3">
      <c r="A608" s="1169"/>
      <c r="B608" s="34"/>
      <c r="C608" s="35"/>
      <c r="D608" s="36"/>
      <c r="E608" s="37"/>
      <c r="F608" s="468"/>
      <c r="G608" s="38"/>
      <c r="H608" s="39" t="s">
        <v>29</v>
      </c>
      <c r="I608" s="35" t="s">
        <v>29</v>
      </c>
      <c r="J608" s="469"/>
      <c r="K608" s="39" t="s">
        <v>29</v>
      </c>
      <c r="L608" s="35" t="s">
        <v>29</v>
      </c>
      <c r="M608" s="469"/>
      <c r="N608" s="39" t="s">
        <v>29</v>
      </c>
      <c r="O608" s="35" t="s">
        <v>29</v>
      </c>
      <c r="P608" s="469"/>
      <c r="Q608" s="39" t="s">
        <v>29</v>
      </c>
      <c r="R608" s="35" t="s">
        <v>29</v>
      </c>
      <c r="S608" s="469"/>
      <c r="T608" s="39" t="s">
        <v>29</v>
      </c>
      <c r="U608" s="505" t="s">
        <v>29</v>
      </c>
      <c r="V608" s="598"/>
      <c r="W608" s="599"/>
      <c r="X608" s="599"/>
      <c r="Y608" s="1378"/>
      <c r="Z608" s="1366" t="s">
        <v>515</v>
      </c>
      <c r="AA608" s="531" t="s">
        <v>516</v>
      </c>
      <c r="AB608" s="531" t="s">
        <v>517</v>
      </c>
      <c r="AC608" s="532" t="s">
        <v>518</v>
      </c>
      <c r="AD608" s="40" t="s">
        <v>412</v>
      </c>
      <c r="AE608" s="41" t="s">
        <v>413</v>
      </c>
      <c r="AF608" s="41" t="s">
        <v>414</v>
      </c>
      <c r="AG608" s="42" t="s">
        <v>415</v>
      </c>
    </row>
    <row r="609" spans="1:33" ht="30.75" thickBot="1" x14ac:dyDescent="0.3">
      <c r="A609" s="1155"/>
      <c r="B609" s="1220"/>
      <c r="C609" s="1221"/>
      <c r="D609" s="1222"/>
      <c r="E609" s="1223" t="s">
        <v>381</v>
      </c>
      <c r="F609" s="1231" t="s">
        <v>43</v>
      </c>
      <c r="G609" s="1225">
        <f>G611+G612</f>
        <v>0</v>
      </c>
      <c r="H609" s="1226" t="s">
        <v>34</v>
      </c>
      <c r="I609" s="1227">
        <f>I611+I612</f>
        <v>0</v>
      </c>
      <c r="J609" s="1232">
        <f t="shared" ref="J609" si="1498">J611+J612</f>
        <v>0</v>
      </c>
      <c r="K609" s="1226" t="s">
        <v>34</v>
      </c>
      <c r="L609" s="1227">
        <f t="shared" ref="L609:M609" si="1499">L611+L612</f>
        <v>0</v>
      </c>
      <c r="M609" s="1232">
        <f t="shared" si="1499"/>
        <v>0</v>
      </c>
      <c r="N609" s="1226" t="s">
        <v>34</v>
      </c>
      <c r="O609" s="1227">
        <f t="shared" ref="O609:P609" si="1500">O611+O612</f>
        <v>0</v>
      </c>
      <c r="P609" s="1232">
        <f t="shared" si="1500"/>
        <v>0</v>
      </c>
      <c r="Q609" s="1226" t="s">
        <v>34</v>
      </c>
      <c r="R609" s="1228">
        <f t="shared" ref="R609:S609" si="1501">R611+R612</f>
        <v>0</v>
      </c>
      <c r="S609" s="1225">
        <f t="shared" si="1501"/>
        <v>0</v>
      </c>
      <c r="T609" s="1226" t="s">
        <v>34</v>
      </c>
      <c r="U609" s="1228">
        <f t="shared" ref="U609" si="1502">U611+U612</f>
        <v>0</v>
      </c>
      <c r="V609" s="1379" t="s">
        <v>34</v>
      </c>
      <c r="W609" s="1233" t="s">
        <v>34</v>
      </c>
      <c r="X609" s="1233" t="s">
        <v>34</v>
      </c>
      <c r="Y609" s="1380" t="s">
        <v>34</v>
      </c>
      <c r="Z609" s="1367">
        <f t="shared" ref="Z609" si="1503">G609-J609</f>
        <v>0</v>
      </c>
      <c r="AA609" s="1234">
        <f t="shared" ref="AA609" si="1504">G609-M609</f>
        <v>0</v>
      </c>
      <c r="AB609" s="1234">
        <f t="shared" ref="AB609" si="1505">G609-P609</f>
        <v>0</v>
      </c>
      <c r="AC609" s="1235">
        <f t="shared" ref="AC609" si="1506">G609-S609</f>
        <v>0</v>
      </c>
      <c r="AD609" s="1236">
        <f t="shared" ref="AD609" si="1507">IF(G609&gt;0,ROUND((J609/G609),3),0)</f>
        <v>0</v>
      </c>
      <c r="AE609" s="1237">
        <f t="shared" ref="AE609" si="1508">IF(G609&gt;0,ROUND((M609/G609),3),0)</f>
        <v>0</v>
      </c>
      <c r="AF609" s="1237">
        <f>IF(G609&gt;0,ROUND((P609/G609),3),0)</f>
        <v>0</v>
      </c>
      <c r="AG609" s="1238">
        <f t="shared" ref="AG609" si="1509">IF(G609&gt;0,ROUND((S609/G609),3),0)</f>
        <v>0</v>
      </c>
    </row>
    <row r="610" spans="1:33" s="1" customFormat="1" ht="12" thickBot="1" x14ac:dyDescent="0.3">
      <c r="A610" s="1169"/>
      <c r="B610" s="371"/>
      <c r="C610" s="372"/>
      <c r="D610" s="373"/>
      <c r="E610" s="374" t="s">
        <v>44</v>
      </c>
      <c r="F610" s="375"/>
      <c r="G610" s="376"/>
      <c r="H610" s="377"/>
      <c r="I610" s="1082"/>
      <c r="J610" s="1083"/>
      <c r="K610" s="377"/>
      <c r="L610" s="1082"/>
      <c r="M610" s="1083"/>
      <c r="N610" s="377"/>
      <c r="O610" s="1082"/>
      <c r="P610" s="1083"/>
      <c r="Q610" s="377"/>
      <c r="R610" s="378"/>
      <c r="S610" s="376"/>
      <c r="T610" s="377"/>
      <c r="U610" s="378"/>
      <c r="V610" s="1381"/>
      <c r="W610" s="600"/>
      <c r="X610" s="600"/>
      <c r="Y610" s="1382"/>
      <c r="Z610" s="1046"/>
      <c r="AA610" s="1044"/>
      <c r="AB610" s="1044"/>
      <c r="AC610" s="1045"/>
      <c r="AD610" s="1046"/>
      <c r="AE610" s="1044"/>
      <c r="AF610" s="1044"/>
      <c r="AG610" s="1045"/>
    </row>
    <row r="611" spans="1:33" ht="19.5" thickBot="1" x14ac:dyDescent="0.3">
      <c r="A611" s="1155"/>
      <c r="B611" s="1220"/>
      <c r="C611" s="1221"/>
      <c r="D611" s="1222"/>
      <c r="E611" s="1229" t="s">
        <v>382</v>
      </c>
      <c r="F611" s="1224" t="s">
        <v>43</v>
      </c>
      <c r="G611" s="1230">
        <f>I611</f>
        <v>0</v>
      </c>
      <c r="H611" s="1226" t="s">
        <v>34</v>
      </c>
      <c r="I611" s="1073"/>
      <c r="J611" s="1239">
        <f>L611</f>
        <v>0</v>
      </c>
      <c r="K611" s="1226" t="s">
        <v>34</v>
      </c>
      <c r="L611" s="1073"/>
      <c r="M611" s="1239">
        <f>O611</f>
        <v>0</v>
      </c>
      <c r="N611" s="1226" t="s">
        <v>34</v>
      </c>
      <c r="O611" s="1073"/>
      <c r="P611" s="1239">
        <f>R611</f>
        <v>0</v>
      </c>
      <c r="Q611" s="1226" t="s">
        <v>34</v>
      </c>
      <c r="R611" s="379"/>
      <c r="S611" s="1230">
        <f>U611</f>
        <v>0</v>
      </c>
      <c r="T611" s="1226" t="s">
        <v>34</v>
      </c>
      <c r="U611" s="1073"/>
      <c r="V611" s="1383" t="s">
        <v>34</v>
      </c>
      <c r="W611" s="1240" t="s">
        <v>34</v>
      </c>
      <c r="X611" s="1240" t="s">
        <v>34</v>
      </c>
      <c r="Y611" s="1384" t="s">
        <v>34</v>
      </c>
      <c r="Z611" s="1368">
        <f t="shared" ref="Z611:Z634" si="1510">G611-J611</f>
        <v>0</v>
      </c>
      <c r="AA611" s="1241">
        <f t="shared" ref="AA611:AA634" si="1511">G611-M611</f>
        <v>0</v>
      </c>
      <c r="AB611" s="1241">
        <f t="shared" ref="AB611:AB634" si="1512">G611-P611</f>
        <v>0</v>
      </c>
      <c r="AC611" s="1242">
        <f t="shared" ref="AC611:AC634" si="1513">G611-S611</f>
        <v>0</v>
      </c>
      <c r="AD611" s="1243">
        <f t="shared" ref="AD611:AD612" si="1514">IF(G611&gt;0,ROUND((J611/G611),3),0)</f>
        <v>0</v>
      </c>
      <c r="AE611" s="1244">
        <f t="shared" ref="AE611:AE612" si="1515">IF(G611&gt;0,ROUND((M611/G611),3),0)</f>
        <v>0</v>
      </c>
      <c r="AF611" s="1244">
        <f t="shared" ref="AF611:AF612" si="1516">IF(G611&gt;0,ROUND((P611/G611),3),0)</f>
        <v>0</v>
      </c>
      <c r="AG611" s="1245">
        <f t="shared" ref="AG611:AG612" si="1517">IF(G611&gt;0,ROUND((S611/G611),3),0)</f>
        <v>0</v>
      </c>
    </row>
    <row r="612" spans="1:33" ht="19.5" thickBot="1" x14ac:dyDescent="0.3">
      <c r="A612" s="1155"/>
      <c r="B612" s="1207"/>
      <c r="C612" s="1213"/>
      <c r="D612" s="1209"/>
      <c r="E612" s="1214" t="s">
        <v>383</v>
      </c>
      <c r="F612" s="1215" t="s">
        <v>43</v>
      </c>
      <c r="G612" s="1216">
        <f>SUM(G614:G622)</f>
        <v>0</v>
      </c>
      <c r="H612" s="1211" t="s">
        <v>34</v>
      </c>
      <c r="I612" s="1217">
        <f>SUM(I614:I622)</f>
        <v>0</v>
      </c>
      <c r="J612" s="1216">
        <f>SUM(J614:J622)</f>
        <v>0</v>
      </c>
      <c r="K612" s="1211" t="s">
        <v>34</v>
      </c>
      <c r="L612" s="1217">
        <f>SUM(L614:L622)</f>
        <v>0</v>
      </c>
      <c r="M612" s="1216">
        <f>SUM(M614:M622)</f>
        <v>0</v>
      </c>
      <c r="N612" s="1211" t="s">
        <v>34</v>
      </c>
      <c r="O612" s="1217">
        <f>SUM(O614:O622)</f>
        <v>0</v>
      </c>
      <c r="P612" s="1216">
        <f>SUM(P614:P622)</f>
        <v>0</v>
      </c>
      <c r="Q612" s="1211" t="s">
        <v>34</v>
      </c>
      <c r="R612" s="1219">
        <f>SUM(R614:R622)</f>
        <v>0</v>
      </c>
      <c r="S612" s="1218">
        <f>SUM(S614:S622)</f>
        <v>0</v>
      </c>
      <c r="T612" s="1211" t="s">
        <v>34</v>
      </c>
      <c r="U612" s="1217">
        <f>SUM(U614:U622)</f>
        <v>0</v>
      </c>
      <c r="V612" s="1385" t="s">
        <v>34</v>
      </c>
      <c r="W612" s="1246" t="s">
        <v>34</v>
      </c>
      <c r="X612" s="1246" t="s">
        <v>34</v>
      </c>
      <c r="Y612" s="1386" t="s">
        <v>34</v>
      </c>
      <c r="Z612" s="1369">
        <f t="shared" si="1510"/>
        <v>0</v>
      </c>
      <c r="AA612" s="1247">
        <f t="shared" si="1511"/>
        <v>0</v>
      </c>
      <c r="AB612" s="1247">
        <f t="shared" si="1512"/>
        <v>0</v>
      </c>
      <c r="AC612" s="1248">
        <f t="shared" si="1513"/>
        <v>0</v>
      </c>
      <c r="AD612" s="1249">
        <f t="shared" si="1514"/>
        <v>0</v>
      </c>
      <c r="AE612" s="1250">
        <f t="shared" si="1515"/>
        <v>0</v>
      </c>
      <c r="AF612" s="1250">
        <f t="shared" si="1516"/>
        <v>0</v>
      </c>
      <c r="AG612" s="1251">
        <f t="shared" si="1517"/>
        <v>0</v>
      </c>
    </row>
    <row r="613" spans="1:33" s="1" customFormat="1" ht="11.25" x14ac:dyDescent="0.25">
      <c r="A613" s="1169"/>
      <c r="B613" s="380"/>
      <c r="C613" s="381"/>
      <c r="D613" s="382"/>
      <c r="E613" s="383" t="s">
        <v>44</v>
      </c>
      <c r="F613" s="384"/>
      <c r="G613" s="1084"/>
      <c r="H613" s="386"/>
      <c r="I613" s="1074"/>
      <c r="J613" s="1084"/>
      <c r="K613" s="386"/>
      <c r="L613" s="1074"/>
      <c r="M613" s="1084"/>
      <c r="N613" s="386"/>
      <c r="O613" s="1074"/>
      <c r="P613" s="1084"/>
      <c r="Q613" s="386"/>
      <c r="R613" s="387"/>
      <c r="S613" s="385"/>
      <c r="T613" s="386"/>
      <c r="U613" s="1074"/>
      <c r="V613" s="1387"/>
      <c r="W613" s="602"/>
      <c r="X613" s="602"/>
      <c r="Y613" s="1388"/>
      <c r="Z613" s="1054">
        <f t="shared" si="1510"/>
        <v>0</v>
      </c>
      <c r="AA613" s="1052">
        <f t="shared" si="1511"/>
        <v>0</v>
      </c>
      <c r="AB613" s="1052">
        <f t="shared" si="1512"/>
        <v>0</v>
      </c>
      <c r="AC613" s="1053">
        <f t="shared" si="1513"/>
        <v>0</v>
      </c>
      <c r="AD613" s="1054"/>
      <c r="AE613" s="1052"/>
      <c r="AF613" s="1052"/>
      <c r="AG613" s="1053"/>
    </row>
    <row r="614" spans="1:33" s="1" customFormat="1" x14ac:dyDescent="0.25">
      <c r="A614" s="1169"/>
      <c r="B614" s="388">
        <v>602100</v>
      </c>
      <c r="C614" s="381"/>
      <c r="D614" s="389"/>
      <c r="E614" s="390" t="s">
        <v>384</v>
      </c>
      <c r="F614" s="391" t="s">
        <v>43</v>
      </c>
      <c r="G614" s="1085">
        <f t="shared" ref="G614:G622" si="1518">I614</f>
        <v>0</v>
      </c>
      <c r="H614" s="64" t="s">
        <v>34</v>
      </c>
      <c r="I614" s="1075"/>
      <c r="J614" s="1085">
        <f t="shared" ref="J614:J622" si="1519">L614</f>
        <v>0</v>
      </c>
      <c r="K614" s="64" t="s">
        <v>34</v>
      </c>
      <c r="L614" s="1075"/>
      <c r="M614" s="1085">
        <f t="shared" ref="M614:M622" si="1520">O614</f>
        <v>0</v>
      </c>
      <c r="N614" s="64" t="s">
        <v>34</v>
      </c>
      <c r="O614" s="1075"/>
      <c r="P614" s="1085">
        <f t="shared" ref="P614:P622" si="1521">R614</f>
        <v>0</v>
      </c>
      <c r="Q614" s="64" t="s">
        <v>34</v>
      </c>
      <c r="R614" s="393"/>
      <c r="S614" s="392">
        <f t="shared" ref="S614:S622" si="1522">U614</f>
        <v>0</v>
      </c>
      <c r="T614" s="64" t="s">
        <v>34</v>
      </c>
      <c r="U614" s="1075"/>
      <c r="V614" s="1389" t="s">
        <v>34</v>
      </c>
      <c r="W614" s="601" t="s">
        <v>34</v>
      </c>
      <c r="X614" s="601" t="s">
        <v>34</v>
      </c>
      <c r="Y614" s="1390" t="s">
        <v>34</v>
      </c>
      <c r="Z614" s="1370">
        <f t="shared" si="1510"/>
        <v>0</v>
      </c>
      <c r="AA614" s="1047">
        <f t="shared" si="1511"/>
        <v>0</v>
      </c>
      <c r="AB614" s="1047">
        <f t="shared" si="1512"/>
        <v>0</v>
      </c>
      <c r="AC614" s="1048">
        <f t="shared" si="1513"/>
        <v>0</v>
      </c>
      <c r="AD614" s="1049">
        <f t="shared" ref="AD614:AD634" si="1523">IF(G614&gt;0,ROUND((J614/G614),3),0)</f>
        <v>0</v>
      </c>
      <c r="AE614" s="1050">
        <f t="shared" ref="AE614:AE634" si="1524">IF(G614&gt;0,ROUND((M614/G614),3),0)</f>
        <v>0</v>
      </c>
      <c r="AF614" s="1050">
        <f t="shared" ref="AF614:AF634" si="1525">IF(G614&gt;0,ROUND((P614/G614),3),0)</f>
        <v>0</v>
      </c>
      <c r="AG614" s="1051">
        <f t="shared" ref="AG614:AG634" si="1526">IF(G614&gt;0,ROUND((S614/G614),3),0)</f>
        <v>0</v>
      </c>
    </row>
    <row r="615" spans="1:33" ht="24" x14ac:dyDescent="0.25">
      <c r="B615" s="394">
        <v>25010100</v>
      </c>
      <c r="C615" s="395"/>
      <c r="D615" s="396"/>
      <c r="E615" s="390" t="s">
        <v>385</v>
      </c>
      <c r="F615" s="391" t="s">
        <v>43</v>
      </c>
      <c r="G615" s="1085">
        <f t="shared" si="1518"/>
        <v>0</v>
      </c>
      <c r="H615" s="64" t="s">
        <v>34</v>
      </c>
      <c r="I615" s="1075"/>
      <c r="J615" s="1085">
        <f t="shared" si="1519"/>
        <v>0</v>
      </c>
      <c r="K615" s="64" t="s">
        <v>34</v>
      </c>
      <c r="L615" s="1075"/>
      <c r="M615" s="1085">
        <f t="shared" si="1520"/>
        <v>0</v>
      </c>
      <c r="N615" s="64" t="s">
        <v>34</v>
      </c>
      <c r="O615" s="1075"/>
      <c r="P615" s="1085">
        <f t="shared" si="1521"/>
        <v>0</v>
      </c>
      <c r="Q615" s="64" t="s">
        <v>34</v>
      </c>
      <c r="R615" s="393"/>
      <c r="S615" s="392">
        <f t="shared" si="1522"/>
        <v>0</v>
      </c>
      <c r="T615" s="64" t="s">
        <v>34</v>
      </c>
      <c r="U615" s="1075"/>
      <c r="V615" s="1391" t="s">
        <v>34</v>
      </c>
      <c r="W615" s="603" t="s">
        <v>34</v>
      </c>
      <c r="X615" s="603" t="s">
        <v>34</v>
      </c>
      <c r="Y615" s="1392" t="s">
        <v>34</v>
      </c>
      <c r="Z615" s="1371">
        <f t="shared" si="1510"/>
        <v>0</v>
      </c>
      <c r="AA615" s="1055">
        <f t="shared" si="1511"/>
        <v>0</v>
      </c>
      <c r="AB615" s="1055">
        <f t="shared" si="1512"/>
        <v>0</v>
      </c>
      <c r="AC615" s="1056">
        <f t="shared" si="1513"/>
        <v>0</v>
      </c>
      <c r="AD615" s="1057">
        <f t="shared" si="1523"/>
        <v>0</v>
      </c>
      <c r="AE615" s="1058">
        <f t="shared" si="1524"/>
        <v>0</v>
      </c>
      <c r="AF615" s="1058">
        <f t="shared" si="1525"/>
        <v>0</v>
      </c>
      <c r="AG615" s="1059">
        <f t="shared" si="1526"/>
        <v>0</v>
      </c>
    </row>
    <row r="616" spans="1:33" ht="24" x14ac:dyDescent="0.25">
      <c r="B616" s="394">
        <v>25010200</v>
      </c>
      <c r="C616" s="395"/>
      <c r="D616" s="396"/>
      <c r="E616" s="390" t="s">
        <v>386</v>
      </c>
      <c r="F616" s="391" t="s">
        <v>43</v>
      </c>
      <c r="G616" s="1085">
        <f t="shared" si="1518"/>
        <v>0</v>
      </c>
      <c r="H616" s="64" t="s">
        <v>34</v>
      </c>
      <c r="I616" s="1075"/>
      <c r="J616" s="1085">
        <f t="shared" si="1519"/>
        <v>0</v>
      </c>
      <c r="K616" s="64" t="s">
        <v>34</v>
      </c>
      <c r="L616" s="1075"/>
      <c r="M616" s="1085">
        <f t="shared" si="1520"/>
        <v>0</v>
      </c>
      <c r="N616" s="64" t="s">
        <v>34</v>
      </c>
      <c r="O616" s="1075"/>
      <c r="P616" s="1085">
        <f t="shared" si="1521"/>
        <v>0</v>
      </c>
      <c r="Q616" s="64" t="s">
        <v>34</v>
      </c>
      <c r="R616" s="393"/>
      <c r="S616" s="392">
        <f t="shared" si="1522"/>
        <v>0</v>
      </c>
      <c r="T616" s="64" t="s">
        <v>34</v>
      </c>
      <c r="U616" s="1075"/>
      <c r="V616" s="1391" t="s">
        <v>34</v>
      </c>
      <c r="W616" s="603" t="s">
        <v>34</v>
      </c>
      <c r="X616" s="603" t="s">
        <v>34</v>
      </c>
      <c r="Y616" s="1392" t="s">
        <v>34</v>
      </c>
      <c r="Z616" s="1371">
        <f t="shared" si="1510"/>
        <v>0</v>
      </c>
      <c r="AA616" s="1055">
        <f t="shared" si="1511"/>
        <v>0</v>
      </c>
      <c r="AB616" s="1055">
        <f t="shared" si="1512"/>
        <v>0</v>
      </c>
      <c r="AC616" s="1056">
        <f t="shared" si="1513"/>
        <v>0</v>
      </c>
      <c r="AD616" s="1057">
        <f t="shared" si="1523"/>
        <v>0</v>
      </c>
      <c r="AE616" s="1058">
        <f t="shared" si="1524"/>
        <v>0</v>
      </c>
      <c r="AF616" s="1058">
        <f t="shared" si="1525"/>
        <v>0</v>
      </c>
      <c r="AG616" s="1059">
        <f t="shared" si="1526"/>
        <v>0</v>
      </c>
    </row>
    <row r="617" spans="1:33" x14ac:dyDescent="0.25">
      <c r="B617" s="394">
        <v>25010300</v>
      </c>
      <c r="C617" s="395"/>
      <c r="D617" s="396"/>
      <c r="E617" s="390" t="s">
        <v>387</v>
      </c>
      <c r="F617" s="391" t="s">
        <v>43</v>
      </c>
      <c r="G617" s="1085">
        <f t="shared" si="1518"/>
        <v>0</v>
      </c>
      <c r="H617" s="64" t="s">
        <v>34</v>
      </c>
      <c r="I617" s="1075"/>
      <c r="J617" s="1085">
        <f t="shared" si="1519"/>
        <v>0</v>
      </c>
      <c r="K617" s="64" t="s">
        <v>34</v>
      </c>
      <c r="L617" s="1075"/>
      <c r="M617" s="1085">
        <f t="shared" si="1520"/>
        <v>0</v>
      </c>
      <c r="N617" s="64" t="s">
        <v>34</v>
      </c>
      <c r="O617" s="1075"/>
      <c r="P617" s="1085">
        <f t="shared" si="1521"/>
        <v>0</v>
      </c>
      <c r="Q617" s="64" t="s">
        <v>34</v>
      </c>
      <c r="R617" s="393"/>
      <c r="S617" s="392">
        <f t="shared" si="1522"/>
        <v>0</v>
      </c>
      <c r="T617" s="64" t="s">
        <v>34</v>
      </c>
      <c r="U617" s="1075"/>
      <c r="V617" s="1391" t="s">
        <v>34</v>
      </c>
      <c r="W617" s="603" t="s">
        <v>34</v>
      </c>
      <c r="X617" s="603" t="s">
        <v>34</v>
      </c>
      <c r="Y617" s="1392" t="s">
        <v>34</v>
      </c>
      <c r="Z617" s="1371">
        <f t="shared" si="1510"/>
        <v>0</v>
      </c>
      <c r="AA617" s="1055">
        <f t="shared" si="1511"/>
        <v>0</v>
      </c>
      <c r="AB617" s="1055">
        <f t="shared" si="1512"/>
        <v>0</v>
      </c>
      <c r="AC617" s="1056">
        <f t="shared" si="1513"/>
        <v>0</v>
      </c>
      <c r="AD617" s="1057">
        <f t="shared" si="1523"/>
        <v>0</v>
      </c>
      <c r="AE617" s="1058">
        <f t="shared" si="1524"/>
        <v>0</v>
      </c>
      <c r="AF617" s="1058">
        <f t="shared" si="1525"/>
        <v>0</v>
      </c>
      <c r="AG617" s="1059">
        <f t="shared" si="1526"/>
        <v>0</v>
      </c>
    </row>
    <row r="618" spans="1:33" x14ac:dyDescent="0.25">
      <c r="B618" s="394">
        <v>25010400</v>
      </c>
      <c r="C618" s="395"/>
      <c r="D618" s="396"/>
      <c r="E618" s="390" t="s">
        <v>388</v>
      </c>
      <c r="F618" s="391" t="s">
        <v>43</v>
      </c>
      <c r="G618" s="1085">
        <f t="shared" si="1518"/>
        <v>0</v>
      </c>
      <c r="H618" s="64" t="s">
        <v>34</v>
      </c>
      <c r="I618" s="1075"/>
      <c r="J618" s="1085">
        <f t="shared" si="1519"/>
        <v>0</v>
      </c>
      <c r="K618" s="64" t="s">
        <v>34</v>
      </c>
      <c r="L618" s="1075"/>
      <c r="M618" s="1085">
        <f t="shared" si="1520"/>
        <v>0</v>
      </c>
      <c r="N618" s="64" t="s">
        <v>34</v>
      </c>
      <c r="O618" s="1075"/>
      <c r="P618" s="1085">
        <f t="shared" si="1521"/>
        <v>0</v>
      </c>
      <c r="Q618" s="64" t="s">
        <v>34</v>
      </c>
      <c r="R618" s="393"/>
      <c r="S618" s="392">
        <f t="shared" si="1522"/>
        <v>0</v>
      </c>
      <c r="T618" s="64" t="s">
        <v>34</v>
      </c>
      <c r="U618" s="1075"/>
      <c r="V618" s="1391" t="s">
        <v>34</v>
      </c>
      <c r="W618" s="603" t="s">
        <v>34</v>
      </c>
      <c r="X618" s="603" t="s">
        <v>34</v>
      </c>
      <c r="Y618" s="1392" t="s">
        <v>34</v>
      </c>
      <c r="Z618" s="1371">
        <f t="shared" si="1510"/>
        <v>0</v>
      </c>
      <c r="AA618" s="1055">
        <f t="shared" si="1511"/>
        <v>0</v>
      </c>
      <c r="AB618" s="1055">
        <f t="shared" si="1512"/>
        <v>0</v>
      </c>
      <c r="AC618" s="1056">
        <f t="shared" si="1513"/>
        <v>0</v>
      </c>
      <c r="AD618" s="1057">
        <f t="shared" si="1523"/>
        <v>0</v>
      </c>
      <c r="AE618" s="1058">
        <f t="shared" si="1524"/>
        <v>0</v>
      </c>
      <c r="AF618" s="1058">
        <f t="shared" si="1525"/>
        <v>0</v>
      </c>
      <c r="AG618" s="1059">
        <f t="shared" si="1526"/>
        <v>0</v>
      </c>
    </row>
    <row r="619" spans="1:33" x14ac:dyDescent="0.25">
      <c r="B619" s="394">
        <v>25020100</v>
      </c>
      <c r="C619" s="395"/>
      <c r="D619" s="396"/>
      <c r="E619" s="390" t="s">
        <v>389</v>
      </c>
      <c r="F619" s="391" t="s">
        <v>43</v>
      </c>
      <c r="G619" s="1085">
        <f t="shared" si="1518"/>
        <v>0</v>
      </c>
      <c r="H619" s="64" t="s">
        <v>34</v>
      </c>
      <c r="I619" s="1075"/>
      <c r="J619" s="1085">
        <f t="shared" si="1519"/>
        <v>0</v>
      </c>
      <c r="K619" s="64" t="s">
        <v>34</v>
      </c>
      <c r="L619" s="1075"/>
      <c r="M619" s="1085">
        <f t="shared" si="1520"/>
        <v>0</v>
      </c>
      <c r="N619" s="64" t="s">
        <v>34</v>
      </c>
      <c r="O619" s="1075"/>
      <c r="P619" s="1085">
        <f t="shared" si="1521"/>
        <v>0</v>
      </c>
      <c r="Q619" s="64" t="s">
        <v>34</v>
      </c>
      <c r="R619" s="393"/>
      <c r="S619" s="392">
        <f t="shared" si="1522"/>
        <v>0</v>
      </c>
      <c r="T619" s="64" t="s">
        <v>34</v>
      </c>
      <c r="U619" s="1075"/>
      <c r="V619" s="1391" t="s">
        <v>34</v>
      </c>
      <c r="W619" s="603" t="s">
        <v>34</v>
      </c>
      <c r="X619" s="603" t="s">
        <v>34</v>
      </c>
      <c r="Y619" s="1392" t="s">
        <v>34</v>
      </c>
      <c r="Z619" s="1371">
        <f t="shared" si="1510"/>
        <v>0</v>
      </c>
      <c r="AA619" s="1055">
        <f t="shared" si="1511"/>
        <v>0</v>
      </c>
      <c r="AB619" s="1055">
        <f t="shared" si="1512"/>
        <v>0</v>
      </c>
      <c r="AC619" s="1056">
        <f t="shared" si="1513"/>
        <v>0</v>
      </c>
      <c r="AD619" s="1057">
        <f t="shared" si="1523"/>
        <v>0</v>
      </c>
      <c r="AE619" s="1058">
        <f t="shared" si="1524"/>
        <v>0</v>
      </c>
      <c r="AF619" s="1058">
        <f t="shared" si="1525"/>
        <v>0</v>
      </c>
      <c r="AG619" s="1059">
        <f t="shared" si="1526"/>
        <v>0</v>
      </c>
    </row>
    <row r="620" spans="1:33" ht="72" x14ac:dyDescent="0.25">
      <c r="B620" s="397">
        <v>25020200</v>
      </c>
      <c r="C620" s="398"/>
      <c r="D620" s="399"/>
      <c r="E620" s="400" t="s">
        <v>390</v>
      </c>
      <c r="F620" s="391" t="s">
        <v>43</v>
      </c>
      <c r="G620" s="1085">
        <f t="shared" si="1518"/>
        <v>0</v>
      </c>
      <c r="H620" s="64" t="s">
        <v>34</v>
      </c>
      <c r="I620" s="1075"/>
      <c r="J620" s="1085">
        <f t="shared" si="1519"/>
        <v>0</v>
      </c>
      <c r="K620" s="64" t="s">
        <v>34</v>
      </c>
      <c r="L620" s="1075"/>
      <c r="M620" s="1085">
        <f t="shared" si="1520"/>
        <v>0</v>
      </c>
      <c r="N620" s="64" t="s">
        <v>34</v>
      </c>
      <c r="O620" s="1075"/>
      <c r="P620" s="1085">
        <f t="shared" si="1521"/>
        <v>0</v>
      </c>
      <c r="Q620" s="64" t="s">
        <v>34</v>
      </c>
      <c r="R620" s="393"/>
      <c r="S620" s="392">
        <f t="shared" si="1522"/>
        <v>0</v>
      </c>
      <c r="T620" s="64" t="s">
        <v>34</v>
      </c>
      <c r="U620" s="1075"/>
      <c r="V620" s="1391" t="s">
        <v>34</v>
      </c>
      <c r="W620" s="603" t="s">
        <v>34</v>
      </c>
      <c r="X620" s="603" t="s">
        <v>34</v>
      </c>
      <c r="Y620" s="1392" t="s">
        <v>34</v>
      </c>
      <c r="Z620" s="1371">
        <f t="shared" si="1510"/>
        <v>0</v>
      </c>
      <c r="AA620" s="1055">
        <f t="shared" si="1511"/>
        <v>0</v>
      </c>
      <c r="AB620" s="1055">
        <f t="shared" si="1512"/>
        <v>0</v>
      </c>
      <c r="AC620" s="1056">
        <f t="shared" si="1513"/>
        <v>0</v>
      </c>
      <c r="AD620" s="1057">
        <f t="shared" si="1523"/>
        <v>0</v>
      </c>
      <c r="AE620" s="1058">
        <f t="shared" si="1524"/>
        <v>0</v>
      </c>
      <c r="AF620" s="1058">
        <f t="shared" si="1525"/>
        <v>0</v>
      </c>
      <c r="AG620" s="1059">
        <f t="shared" si="1526"/>
        <v>0</v>
      </c>
    </row>
    <row r="621" spans="1:33" ht="33.75" customHeight="1" x14ac:dyDescent="0.25">
      <c r="B621" s="397">
        <v>41032400</v>
      </c>
      <c r="C621" s="398"/>
      <c r="D621" s="399"/>
      <c r="E621" s="402" t="s">
        <v>391</v>
      </c>
      <c r="F621" s="401" t="s">
        <v>43</v>
      </c>
      <c r="G621" s="1086">
        <f t="shared" si="1518"/>
        <v>0</v>
      </c>
      <c r="H621" s="78" t="s">
        <v>34</v>
      </c>
      <c r="I621" s="1076"/>
      <c r="J621" s="1086">
        <f t="shared" si="1519"/>
        <v>0</v>
      </c>
      <c r="K621" s="78" t="s">
        <v>34</v>
      </c>
      <c r="L621" s="1076"/>
      <c r="M621" s="1086">
        <f t="shared" si="1520"/>
        <v>0</v>
      </c>
      <c r="N621" s="78" t="s">
        <v>34</v>
      </c>
      <c r="O621" s="1076"/>
      <c r="P621" s="1086">
        <f t="shared" si="1521"/>
        <v>0</v>
      </c>
      <c r="Q621" s="78" t="s">
        <v>34</v>
      </c>
      <c r="R621" s="404"/>
      <c r="S621" s="403">
        <f t="shared" si="1522"/>
        <v>0</v>
      </c>
      <c r="T621" s="78" t="s">
        <v>34</v>
      </c>
      <c r="U621" s="1076"/>
      <c r="V621" s="1391" t="s">
        <v>34</v>
      </c>
      <c r="W621" s="603" t="s">
        <v>34</v>
      </c>
      <c r="X621" s="603" t="s">
        <v>34</v>
      </c>
      <c r="Y621" s="1392" t="s">
        <v>34</v>
      </c>
      <c r="Z621" s="1371">
        <f t="shared" si="1510"/>
        <v>0</v>
      </c>
      <c r="AA621" s="1055">
        <f t="shared" si="1511"/>
        <v>0</v>
      </c>
      <c r="AB621" s="1055">
        <f t="shared" si="1512"/>
        <v>0</v>
      </c>
      <c r="AC621" s="1056">
        <f t="shared" si="1513"/>
        <v>0</v>
      </c>
      <c r="AD621" s="1057">
        <f t="shared" si="1523"/>
        <v>0</v>
      </c>
      <c r="AE621" s="1058">
        <f t="shared" si="1524"/>
        <v>0</v>
      </c>
      <c r="AF621" s="1058">
        <f t="shared" si="1525"/>
        <v>0</v>
      </c>
      <c r="AG621" s="1059">
        <f t="shared" si="1526"/>
        <v>0</v>
      </c>
    </row>
    <row r="622" spans="1:33" ht="15.75" thickBot="1" x14ac:dyDescent="0.3">
      <c r="B622" s="405"/>
      <c r="C622" s="395"/>
      <c r="D622" s="396"/>
      <c r="E622" s="402" t="s">
        <v>482</v>
      </c>
      <c r="F622" s="401" t="s">
        <v>43</v>
      </c>
      <c r="G622" s="1086">
        <f t="shared" si="1518"/>
        <v>0</v>
      </c>
      <c r="H622" s="78" t="s">
        <v>34</v>
      </c>
      <c r="I622" s="1075"/>
      <c r="J622" s="1086">
        <f t="shared" si="1519"/>
        <v>0</v>
      </c>
      <c r="K622" s="78" t="s">
        <v>34</v>
      </c>
      <c r="L622" s="1075"/>
      <c r="M622" s="1086">
        <f t="shared" si="1520"/>
        <v>0</v>
      </c>
      <c r="N622" s="78" t="s">
        <v>34</v>
      </c>
      <c r="O622" s="1075"/>
      <c r="P622" s="1086">
        <f t="shared" si="1521"/>
        <v>0</v>
      </c>
      <c r="Q622" s="78" t="s">
        <v>34</v>
      </c>
      <c r="R622" s="393"/>
      <c r="S622" s="403">
        <f t="shared" si="1522"/>
        <v>0</v>
      </c>
      <c r="T622" s="78" t="s">
        <v>34</v>
      </c>
      <c r="U622" s="1075"/>
      <c r="V622" s="1393" t="s">
        <v>34</v>
      </c>
      <c r="W622" s="604" t="s">
        <v>34</v>
      </c>
      <c r="X622" s="604" t="s">
        <v>34</v>
      </c>
      <c r="Y622" s="1394" t="s">
        <v>34</v>
      </c>
      <c r="Z622" s="1372">
        <f t="shared" si="1510"/>
        <v>0</v>
      </c>
      <c r="AA622" s="1060">
        <f t="shared" si="1511"/>
        <v>0</v>
      </c>
      <c r="AB622" s="1060">
        <f t="shared" si="1512"/>
        <v>0</v>
      </c>
      <c r="AC622" s="1061">
        <f t="shared" si="1513"/>
        <v>0</v>
      </c>
      <c r="AD622" s="1062">
        <f t="shared" si="1523"/>
        <v>0</v>
      </c>
      <c r="AE622" s="1063">
        <f t="shared" si="1524"/>
        <v>0</v>
      </c>
      <c r="AF622" s="1063">
        <f t="shared" si="1525"/>
        <v>0</v>
      </c>
      <c r="AG622" s="1064">
        <f t="shared" si="1526"/>
        <v>0</v>
      </c>
    </row>
    <row r="623" spans="1:33" ht="26.25" thickBot="1" x14ac:dyDescent="0.3">
      <c r="B623" s="1207"/>
      <c r="C623" s="1208"/>
      <c r="D623" s="1209"/>
      <c r="E623" s="628" t="s">
        <v>392</v>
      </c>
      <c r="F623" s="633" t="s">
        <v>43</v>
      </c>
      <c r="G623" s="1210">
        <f>SUM(G624:G634)</f>
        <v>0</v>
      </c>
      <c r="H623" s="1211" t="s">
        <v>34</v>
      </c>
      <c r="I623" s="1212">
        <f>SUM(I624:I634)</f>
        <v>0</v>
      </c>
      <c r="J623" s="1210">
        <f>SUM(J624:J634)</f>
        <v>0</v>
      </c>
      <c r="K623" s="1211" t="s">
        <v>34</v>
      </c>
      <c r="L623" s="1212">
        <f>SUM(L624:L634)</f>
        <v>0</v>
      </c>
      <c r="M623" s="1210">
        <f>SUM(M624:M634)</f>
        <v>0</v>
      </c>
      <c r="N623" s="1211" t="s">
        <v>34</v>
      </c>
      <c r="O623" s="1212">
        <f>SUM(O624:O634)</f>
        <v>0</v>
      </c>
      <c r="P623" s="1210">
        <f>SUM(P624:P634)</f>
        <v>0</v>
      </c>
      <c r="Q623" s="1211" t="s">
        <v>34</v>
      </c>
      <c r="R623" s="635">
        <f>SUM(R624:R634)</f>
        <v>0</v>
      </c>
      <c r="S623" s="634">
        <f>SUM(S624:S634)</f>
        <v>0</v>
      </c>
      <c r="T623" s="1211" t="s">
        <v>34</v>
      </c>
      <c r="U623" s="1212">
        <f>SUM(U624:U634)</f>
        <v>0</v>
      </c>
      <c r="V623" s="1395" t="s">
        <v>34</v>
      </c>
      <c r="W623" s="1252" t="s">
        <v>34</v>
      </c>
      <c r="X623" s="1252" t="s">
        <v>34</v>
      </c>
      <c r="Y623" s="1396" t="s">
        <v>34</v>
      </c>
      <c r="Z623" s="1373">
        <f t="shared" si="1510"/>
        <v>0</v>
      </c>
      <c r="AA623" s="1253">
        <f t="shared" si="1511"/>
        <v>0</v>
      </c>
      <c r="AB623" s="1253">
        <f t="shared" si="1512"/>
        <v>0</v>
      </c>
      <c r="AC623" s="1254">
        <f t="shared" si="1513"/>
        <v>0</v>
      </c>
      <c r="AD623" s="1255">
        <f t="shared" si="1523"/>
        <v>0</v>
      </c>
      <c r="AE623" s="1256">
        <f t="shared" si="1524"/>
        <v>0</v>
      </c>
      <c r="AF623" s="1256">
        <f t="shared" si="1525"/>
        <v>0</v>
      </c>
      <c r="AG623" s="1257">
        <f t="shared" si="1526"/>
        <v>0</v>
      </c>
    </row>
    <row r="624" spans="1:33" ht="15.75" x14ac:dyDescent="0.25">
      <c r="A624" s="127"/>
      <c r="B624" s="406"/>
      <c r="C624" s="407" t="s">
        <v>393</v>
      </c>
      <c r="D624" s="408"/>
      <c r="E624" s="409" t="s">
        <v>55</v>
      </c>
      <c r="F624" s="410" t="s">
        <v>43</v>
      </c>
      <c r="G624" s="1087">
        <f t="shared" ref="G624:G633" si="1527">I624</f>
        <v>0</v>
      </c>
      <c r="H624" s="54" t="s">
        <v>34</v>
      </c>
      <c r="I624" s="1077"/>
      <c r="J624" s="1087">
        <f t="shared" ref="J624:J633" si="1528">L624</f>
        <v>0</v>
      </c>
      <c r="K624" s="54" t="s">
        <v>34</v>
      </c>
      <c r="L624" s="1077"/>
      <c r="M624" s="1087">
        <f t="shared" ref="M624:M633" si="1529">O624</f>
        <v>0</v>
      </c>
      <c r="N624" s="54" t="s">
        <v>34</v>
      </c>
      <c r="O624" s="1077"/>
      <c r="P624" s="1087">
        <f t="shared" ref="P624:P633" si="1530">R624</f>
        <v>0</v>
      </c>
      <c r="Q624" s="54" t="s">
        <v>34</v>
      </c>
      <c r="R624" s="412"/>
      <c r="S624" s="411">
        <f t="shared" ref="S624:S633" si="1531">U624</f>
        <v>0</v>
      </c>
      <c r="T624" s="54" t="s">
        <v>34</v>
      </c>
      <c r="U624" s="1077"/>
      <c r="V624" s="1389" t="s">
        <v>34</v>
      </c>
      <c r="W624" s="601" t="s">
        <v>34</v>
      </c>
      <c r="X624" s="601" t="s">
        <v>34</v>
      </c>
      <c r="Y624" s="1390" t="s">
        <v>34</v>
      </c>
      <c r="Z624" s="1370">
        <f t="shared" si="1510"/>
        <v>0</v>
      </c>
      <c r="AA624" s="1047">
        <f t="shared" si="1511"/>
        <v>0</v>
      </c>
      <c r="AB624" s="1047">
        <f t="shared" si="1512"/>
        <v>0</v>
      </c>
      <c r="AC624" s="1048">
        <f t="shared" si="1513"/>
        <v>0</v>
      </c>
      <c r="AD624" s="1049">
        <f t="shared" si="1523"/>
        <v>0</v>
      </c>
      <c r="AE624" s="1050">
        <f t="shared" si="1524"/>
        <v>0</v>
      </c>
      <c r="AF624" s="1050">
        <f t="shared" si="1525"/>
        <v>0</v>
      </c>
      <c r="AG624" s="1051">
        <f t="shared" si="1526"/>
        <v>0</v>
      </c>
    </row>
    <row r="625" spans="1:33" ht="15.75" x14ac:dyDescent="0.25">
      <c r="A625" s="127"/>
      <c r="B625" s="413"/>
      <c r="C625" s="414" t="s">
        <v>158</v>
      </c>
      <c r="D625" s="396"/>
      <c r="E625" s="415" t="s">
        <v>159</v>
      </c>
      <c r="F625" s="416" t="s">
        <v>43</v>
      </c>
      <c r="G625" s="1088">
        <f t="shared" si="1527"/>
        <v>0</v>
      </c>
      <c r="H625" s="64" t="s">
        <v>34</v>
      </c>
      <c r="I625" s="1078"/>
      <c r="J625" s="1088">
        <f t="shared" si="1528"/>
        <v>0</v>
      </c>
      <c r="K625" s="64" t="s">
        <v>34</v>
      </c>
      <c r="L625" s="1078"/>
      <c r="M625" s="1088">
        <f t="shared" si="1529"/>
        <v>0</v>
      </c>
      <c r="N625" s="64" t="s">
        <v>34</v>
      </c>
      <c r="O625" s="1078"/>
      <c r="P625" s="1088">
        <f t="shared" si="1530"/>
        <v>0</v>
      </c>
      <c r="Q625" s="64" t="s">
        <v>34</v>
      </c>
      <c r="R625" s="418"/>
      <c r="S625" s="417">
        <f t="shared" si="1531"/>
        <v>0</v>
      </c>
      <c r="T625" s="64" t="s">
        <v>34</v>
      </c>
      <c r="U625" s="1078"/>
      <c r="V625" s="1391" t="s">
        <v>34</v>
      </c>
      <c r="W625" s="603" t="s">
        <v>34</v>
      </c>
      <c r="X625" s="603" t="s">
        <v>34</v>
      </c>
      <c r="Y625" s="1392" t="s">
        <v>34</v>
      </c>
      <c r="Z625" s="1371">
        <f t="shared" si="1510"/>
        <v>0</v>
      </c>
      <c r="AA625" s="1055">
        <f t="shared" si="1511"/>
        <v>0</v>
      </c>
      <c r="AB625" s="1055">
        <f t="shared" si="1512"/>
        <v>0</v>
      </c>
      <c r="AC625" s="1056">
        <f t="shared" si="1513"/>
        <v>0</v>
      </c>
      <c r="AD625" s="1057">
        <f t="shared" si="1523"/>
        <v>0</v>
      </c>
      <c r="AE625" s="1058">
        <f t="shared" si="1524"/>
        <v>0</v>
      </c>
      <c r="AF625" s="1058">
        <f t="shared" si="1525"/>
        <v>0</v>
      </c>
      <c r="AG625" s="1059">
        <f t="shared" si="1526"/>
        <v>0</v>
      </c>
    </row>
    <row r="626" spans="1:33" ht="15.75" x14ac:dyDescent="0.25">
      <c r="A626" s="127"/>
      <c r="B626" s="413"/>
      <c r="C626" s="414" t="s">
        <v>260</v>
      </c>
      <c r="D626" s="396"/>
      <c r="E626" s="415" t="s">
        <v>261</v>
      </c>
      <c r="F626" s="416" t="s">
        <v>43</v>
      </c>
      <c r="G626" s="1088">
        <f t="shared" si="1527"/>
        <v>0</v>
      </c>
      <c r="H626" s="64" t="s">
        <v>34</v>
      </c>
      <c r="I626" s="1078"/>
      <c r="J626" s="1088">
        <f t="shared" si="1528"/>
        <v>0</v>
      </c>
      <c r="K626" s="64" t="s">
        <v>34</v>
      </c>
      <c r="L626" s="1078"/>
      <c r="M626" s="1088">
        <f t="shared" si="1529"/>
        <v>0</v>
      </c>
      <c r="N626" s="64" t="s">
        <v>34</v>
      </c>
      <c r="O626" s="1078"/>
      <c r="P626" s="1088">
        <f t="shared" si="1530"/>
        <v>0</v>
      </c>
      <c r="Q626" s="64" t="s">
        <v>34</v>
      </c>
      <c r="R626" s="418"/>
      <c r="S626" s="417">
        <f t="shared" si="1531"/>
        <v>0</v>
      </c>
      <c r="T626" s="64" t="s">
        <v>34</v>
      </c>
      <c r="U626" s="1078"/>
      <c r="V626" s="1391" t="s">
        <v>34</v>
      </c>
      <c r="W626" s="603" t="s">
        <v>34</v>
      </c>
      <c r="X626" s="603" t="s">
        <v>34</v>
      </c>
      <c r="Y626" s="1392" t="s">
        <v>34</v>
      </c>
      <c r="Z626" s="1371">
        <f t="shared" si="1510"/>
        <v>0</v>
      </c>
      <c r="AA626" s="1055">
        <f t="shared" si="1511"/>
        <v>0</v>
      </c>
      <c r="AB626" s="1055">
        <f t="shared" si="1512"/>
        <v>0</v>
      </c>
      <c r="AC626" s="1056">
        <f t="shared" si="1513"/>
        <v>0</v>
      </c>
      <c r="AD626" s="1057">
        <f t="shared" si="1523"/>
        <v>0</v>
      </c>
      <c r="AE626" s="1058">
        <f t="shared" si="1524"/>
        <v>0</v>
      </c>
      <c r="AF626" s="1058">
        <f t="shared" si="1525"/>
        <v>0</v>
      </c>
      <c r="AG626" s="1059">
        <f t="shared" si="1526"/>
        <v>0</v>
      </c>
    </row>
    <row r="627" spans="1:33" ht="15.75" x14ac:dyDescent="0.25">
      <c r="A627" s="127"/>
      <c r="B627" s="413"/>
      <c r="C627" s="414" t="s">
        <v>273</v>
      </c>
      <c r="D627" s="396"/>
      <c r="E627" s="415" t="s">
        <v>274</v>
      </c>
      <c r="F627" s="416" t="s">
        <v>43</v>
      </c>
      <c r="G627" s="1088">
        <f t="shared" si="1527"/>
        <v>0</v>
      </c>
      <c r="H627" s="64" t="s">
        <v>34</v>
      </c>
      <c r="I627" s="1078"/>
      <c r="J627" s="1088">
        <f t="shared" si="1528"/>
        <v>0</v>
      </c>
      <c r="K627" s="64" t="s">
        <v>34</v>
      </c>
      <c r="L627" s="1078"/>
      <c r="M627" s="1088">
        <f t="shared" si="1529"/>
        <v>0</v>
      </c>
      <c r="N627" s="64" t="s">
        <v>34</v>
      </c>
      <c r="O627" s="1078"/>
      <c r="P627" s="1088">
        <f t="shared" si="1530"/>
        <v>0</v>
      </c>
      <c r="Q627" s="64" t="s">
        <v>34</v>
      </c>
      <c r="R627" s="418"/>
      <c r="S627" s="417">
        <f t="shared" si="1531"/>
        <v>0</v>
      </c>
      <c r="T627" s="64" t="s">
        <v>34</v>
      </c>
      <c r="U627" s="1078"/>
      <c r="V627" s="1391" t="s">
        <v>34</v>
      </c>
      <c r="W627" s="603" t="s">
        <v>34</v>
      </c>
      <c r="X627" s="603" t="s">
        <v>34</v>
      </c>
      <c r="Y627" s="1392" t="s">
        <v>34</v>
      </c>
      <c r="Z627" s="1371">
        <f t="shared" si="1510"/>
        <v>0</v>
      </c>
      <c r="AA627" s="1055">
        <f t="shared" si="1511"/>
        <v>0</v>
      </c>
      <c r="AB627" s="1055">
        <f t="shared" si="1512"/>
        <v>0</v>
      </c>
      <c r="AC627" s="1056">
        <f t="shared" si="1513"/>
        <v>0</v>
      </c>
      <c r="AD627" s="1057">
        <f t="shared" si="1523"/>
        <v>0</v>
      </c>
      <c r="AE627" s="1058">
        <f t="shared" si="1524"/>
        <v>0</v>
      </c>
      <c r="AF627" s="1058">
        <f t="shared" si="1525"/>
        <v>0</v>
      </c>
      <c r="AG627" s="1059">
        <f t="shared" si="1526"/>
        <v>0</v>
      </c>
    </row>
    <row r="628" spans="1:33" ht="25.5" x14ac:dyDescent="0.25">
      <c r="A628" s="127"/>
      <c r="B628" s="708"/>
      <c r="C628" s="414" t="s">
        <v>483</v>
      </c>
      <c r="D628" s="709"/>
      <c r="E628" s="415" t="s">
        <v>298</v>
      </c>
      <c r="F628" s="416" t="s">
        <v>43</v>
      </c>
      <c r="G628" s="1088">
        <f t="shared" si="1527"/>
        <v>0</v>
      </c>
      <c r="H628" s="64" t="s">
        <v>34</v>
      </c>
      <c r="I628" s="1078"/>
      <c r="J628" s="1088">
        <f t="shared" si="1528"/>
        <v>0</v>
      </c>
      <c r="K628" s="64" t="s">
        <v>34</v>
      </c>
      <c r="L628" s="1078"/>
      <c r="M628" s="1088">
        <f t="shared" si="1529"/>
        <v>0</v>
      </c>
      <c r="N628" s="64" t="s">
        <v>34</v>
      </c>
      <c r="O628" s="1078"/>
      <c r="P628" s="1088">
        <f t="shared" si="1530"/>
        <v>0</v>
      </c>
      <c r="Q628" s="64" t="s">
        <v>34</v>
      </c>
      <c r="R628" s="418"/>
      <c r="S628" s="417">
        <f t="shared" si="1531"/>
        <v>0</v>
      </c>
      <c r="T628" s="64" t="s">
        <v>34</v>
      </c>
      <c r="U628" s="1078"/>
      <c r="V628" s="1391" t="s">
        <v>34</v>
      </c>
      <c r="W628" s="603" t="s">
        <v>34</v>
      </c>
      <c r="X628" s="603" t="s">
        <v>34</v>
      </c>
      <c r="Y628" s="1392" t="s">
        <v>34</v>
      </c>
      <c r="Z628" s="1371">
        <f t="shared" si="1510"/>
        <v>0</v>
      </c>
      <c r="AA628" s="1055">
        <f t="shared" si="1511"/>
        <v>0</v>
      </c>
      <c r="AB628" s="1055">
        <f t="shared" si="1512"/>
        <v>0</v>
      </c>
      <c r="AC628" s="1056">
        <f t="shared" si="1513"/>
        <v>0</v>
      </c>
      <c r="AD628" s="1057">
        <f t="shared" si="1523"/>
        <v>0</v>
      </c>
      <c r="AE628" s="1058">
        <f t="shared" si="1524"/>
        <v>0</v>
      </c>
      <c r="AF628" s="1058">
        <f t="shared" si="1525"/>
        <v>0</v>
      </c>
      <c r="AG628" s="1059">
        <f t="shared" si="1526"/>
        <v>0</v>
      </c>
    </row>
    <row r="629" spans="1:33" ht="15.75" x14ac:dyDescent="0.25">
      <c r="A629" s="127"/>
      <c r="B629" s="413"/>
      <c r="C629" s="414" t="s">
        <v>315</v>
      </c>
      <c r="D629" s="396"/>
      <c r="E629" s="415" t="s">
        <v>316</v>
      </c>
      <c r="F629" s="416" t="s">
        <v>43</v>
      </c>
      <c r="G629" s="1088">
        <f t="shared" si="1527"/>
        <v>0</v>
      </c>
      <c r="H629" s="64" t="s">
        <v>34</v>
      </c>
      <c r="I629" s="1078"/>
      <c r="J629" s="1088">
        <f t="shared" si="1528"/>
        <v>0</v>
      </c>
      <c r="K629" s="64" t="s">
        <v>34</v>
      </c>
      <c r="L629" s="1078"/>
      <c r="M629" s="1088">
        <f t="shared" si="1529"/>
        <v>0</v>
      </c>
      <c r="N629" s="64" t="s">
        <v>34</v>
      </c>
      <c r="O629" s="1078"/>
      <c r="P629" s="1088">
        <f t="shared" si="1530"/>
        <v>0</v>
      </c>
      <c r="Q629" s="64" t="s">
        <v>34</v>
      </c>
      <c r="R629" s="418"/>
      <c r="S629" s="417">
        <f t="shared" si="1531"/>
        <v>0</v>
      </c>
      <c r="T629" s="64" t="s">
        <v>34</v>
      </c>
      <c r="U629" s="1078"/>
      <c r="V629" s="1391" t="s">
        <v>34</v>
      </c>
      <c r="W629" s="603" t="s">
        <v>34</v>
      </c>
      <c r="X629" s="603" t="s">
        <v>34</v>
      </c>
      <c r="Y629" s="1392" t="s">
        <v>34</v>
      </c>
      <c r="Z629" s="1371">
        <f t="shared" si="1510"/>
        <v>0</v>
      </c>
      <c r="AA629" s="1055">
        <f t="shared" si="1511"/>
        <v>0</v>
      </c>
      <c r="AB629" s="1055">
        <f t="shared" si="1512"/>
        <v>0</v>
      </c>
      <c r="AC629" s="1056">
        <f t="shared" si="1513"/>
        <v>0</v>
      </c>
      <c r="AD629" s="1057">
        <f t="shared" si="1523"/>
        <v>0</v>
      </c>
      <c r="AE629" s="1058">
        <f t="shared" si="1524"/>
        <v>0</v>
      </c>
      <c r="AF629" s="1058">
        <f t="shared" si="1525"/>
        <v>0</v>
      </c>
      <c r="AG629" s="1059">
        <f t="shared" si="1526"/>
        <v>0</v>
      </c>
    </row>
    <row r="630" spans="1:33" ht="25.5" x14ac:dyDescent="0.25">
      <c r="A630" s="127"/>
      <c r="B630" s="413"/>
      <c r="C630" s="414" t="s">
        <v>325</v>
      </c>
      <c r="D630" s="396"/>
      <c r="E630" s="415" t="s">
        <v>326</v>
      </c>
      <c r="F630" s="416" t="s">
        <v>43</v>
      </c>
      <c r="G630" s="1088">
        <f t="shared" si="1527"/>
        <v>0</v>
      </c>
      <c r="H630" s="64" t="s">
        <v>34</v>
      </c>
      <c r="I630" s="1078"/>
      <c r="J630" s="1088">
        <f t="shared" si="1528"/>
        <v>0</v>
      </c>
      <c r="K630" s="64" t="s">
        <v>34</v>
      </c>
      <c r="L630" s="1078"/>
      <c r="M630" s="1088">
        <f t="shared" si="1529"/>
        <v>0</v>
      </c>
      <c r="N630" s="64" t="s">
        <v>34</v>
      </c>
      <c r="O630" s="1078"/>
      <c r="P630" s="1088">
        <f t="shared" si="1530"/>
        <v>0</v>
      </c>
      <c r="Q630" s="64" t="s">
        <v>34</v>
      </c>
      <c r="R630" s="418"/>
      <c r="S630" s="417">
        <f t="shared" si="1531"/>
        <v>0</v>
      </c>
      <c r="T630" s="64" t="s">
        <v>34</v>
      </c>
      <c r="U630" s="1078"/>
      <c r="V630" s="1391" t="s">
        <v>34</v>
      </c>
      <c r="W630" s="603" t="s">
        <v>34</v>
      </c>
      <c r="X630" s="603" t="s">
        <v>34</v>
      </c>
      <c r="Y630" s="1392" t="s">
        <v>34</v>
      </c>
      <c r="Z630" s="1371">
        <f t="shared" si="1510"/>
        <v>0</v>
      </c>
      <c r="AA630" s="1055">
        <f t="shared" si="1511"/>
        <v>0</v>
      </c>
      <c r="AB630" s="1055">
        <f t="shared" si="1512"/>
        <v>0</v>
      </c>
      <c r="AC630" s="1056">
        <f t="shared" si="1513"/>
        <v>0</v>
      </c>
      <c r="AD630" s="1057">
        <f t="shared" si="1523"/>
        <v>0</v>
      </c>
      <c r="AE630" s="1058">
        <f t="shared" si="1524"/>
        <v>0</v>
      </c>
      <c r="AF630" s="1058">
        <f t="shared" si="1525"/>
        <v>0</v>
      </c>
      <c r="AG630" s="1059">
        <f t="shared" si="1526"/>
        <v>0</v>
      </c>
    </row>
    <row r="631" spans="1:33" ht="15.75" x14ac:dyDescent="0.25">
      <c r="A631" s="127"/>
      <c r="B631" s="413"/>
      <c r="C631" s="414" t="s">
        <v>352</v>
      </c>
      <c r="D631" s="396"/>
      <c r="E631" s="415" t="s">
        <v>353</v>
      </c>
      <c r="F631" s="416" t="s">
        <v>43</v>
      </c>
      <c r="G631" s="1088">
        <f t="shared" si="1527"/>
        <v>0</v>
      </c>
      <c r="H631" s="64" t="s">
        <v>34</v>
      </c>
      <c r="I631" s="1078"/>
      <c r="J631" s="1088">
        <f t="shared" si="1528"/>
        <v>0</v>
      </c>
      <c r="K631" s="64" t="s">
        <v>34</v>
      </c>
      <c r="L631" s="1078"/>
      <c r="M631" s="1088">
        <f t="shared" si="1529"/>
        <v>0</v>
      </c>
      <c r="N631" s="64" t="s">
        <v>34</v>
      </c>
      <c r="O631" s="1078"/>
      <c r="P631" s="1088">
        <f t="shared" si="1530"/>
        <v>0</v>
      </c>
      <c r="Q631" s="64" t="s">
        <v>34</v>
      </c>
      <c r="R631" s="418"/>
      <c r="S631" s="417">
        <f t="shared" si="1531"/>
        <v>0</v>
      </c>
      <c r="T631" s="64" t="s">
        <v>34</v>
      </c>
      <c r="U631" s="1078"/>
      <c r="V631" s="1391" t="s">
        <v>34</v>
      </c>
      <c r="W631" s="603" t="s">
        <v>34</v>
      </c>
      <c r="X631" s="603" t="s">
        <v>34</v>
      </c>
      <c r="Y631" s="1392" t="s">
        <v>34</v>
      </c>
      <c r="Z631" s="1371">
        <f t="shared" si="1510"/>
        <v>0</v>
      </c>
      <c r="AA631" s="1055">
        <f t="shared" si="1511"/>
        <v>0</v>
      </c>
      <c r="AB631" s="1055">
        <f t="shared" si="1512"/>
        <v>0</v>
      </c>
      <c r="AC631" s="1056">
        <f t="shared" si="1513"/>
        <v>0</v>
      </c>
      <c r="AD631" s="1057">
        <f t="shared" si="1523"/>
        <v>0</v>
      </c>
      <c r="AE631" s="1058">
        <f t="shared" si="1524"/>
        <v>0</v>
      </c>
      <c r="AF631" s="1058">
        <f t="shared" si="1525"/>
        <v>0</v>
      </c>
      <c r="AG631" s="1059">
        <f t="shared" si="1526"/>
        <v>0</v>
      </c>
    </row>
    <row r="632" spans="1:33" ht="15.75" x14ac:dyDescent="0.25">
      <c r="A632" s="127"/>
      <c r="B632" s="413"/>
      <c r="C632" s="414" t="s">
        <v>365</v>
      </c>
      <c r="D632" s="396"/>
      <c r="E632" s="415" t="s">
        <v>366</v>
      </c>
      <c r="F632" s="416" t="s">
        <v>43</v>
      </c>
      <c r="G632" s="1088">
        <f t="shared" si="1527"/>
        <v>0</v>
      </c>
      <c r="H632" s="64" t="s">
        <v>34</v>
      </c>
      <c r="I632" s="1078"/>
      <c r="J632" s="1088">
        <f t="shared" si="1528"/>
        <v>0</v>
      </c>
      <c r="K632" s="64" t="s">
        <v>34</v>
      </c>
      <c r="L632" s="1078"/>
      <c r="M632" s="1088">
        <f t="shared" si="1529"/>
        <v>0</v>
      </c>
      <c r="N632" s="64" t="s">
        <v>34</v>
      </c>
      <c r="O632" s="1078"/>
      <c r="P632" s="1088">
        <f t="shared" si="1530"/>
        <v>0</v>
      </c>
      <c r="Q632" s="64" t="s">
        <v>34</v>
      </c>
      <c r="R632" s="418"/>
      <c r="S632" s="417">
        <f t="shared" si="1531"/>
        <v>0</v>
      </c>
      <c r="T632" s="64" t="s">
        <v>34</v>
      </c>
      <c r="U632" s="1078"/>
      <c r="V632" s="1391" t="s">
        <v>34</v>
      </c>
      <c r="W632" s="603" t="s">
        <v>34</v>
      </c>
      <c r="X632" s="603" t="s">
        <v>34</v>
      </c>
      <c r="Y632" s="1392" t="s">
        <v>34</v>
      </c>
      <c r="Z632" s="1371">
        <f t="shared" si="1510"/>
        <v>0</v>
      </c>
      <c r="AA632" s="1055">
        <f t="shared" si="1511"/>
        <v>0</v>
      </c>
      <c r="AB632" s="1055">
        <f t="shared" si="1512"/>
        <v>0</v>
      </c>
      <c r="AC632" s="1056">
        <f t="shared" si="1513"/>
        <v>0</v>
      </c>
      <c r="AD632" s="1057">
        <f t="shared" si="1523"/>
        <v>0</v>
      </c>
      <c r="AE632" s="1058">
        <f t="shared" si="1524"/>
        <v>0</v>
      </c>
      <c r="AF632" s="1058">
        <f t="shared" si="1525"/>
        <v>0</v>
      </c>
      <c r="AG632" s="1059">
        <f t="shared" si="1526"/>
        <v>0</v>
      </c>
    </row>
    <row r="633" spans="1:33" ht="15.75" x14ac:dyDescent="0.25">
      <c r="A633" s="127"/>
      <c r="B633" s="419"/>
      <c r="C633" s="414" t="s">
        <v>373</v>
      </c>
      <c r="D633" s="396"/>
      <c r="E633" s="415" t="s">
        <v>374</v>
      </c>
      <c r="F633" s="416" t="s">
        <v>43</v>
      </c>
      <c r="G633" s="1088">
        <f t="shared" si="1527"/>
        <v>0</v>
      </c>
      <c r="H633" s="64" t="s">
        <v>34</v>
      </c>
      <c r="I633" s="1078"/>
      <c r="J633" s="1088">
        <f t="shared" si="1528"/>
        <v>0</v>
      </c>
      <c r="K633" s="64" t="s">
        <v>34</v>
      </c>
      <c r="L633" s="1078"/>
      <c r="M633" s="1088">
        <f t="shared" si="1529"/>
        <v>0</v>
      </c>
      <c r="N633" s="64" t="s">
        <v>34</v>
      </c>
      <c r="O633" s="1078"/>
      <c r="P633" s="1088">
        <f t="shared" si="1530"/>
        <v>0</v>
      </c>
      <c r="Q633" s="64" t="s">
        <v>34</v>
      </c>
      <c r="R633" s="418"/>
      <c r="S633" s="417">
        <f t="shared" si="1531"/>
        <v>0</v>
      </c>
      <c r="T633" s="64" t="s">
        <v>34</v>
      </c>
      <c r="U633" s="1078"/>
      <c r="V633" s="1391" t="s">
        <v>34</v>
      </c>
      <c r="W633" s="603" t="s">
        <v>34</v>
      </c>
      <c r="X633" s="603" t="s">
        <v>34</v>
      </c>
      <c r="Y633" s="1392" t="s">
        <v>34</v>
      </c>
      <c r="Z633" s="1371">
        <f t="shared" si="1510"/>
        <v>0</v>
      </c>
      <c r="AA633" s="1055">
        <f t="shared" si="1511"/>
        <v>0</v>
      </c>
      <c r="AB633" s="1055">
        <f t="shared" si="1512"/>
        <v>0</v>
      </c>
      <c r="AC633" s="1056">
        <f t="shared" si="1513"/>
        <v>0</v>
      </c>
      <c r="AD633" s="1057">
        <f t="shared" si="1523"/>
        <v>0</v>
      </c>
      <c r="AE633" s="1058">
        <f t="shared" si="1524"/>
        <v>0</v>
      </c>
      <c r="AF633" s="1058">
        <f t="shared" si="1525"/>
        <v>0</v>
      </c>
      <c r="AG633" s="1059">
        <f t="shared" si="1526"/>
        <v>0</v>
      </c>
    </row>
    <row r="634" spans="1:33" ht="16.5" thickBot="1" x14ac:dyDescent="0.3">
      <c r="A634" s="127"/>
      <c r="B634" s="420"/>
      <c r="C634" s="421" t="s">
        <v>377</v>
      </c>
      <c r="D634" s="422"/>
      <c r="E634" s="423" t="s">
        <v>378</v>
      </c>
      <c r="F634" s="424" t="s">
        <v>43</v>
      </c>
      <c r="G634" s="1089">
        <f>I634</f>
        <v>0</v>
      </c>
      <c r="H634" s="426" t="s">
        <v>34</v>
      </c>
      <c r="I634" s="1079"/>
      <c r="J634" s="1089">
        <f>L634</f>
        <v>0</v>
      </c>
      <c r="K634" s="426" t="s">
        <v>34</v>
      </c>
      <c r="L634" s="1079"/>
      <c r="M634" s="1089">
        <f>O634</f>
        <v>0</v>
      </c>
      <c r="N634" s="426" t="s">
        <v>34</v>
      </c>
      <c r="O634" s="1079"/>
      <c r="P634" s="1089">
        <f>R634</f>
        <v>0</v>
      </c>
      <c r="Q634" s="426" t="s">
        <v>34</v>
      </c>
      <c r="R634" s="427"/>
      <c r="S634" s="425">
        <f>U634</f>
        <v>0</v>
      </c>
      <c r="T634" s="426" t="s">
        <v>34</v>
      </c>
      <c r="U634" s="1079"/>
      <c r="V634" s="1397" t="s">
        <v>34</v>
      </c>
      <c r="W634" s="605" t="s">
        <v>34</v>
      </c>
      <c r="X634" s="605" t="s">
        <v>34</v>
      </c>
      <c r="Y634" s="1398" t="s">
        <v>34</v>
      </c>
      <c r="Z634" s="1374">
        <f t="shared" si="1510"/>
        <v>0</v>
      </c>
      <c r="AA634" s="1065">
        <f t="shared" si="1511"/>
        <v>0</v>
      </c>
      <c r="AB634" s="1065">
        <f t="shared" si="1512"/>
        <v>0</v>
      </c>
      <c r="AC634" s="1066">
        <f t="shared" si="1513"/>
        <v>0</v>
      </c>
      <c r="AD634" s="1067">
        <f t="shared" si="1523"/>
        <v>0</v>
      </c>
      <c r="AE634" s="1068">
        <f t="shared" si="1524"/>
        <v>0</v>
      </c>
      <c r="AF634" s="1068">
        <f t="shared" si="1525"/>
        <v>0</v>
      </c>
      <c r="AG634" s="1069">
        <f t="shared" si="1526"/>
        <v>0</v>
      </c>
    </row>
    <row r="635" spans="1:33" x14ac:dyDescent="0.25">
      <c r="B635" s="429" t="s">
        <v>394</v>
      </c>
      <c r="C635" s="430"/>
      <c r="D635" s="428"/>
      <c r="E635" s="428"/>
      <c r="F635" s="428"/>
      <c r="G635" s="431">
        <f>G612-G623</f>
        <v>0</v>
      </c>
      <c r="H635" s="432"/>
      <c r="I635" s="432">
        <f t="shared" ref="I635:U635" si="1532">I612-I623</f>
        <v>0</v>
      </c>
      <c r="J635" s="431">
        <f t="shared" si="1532"/>
        <v>0</v>
      </c>
      <c r="K635" s="432"/>
      <c r="L635" s="432">
        <f t="shared" si="1532"/>
        <v>0</v>
      </c>
      <c r="M635" s="431">
        <f>M612-M623</f>
        <v>0</v>
      </c>
      <c r="N635" s="432"/>
      <c r="O635" s="432">
        <f t="shared" si="1532"/>
        <v>0</v>
      </c>
      <c r="P635" s="431">
        <f t="shared" si="1532"/>
        <v>0</v>
      </c>
      <c r="Q635" s="432"/>
      <c r="R635" s="1080">
        <f t="shared" si="1532"/>
        <v>0</v>
      </c>
      <c r="S635" s="1081">
        <f t="shared" si="1532"/>
        <v>0</v>
      </c>
      <c r="T635" s="432"/>
      <c r="U635" s="432">
        <f t="shared" si="1532"/>
        <v>0</v>
      </c>
    </row>
    <row r="637" spans="1:33" ht="18.75" x14ac:dyDescent="0.25">
      <c r="C637" s="1579" t="s">
        <v>872</v>
      </c>
      <c r="G637" s="1577" t="s">
        <v>873</v>
      </c>
      <c r="H637" s="1578"/>
      <c r="I637" s="1578"/>
      <c r="K637" s="81"/>
      <c r="L637" s="81"/>
      <c r="N637" s="81"/>
      <c r="O637" s="81"/>
      <c r="Q637" s="81"/>
      <c r="R637" s="81"/>
      <c r="T637" s="81"/>
      <c r="U637" s="81"/>
    </row>
    <row r="638" spans="1:33" s="434" customFormat="1" ht="11.25" x14ac:dyDescent="0.25">
      <c r="A638" s="1172"/>
      <c r="C638" s="435"/>
      <c r="D638" s="2"/>
      <c r="G638" s="436" t="s">
        <v>396</v>
      </c>
      <c r="H638" s="436"/>
      <c r="I638" s="436"/>
      <c r="J638" s="437"/>
      <c r="K638" s="437"/>
      <c r="L638" s="437"/>
      <c r="M638" s="437"/>
      <c r="N638" s="437"/>
      <c r="O638" s="437"/>
      <c r="P638" s="437"/>
      <c r="Q638" s="437"/>
      <c r="R638" s="437"/>
      <c r="S638" s="437"/>
      <c r="T638" s="437"/>
      <c r="U638" s="437"/>
      <c r="V638" s="437"/>
      <c r="W638" s="437"/>
      <c r="X638" s="437"/>
      <c r="Y638" s="437"/>
      <c r="Z638" s="437"/>
      <c r="AA638" s="437"/>
      <c r="AB638" s="437"/>
      <c r="AC638" s="437"/>
    </row>
    <row r="639" spans="1:33" ht="18.75" x14ac:dyDescent="0.25">
      <c r="C639" s="433" t="s">
        <v>397</v>
      </c>
      <c r="G639" s="438"/>
      <c r="H639" s="95"/>
      <c r="I639" s="95"/>
      <c r="K639" s="81"/>
      <c r="L639" s="81"/>
      <c r="N639" s="81"/>
      <c r="O639" s="81"/>
      <c r="Q639" s="81"/>
      <c r="R639" s="81"/>
      <c r="T639" s="81"/>
      <c r="U639" s="81"/>
    </row>
    <row r="640" spans="1:33" ht="18.75" x14ac:dyDescent="0.25">
      <c r="C640" s="433" t="s">
        <v>398</v>
      </c>
      <c r="G640" s="1577" t="s">
        <v>874</v>
      </c>
      <c r="H640" s="1578"/>
      <c r="I640" s="1578"/>
      <c r="K640" s="81"/>
      <c r="L640" s="81"/>
      <c r="N640" s="81"/>
      <c r="O640" s="81"/>
      <c r="Q640" s="81"/>
      <c r="R640" s="81"/>
      <c r="T640" s="81"/>
      <c r="U640" s="81"/>
    </row>
    <row r="641" spans="1:29" s="434" customFormat="1" ht="11.25" x14ac:dyDescent="0.25">
      <c r="A641" s="1172"/>
      <c r="C641" s="435"/>
      <c r="D641" s="2"/>
      <c r="G641" s="436" t="s">
        <v>396</v>
      </c>
      <c r="H641" s="436"/>
      <c r="I641" s="436"/>
      <c r="J641" s="437"/>
      <c r="K641" s="437"/>
      <c r="L641" s="437"/>
      <c r="M641" s="437"/>
      <c r="N641" s="437"/>
      <c r="O641" s="437"/>
      <c r="P641" s="437"/>
      <c r="Q641" s="437"/>
      <c r="R641" s="437"/>
      <c r="S641" s="437"/>
      <c r="T641" s="437"/>
      <c r="U641" s="437"/>
      <c r="V641" s="437"/>
      <c r="W641" s="437"/>
      <c r="X641" s="437"/>
      <c r="Y641" s="437"/>
      <c r="Z641" s="437"/>
      <c r="AA641" s="437"/>
      <c r="AB641" s="437"/>
      <c r="AC641" s="437"/>
    </row>
    <row r="642" spans="1:29" s="439" customFormat="1" x14ac:dyDescent="0.25">
      <c r="A642" s="1173"/>
      <c r="C642" s="440"/>
      <c r="D642" s="441"/>
      <c r="G642" s="442"/>
      <c r="J642" s="442"/>
      <c r="K642" s="442"/>
      <c r="L642" s="442"/>
      <c r="M642" s="442"/>
      <c r="N642" s="442"/>
      <c r="O642" s="442"/>
      <c r="P642" s="442"/>
      <c r="Q642" s="442"/>
      <c r="R642" s="442"/>
      <c r="S642" s="442"/>
      <c r="T642" s="442"/>
      <c r="U642" s="442"/>
      <c r="V642" s="442"/>
      <c r="W642" s="442"/>
      <c r="X642" s="442"/>
      <c r="Y642" s="442"/>
      <c r="Z642" s="442"/>
      <c r="AA642" s="442"/>
      <c r="AB642" s="442"/>
      <c r="AC642" s="442"/>
    </row>
    <row r="643" spans="1:29" x14ac:dyDescent="0.25">
      <c r="B643" s="443"/>
      <c r="C643" s="444" t="s">
        <v>890</v>
      </c>
      <c r="D643" s="445"/>
      <c r="E643" s="445"/>
      <c r="K643" s="81"/>
      <c r="L643" s="81"/>
      <c r="N643" s="81"/>
      <c r="O643" s="81"/>
      <c r="Q643" s="81"/>
      <c r="R643" s="81"/>
      <c r="T643" s="81"/>
      <c r="U643" s="81"/>
    </row>
    <row r="644" spans="1:29" x14ac:dyDescent="0.25">
      <c r="C644" s="446"/>
      <c r="D644" s="447"/>
      <c r="E644" s="448" t="s">
        <v>399</v>
      </c>
      <c r="K644" s="81"/>
      <c r="L644" s="81"/>
      <c r="N644" s="81"/>
      <c r="O644" s="81"/>
      <c r="Q644" s="81"/>
      <c r="R644" s="81"/>
      <c r="T644" s="81"/>
      <c r="U644" s="81"/>
    </row>
    <row r="645" spans="1:29" x14ac:dyDescent="0.25">
      <c r="C645" s="449"/>
      <c r="D645" s="105"/>
      <c r="E645" s="105"/>
    </row>
    <row r="646" spans="1:29" x14ac:dyDescent="0.25">
      <c r="C646" s="450" t="s">
        <v>400</v>
      </c>
      <c r="D646" s="105"/>
      <c r="E646" s="444" t="s">
        <v>892</v>
      </c>
    </row>
  </sheetData>
  <sheetProtection password="EC7D" sheet="1" objects="1" scenarios="1" formatColumns="0" sort="0" autoFilter="0"/>
  <mergeCells count="2">
    <mergeCell ref="L6:M6"/>
    <mergeCell ref="L7:M7"/>
  </mergeCells>
  <pageMargins left="0.23622047244094491" right="0.23622047244094491" top="0.39370078740157483" bottom="0.31496062992125984" header="0.15748031496062992" footer="0.15748031496062992"/>
  <pageSetup paperSize="9" scale="50" fitToHeight="0" orientation="landscape" r:id="rId1"/>
  <headerFooter differentFirst="1">
    <oddFooter>&amp;C&amp;"+,полужирный курсив"&amp;9Сторінка &amp;P з &amp;N</oddFooter>
    <firstFooter>&amp;C&amp;"+,полужирный курсив"&amp;9Сторінка &amp;P з &amp;N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656"/>
  <sheetViews>
    <sheetView topLeftCell="A19" zoomScale="90" zoomScaleNormal="90" workbookViewId="0">
      <selection activeCell="E32" sqref="E32"/>
    </sheetView>
  </sheetViews>
  <sheetFormatPr defaultRowHeight="15" outlineLevelRow="1" x14ac:dyDescent="0.25"/>
  <cols>
    <col min="1" max="1" width="1.28515625" style="1169" customWidth="1"/>
    <col min="2" max="2" width="8.42578125" style="5" customWidth="1"/>
    <col min="3" max="3" width="6" style="441" customWidth="1"/>
    <col min="4" max="4" width="6.7109375" style="5" customWidth="1"/>
    <col min="5" max="5" width="54.42578125" style="5" customWidth="1"/>
    <col min="6" max="6" width="9.7109375" style="5" customWidth="1"/>
    <col min="7" max="7" width="14" style="5" customWidth="1"/>
    <col min="8" max="8" width="11.7109375" style="81" customWidth="1"/>
    <col min="9" max="10" width="11.42578125" style="5" customWidth="1"/>
    <col min="11" max="11" width="11.28515625" style="81" customWidth="1"/>
    <col min="12" max="12" width="8.85546875" style="81" customWidth="1"/>
    <col min="13" max="13" width="11.42578125" style="81" customWidth="1"/>
    <col min="14" max="14" width="12.42578125" style="81" customWidth="1"/>
    <col min="15" max="16384" width="9.140625" style="5"/>
  </cols>
  <sheetData>
    <row r="1" spans="1:14" ht="114.75" customHeight="1" x14ac:dyDescent="0.3">
      <c r="B1" s="1580" t="s">
        <v>843</v>
      </c>
      <c r="C1" s="1587"/>
      <c r="D1" s="1587"/>
      <c r="E1" s="1587"/>
      <c r="F1" s="1587"/>
      <c r="G1" s="1587"/>
      <c r="H1" s="1587"/>
      <c r="I1" s="1587"/>
      <c r="J1" s="1587"/>
      <c r="K1" s="1587"/>
      <c r="L1" s="1587"/>
      <c r="M1" s="1587"/>
      <c r="N1" s="1587"/>
    </row>
    <row r="2" spans="1:14" ht="18.75" x14ac:dyDescent="0.25">
      <c r="B2" s="539" t="s">
        <v>419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</row>
    <row r="3" spans="1:14" s="1" customFormat="1" ht="11.25" x14ac:dyDescent="0.25">
      <c r="A3" s="1169"/>
      <c r="B3" s="1588" t="s">
        <v>0</v>
      </c>
      <c r="C3" s="1589"/>
      <c r="D3" s="1589"/>
      <c r="E3" s="1589"/>
      <c r="F3" s="1589"/>
      <c r="G3" s="1589"/>
      <c r="H3" s="1590"/>
      <c r="I3" s="1589"/>
      <c r="J3" s="1589"/>
      <c r="K3" s="1590"/>
      <c r="L3" s="1590"/>
      <c r="M3" s="1590"/>
      <c r="N3" s="1590"/>
    </row>
    <row r="4" spans="1:14" ht="20.25" x14ac:dyDescent="0.25">
      <c r="B4" s="1591" t="str">
        <f>ЗвітІнд.Кошторис!B4</f>
        <v>Чернігівський окружний адміністративний суд</v>
      </c>
      <c r="C4" s="1591"/>
      <c r="D4" s="1591"/>
      <c r="E4" s="1591"/>
      <c r="F4" s="1591"/>
      <c r="G4" s="1591"/>
      <c r="H4" s="1591"/>
      <c r="I4" s="1591"/>
      <c r="J4" s="1591"/>
      <c r="K4" s="1591"/>
      <c r="L4" s="1591"/>
      <c r="M4" s="1591"/>
      <c r="N4" s="1591"/>
    </row>
    <row r="5" spans="1:14" s="1" customFormat="1" ht="11.25" customHeight="1" x14ac:dyDescent="0.25">
      <c r="A5" s="1169"/>
      <c r="B5" s="1588" t="s">
        <v>1</v>
      </c>
      <c r="C5" s="1589"/>
      <c r="D5" s="1589"/>
      <c r="E5" s="1589"/>
      <c r="F5" s="1589"/>
      <c r="G5" s="1589"/>
      <c r="H5" s="1590"/>
      <c r="I5" s="1589"/>
      <c r="J5" s="1589"/>
      <c r="K5" s="1590"/>
      <c r="L5" s="1590"/>
      <c r="M5" s="1590"/>
      <c r="N5" s="1590"/>
    </row>
    <row r="6" spans="1:14" s="1264" customFormat="1" ht="11.25" hidden="1" customHeight="1" x14ac:dyDescent="0.25">
      <c r="A6" s="1155"/>
      <c r="B6" s="1592"/>
      <c r="C6" s="1592"/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</row>
    <row r="7" spans="1:14" s="1" customFormat="1" ht="11.25" hidden="1" customHeight="1" x14ac:dyDescent="0.25">
      <c r="A7" s="1169"/>
      <c r="B7" s="1593"/>
      <c r="C7" s="1593"/>
      <c r="D7" s="1593"/>
      <c r="E7" s="1593"/>
      <c r="F7" s="1593"/>
      <c r="G7" s="1593"/>
      <c r="H7" s="1593"/>
      <c r="I7" s="1593"/>
      <c r="J7" s="1593"/>
      <c r="K7" s="1593"/>
      <c r="L7" s="1593"/>
      <c r="M7" s="1593"/>
      <c r="N7" s="1593"/>
    </row>
    <row r="8" spans="1:14" s="11" customFormat="1" ht="11.25" customHeight="1" thickBot="1" x14ac:dyDescent="0.3">
      <c r="A8" s="1152"/>
      <c r="B8" s="1594"/>
      <c r="C8" s="1594"/>
      <c r="D8" s="1594"/>
      <c r="E8" s="1594"/>
      <c r="F8" s="1594"/>
      <c r="G8" s="1594"/>
      <c r="H8" s="1595"/>
      <c r="I8" s="1594"/>
      <c r="J8" s="1594"/>
      <c r="K8" s="1594"/>
      <c r="L8" s="1594"/>
      <c r="M8" s="1594"/>
      <c r="N8" s="1594"/>
    </row>
    <row r="9" spans="1:14" s="20" customFormat="1" x14ac:dyDescent="0.25">
      <c r="A9" s="1169"/>
      <c r="B9" s="1596" t="s">
        <v>3</v>
      </c>
      <c r="C9" s="1597"/>
      <c r="D9" s="1598" t="s">
        <v>4</v>
      </c>
      <c r="E9" s="1599"/>
      <c r="F9" s="1600"/>
      <c r="G9" s="1176" t="s">
        <v>547</v>
      </c>
      <c r="H9" s="1601" t="s">
        <v>800</v>
      </c>
      <c r="I9" s="1602"/>
      <c r="J9" s="1603"/>
      <c r="K9" s="1604" t="s">
        <v>5</v>
      </c>
      <c r="L9" s="1605"/>
      <c r="M9" s="1605"/>
      <c r="N9" s="1606"/>
    </row>
    <row r="10" spans="1:14" s="20" customFormat="1" ht="15.75" x14ac:dyDescent="0.25">
      <c r="A10" s="1169"/>
      <c r="B10" s="1607" t="s">
        <v>8</v>
      </c>
      <c r="C10" s="1608" t="s">
        <v>9</v>
      </c>
      <c r="D10" s="1609" t="s">
        <v>10</v>
      </c>
      <c r="E10" s="1610" t="s">
        <v>11</v>
      </c>
      <c r="F10" s="1608" t="s">
        <v>12</v>
      </c>
      <c r="G10" s="1177" t="s">
        <v>548</v>
      </c>
      <c r="H10" s="1611" t="s">
        <v>561</v>
      </c>
      <c r="I10" s="1612"/>
      <c r="J10" s="1613"/>
      <c r="K10" s="1614" t="s">
        <v>580</v>
      </c>
      <c r="L10" s="1615"/>
      <c r="M10" s="1615"/>
      <c r="N10" s="1616"/>
    </row>
    <row r="11" spans="1:14" s="20" customFormat="1" ht="13.5" x14ac:dyDescent="0.25">
      <c r="A11" s="1169"/>
      <c r="B11" s="1607" t="s">
        <v>17</v>
      </c>
      <c r="C11" s="1617" t="s">
        <v>18</v>
      </c>
      <c r="D11" s="1609" t="s">
        <v>19</v>
      </c>
      <c r="E11" s="1618"/>
      <c r="F11" s="1608" t="s">
        <v>20</v>
      </c>
      <c r="G11" s="1177" t="s">
        <v>549</v>
      </c>
      <c r="H11" s="1619" t="s">
        <v>21</v>
      </c>
      <c r="I11" s="1620" t="s">
        <v>22</v>
      </c>
      <c r="J11" s="1177" t="s">
        <v>23</v>
      </c>
      <c r="K11" s="1621" t="s">
        <v>24</v>
      </c>
      <c r="L11" s="1622" t="s">
        <v>25</v>
      </c>
      <c r="M11" s="1622" t="s">
        <v>26</v>
      </c>
      <c r="N11" s="1623" t="s">
        <v>27</v>
      </c>
    </row>
    <row r="12" spans="1:14" s="20" customFormat="1" ht="14.25" thickBot="1" x14ac:dyDescent="0.3">
      <c r="A12" s="1169"/>
      <c r="B12" s="1624" t="s">
        <v>28</v>
      </c>
      <c r="C12" s="1625"/>
      <c r="D12" s="1626"/>
      <c r="E12" s="1627"/>
      <c r="F12" s="1628"/>
      <c r="G12" s="1267"/>
      <c r="H12" s="1629"/>
      <c r="I12" s="1630" t="s">
        <v>29</v>
      </c>
      <c r="J12" s="1631" t="s">
        <v>29</v>
      </c>
      <c r="K12" s="1632" t="s">
        <v>491</v>
      </c>
      <c r="L12" s="1633"/>
      <c r="M12" s="1634" t="s">
        <v>30</v>
      </c>
      <c r="N12" s="1635" t="s">
        <v>31</v>
      </c>
    </row>
    <row r="13" spans="1:14" s="20" customFormat="1" ht="13.5" thickBot="1" x14ac:dyDescent="0.3">
      <c r="A13" s="1169"/>
      <c r="B13" s="1636">
        <v>1</v>
      </c>
      <c r="C13" s="1637">
        <v>2</v>
      </c>
      <c r="D13" s="1637">
        <v>3</v>
      </c>
      <c r="E13" s="1637">
        <v>4</v>
      </c>
      <c r="F13" s="1638">
        <v>5</v>
      </c>
      <c r="G13" s="1537">
        <v>6</v>
      </c>
      <c r="H13" s="1639">
        <v>6</v>
      </c>
      <c r="I13" s="1640">
        <v>7</v>
      </c>
      <c r="J13" s="1641">
        <v>8</v>
      </c>
      <c r="K13" s="1639">
        <v>21</v>
      </c>
      <c r="L13" s="1640">
        <v>22</v>
      </c>
      <c r="M13" s="1642">
        <v>23</v>
      </c>
      <c r="N13" s="1643">
        <v>24</v>
      </c>
    </row>
    <row r="14" spans="1:14" ht="15.75" x14ac:dyDescent="0.25">
      <c r="A14" s="127"/>
      <c r="B14" s="1644"/>
      <c r="C14" s="1645"/>
      <c r="D14" s="1646"/>
      <c r="E14" s="1647" t="s">
        <v>32</v>
      </c>
      <c r="F14" s="1646"/>
      <c r="G14" s="1268"/>
      <c r="H14" s="1648"/>
      <c r="I14" s="1646"/>
      <c r="J14" s="1268"/>
      <c r="K14" s="1649" t="s">
        <v>401</v>
      </c>
      <c r="L14" s="1650"/>
      <c r="M14" s="1650"/>
      <c r="N14" s="1651"/>
    </row>
    <row r="15" spans="1:14" x14ac:dyDescent="0.25">
      <c r="A15" s="1404"/>
      <c r="B15" s="1652" t="s">
        <v>33</v>
      </c>
      <c r="C15" s="54" t="s">
        <v>34</v>
      </c>
      <c r="D15" s="54" t="s">
        <v>34</v>
      </c>
      <c r="E15" s="1653" t="s">
        <v>528</v>
      </c>
      <c r="F15" s="1654" t="s">
        <v>35</v>
      </c>
      <c r="G15" s="1269"/>
      <c r="H15" s="1539">
        <f>ЗвітІнд.Кошторис!G15</f>
        <v>0</v>
      </c>
      <c r="I15" s="1353">
        <f>ЗвітІнд.Кошторис!H15</f>
        <v>0</v>
      </c>
      <c r="J15" s="1415">
        <f>ЗвітІнд.Кошторис!I15</f>
        <v>0</v>
      </c>
      <c r="K15" s="479" t="s">
        <v>34</v>
      </c>
      <c r="L15" s="59" t="s">
        <v>34</v>
      </c>
      <c r="M15" s="59" t="s">
        <v>34</v>
      </c>
      <c r="N15" s="60" t="s">
        <v>34</v>
      </c>
    </row>
    <row r="16" spans="1:14" ht="25.5" x14ac:dyDescent="0.25">
      <c r="A16" s="1404"/>
      <c r="B16" s="1655" t="s">
        <v>33</v>
      </c>
      <c r="C16" s="64" t="s">
        <v>34</v>
      </c>
      <c r="D16" s="64" t="s">
        <v>34</v>
      </c>
      <c r="E16" s="1656" t="s">
        <v>594</v>
      </c>
      <c r="F16" s="1657" t="s">
        <v>36</v>
      </c>
      <c r="G16" s="1270"/>
      <c r="H16" s="1658">
        <f>ЗвітІнд.Кошторис!G16</f>
        <v>0</v>
      </c>
      <c r="I16" s="59" t="s">
        <v>34</v>
      </c>
      <c r="J16" s="60" t="s">
        <v>34</v>
      </c>
      <c r="K16" s="479" t="s">
        <v>34</v>
      </c>
      <c r="L16" s="59" t="s">
        <v>34</v>
      </c>
      <c r="M16" s="59" t="s">
        <v>34</v>
      </c>
      <c r="N16" s="60" t="s">
        <v>34</v>
      </c>
    </row>
    <row r="17" spans="1:14" ht="24.75" x14ac:dyDescent="0.25">
      <c r="A17" s="1404"/>
      <c r="B17" s="1655" t="s">
        <v>33</v>
      </c>
      <c r="C17" s="64" t="s">
        <v>34</v>
      </c>
      <c r="D17" s="64" t="s">
        <v>34</v>
      </c>
      <c r="E17" s="1656" t="s">
        <v>595</v>
      </c>
      <c r="F17" s="1657" t="s">
        <v>36</v>
      </c>
      <c r="G17" s="1659"/>
      <c r="H17" s="1658">
        <f>ЗвітІнд.Кошторис!G17</f>
        <v>0</v>
      </c>
      <c r="I17" s="59" t="s">
        <v>34</v>
      </c>
      <c r="J17" s="60" t="s">
        <v>34</v>
      </c>
      <c r="K17" s="479" t="s">
        <v>34</v>
      </c>
      <c r="L17" s="59" t="s">
        <v>34</v>
      </c>
      <c r="M17" s="59" t="s">
        <v>34</v>
      </c>
      <c r="N17" s="60" t="s">
        <v>34</v>
      </c>
    </row>
    <row r="18" spans="1:14" ht="25.5" x14ac:dyDescent="0.25">
      <c r="A18" s="1404"/>
      <c r="B18" s="1655" t="s">
        <v>33</v>
      </c>
      <c r="C18" s="64" t="s">
        <v>34</v>
      </c>
      <c r="D18" s="64" t="s">
        <v>34</v>
      </c>
      <c r="E18" s="1656" t="s">
        <v>596</v>
      </c>
      <c r="F18" s="1657" t="s">
        <v>36</v>
      </c>
      <c r="G18" s="1659"/>
      <c r="H18" s="1658">
        <f>ЗвітІнд.Кошторис!G18</f>
        <v>0</v>
      </c>
      <c r="I18" s="59" t="s">
        <v>34</v>
      </c>
      <c r="J18" s="60" t="s">
        <v>34</v>
      </c>
      <c r="K18" s="479" t="s">
        <v>34</v>
      </c>
      <c r="L18" s="59" t="s">
        <v>34</v>
      </c>
      <c r="M18" s="59" t="s">
        <v>34</v>
      </c>
      <c r="N18" s="60" t="s">
        <v>34</v>
      </c>
    </row>
    <row r="19" spans="1:14" ht="25.5" x14ac:dyDescent="0.25">
      <c r="A19" s="1404"/>
      <c r="B19" s="1655" t="s">
        <v>33</v>
      </c>
      <c r="C19" s="64" t="s">
        <v>34</v>
      </c>
      <c r="D19" s="64" t="s">
        <v>34</v>
      </c>
      <c r="E19" s="1656" t="s">
        <v>597</v>
      </c>
      <c r="F19" s="1657" t="s">
        <v>36</v>
      </c>
      <c r="G19" s="1659"/>
      <c r="H19" s="1658">
        <f>ЗвітІнд.Кошторис!G19</f>
        <v>0</v>
      </c>
      <c r="I19" s="59" t="s">
        <v>34</v>
      </c>
      <c r="J19" s="60" t="s">
        <v>34</v>
      </c>
      <c r="K19" s="479" t="s">
        <v>34</v>
      </c>
      <c r="L19" s="59" t="s">
        <v>34</v>
      </c>
      <c r="M19" s="59" t="s">
        <v>34</v>
      </c>
      <c r="N19" s="60" t="s">
        <v>34</v>
      </c>
    </row>
    <row r="20" spans="1:14" ht="45.75" x14ac:dyDescent="0.25">
      <c r="A20" s="1151"/>
      <c r="B20" s="1660"/>
      <c r="C20" s="70"/>
      <c r="D20" s="1661"/>
      <c r="E20" s="1662" t="s">
        <v>581</v>
      </c>
      <c r="F20" s="1663"/>
      <c r="G20" s="1664"/>
      <c r="H20" s="1665"/>
      <c r="I20" s="1666"/>
      <c r="J20" s="1664"/>
      <c r="K20" s="1667" t="s">
        <v>551</v>
      </c>
      <c r="L20" s="1662"/>
      <c r="M20" s="1662"/>
      <c r="N20" s="1668"/>
    </row>
    <row r="21" spans="1:14" x14ac:dyDescent="0.25">
      <c r="A21" s="1538"/>
      <c r="B21" s="1655" t="s">
        <v>33</v>
      </c>
      <c r="C21" s="64" t="s">
        <v>34</v>
      </c>
      <c r="D21" s="64" t="s">
        <v>34</v>
      </c>
      <c r="E21" s="1669" t="s">
        <v>488</v>
      </c>
      <c r="F21" s="1657" t="s">
        <v>35</v>
      </c>
      <c r="G21" s="1270" t="s">
        <v>559</v>
      </c>
      <c r="H21" s="1658">
        <f>ЗвітІнд.Кошторис!G21</f>
        <v>1</v>
      </c>
      <c r="I21" s="59" t="s">
        <v>34</v>
      </c>
      <c r="J21" s="60" t="s">
        <v>34</v>
      </c>
      <c r="K21" s="488" t="s">
        <v>34</v>
      </c>
      <c r="L21" s="57" t="s">
        <v>34</v>
      </c>
      <c r="M21" s="57" t="s">
        <v>34</v>
      </c>
      <c r="N21" s="58" t="s">
        <v>34</v>
      </c>
    </row>
    <row r="22" spans="1:14" x14ac:dyDescent="0.25">
      <c r="A22" s="1538"/>
      <c r="B22" s="1652" t="s">
        <v>33</v>
      </c>
      <c r="C22" s="54" t="s">
        <v>34</v>
      </c>
      <c r="D22" s="54" t="s">
        <v>34</v>
      </c>
      <c r="E22" s="1670" t="s">
        <v>489</v>
      </c>
      <c r="F22" s="1654" t="s">
        <v>36</v>
      </c>
      <c r="G22" s="1271" t="s">
        <v>559</v>
      </c>
      <c r="H22" s="1671">
        <f>ЗвітІнд.Кошторис!G22</f>
        <v>15</v>
      </c>
      <c r="I22" s="57" t="s">
        <v>34</v>
      </c>
      <c r="J22" s="58" t="s">
        <v>34</v>
      </c>
      <c r="K22" s="488" t="s">
        <v>34</v>
      </c>
      <c r="L22" s="57" t="s">
        <v>34</v>
      </c>
      <c r="M22" s="57" t="s">
        <v>34</v>
      </c>
      <c r="N22" s="58" t="s">
        <v>34</v>
      </c>
    </row>
    <row r="23" spans="1:14" x14ac:dyDescent="0.25">
      <c r="A23" s="1538"/>
      <c r="B23" s="1655" t="s">
        <v>33</v>
      </c>
      <c r="C23" s="64" t="s">
        <v>34</v>
      </c>
      <c r="D23" s="64" t="s">
        <v>34</v>
      </c>
      <c r="E23" s="1672" t="s">
        <v>490</v>
      </c>
      <c r="F23" s="1657" t="s">
        <v>36</v>
      </c>
      <c r="G23" s="1272" t="s">
        <v>559</v>
      </c>
      <c r="H23" s="1658">
        <f>ЗвітІнд.Кошторис!G23</f>
        <v>64</v>
      </c>
      <c r="I23" s="59" t="s">
        <v>34</v>
      </c>
      <c r="J23" s="60" t="s">
        <v>34</v>
      </c>
      <c r="K23" s="479" t="s">
        <v>34</v>
      </c>
      <c r="L23" s="59" t="s">
        <v>34</v>
      </c>
      <c r="M23" s="59" t="s">
        <v>34</v>
      </c>
      <c r="N23" s="60" t="s">
        <v>34</v>
      </c>
    </row>
    <row r="24" spans="1:14" x14ac:dyDescent="0.25">
      <c r="A24" s="1538"/>
      <c r="B24" s="1652" t="s">
        <v>33</v>
      </c>
      <c r="C24" s="64" t="s">
        <v>34</v>
      </c>
      <c r="D24" s="64" t="s">
        <v>34</v>
      </c>
      <c r="E24" s="1673" t="s">
        <v>526</v>
      </c>
      <c r="F24" s="1657" t="s">
        <v>35</v>
      </c>
      <c r="G24" s="1272" t="s">
        <v>553</v>
      </c>
      <c r="H24" s="1539">
        <f>ЗвітІнд.Кошторис!G24</f>
        <v>0</v>
      </c>
      <c r="I24" s="1353">
        <f>ЗвітІнд.Кошторис!H24</f>
        <v>0</v>
      </c>
      <c r="J24" s="1354">
        <f>ЗвітІнд.Кошторис!I24</f>
        <v>0</v>
      </c>
      <c r="K24" s="1674">
        <f>ЗвітІнд.Кошторис!V24</f>
        <v>3</v>
      </c>
      <c r="L24" s="1353">
        <f>ЗвітІнд.Кошторис!W24</f>
        <v>1</v>
      </c>
      <c r="M24" s="1675">
        <f>ЗвітІнд.Кошторис!X24</f>
        <v>0</v>
      </c>
      <c r="N24" s="1676">
        <f>ЗвітІнд.Кошторис!Y24</f>
        <v>4</v>
      </c>
    </row>
    <row r="25" spans="1:14" x14ac:dyDescent="0.25">
      <c r="A25" s="1538"/>
      <c r="B25" s="1652" t="s">
        <v>33</v>
      </c>
      <c r="C25" s="64" t="s">
        <v>34</v>
      </c>
      <c r="D25" s="64" t="s">
        <v>34</v>
      </c>
      <c r="E25" s="1673" t="s">
        <v>805</v>
      </c>
      <c r="F25" s="1657" t="s">
        <v>35</v>
      </c>
      <c r="G25" s="1272" t="s">
        <v>556</v>
      </c>
      <c r="H25" s="1539">
        <f>ЗвітІнд.Кошторис!G25</f>
        <v>0</v>
      </c>
      <c r="I25" s="1353">
        <f>ЗвітІнд.Кошторис!H25</f>
        <v>0</v>
      </c>
      <c r="J25" s="1354">
        <f>ЗвітІнд.Кошторис!I25</f>
        <v>0</v>
      </c>
      <c r="K25" s="479" t="s">
        <v>34</v>
      </c>
      <c r="L25" s="59" t="s">
        <v>34</v>
      </c>
      <c r="M25" s="59" t="s">
        <v>34</v>
      </c>
      <c r="N25" s="60" t="s">
        <v>34</v>
      </c>
    </row>
    <row r="26" spans="1:14" x14ac:dyDescent="0.25">
      <c r="A26" s="1538"/>
      <c r="B26" s="1655" t="s">
        <v>33</v>
      </c>
      <c r="C26" s="64" t="s">
        <v>34</v>
      </c>
      <c r="D26" s="64" t="s">
        <v>34</v>
      </c>
      <c r="E26" s="1672" t="s">
        <v>527</v>
      </c>
      <c r="F26" s="1657" t="s">
        <v>35</v>
      </c>
      <c r="G26" s="1272" t="s">
        <v>553</v>
      </c>
      <c r="H26" s="1539">
        <f>ЗвітІнд.Кошторис!G26</f>
        <v>7</v>
      </c>
      <c r="I26" s="1353">
        <f>ЗвітІнд.Кошторис!H26</f>
        <v>0</v>
      </c>
      <c r="J26" s="1354">
        <f>ЗвітІнд.Кошторис!I26</f>
        <v>7</v>
      </c>
      <c r="K26" s="1674">
        <f>ЗвітІнд.Кошторис!V26</f>
        <v>71</v>
      </c>
      <c r="L26" s="1353">
        <f>ЗвітІнд.Кошторис!W26</f>
        <v>0</v>
      </c>
      <c r="M26" s="1675">
        <f>ЗвітІнд.Кошторис!X26</f>
        <v>6</v>
      </c>
      <c r="N26" s="1676">
        <f>ЗвітІнд.Кошторис!Y26</f>
        <v>73</v>
      </c>
    </row>
    <row r="27" spans="1:14" ht="25.5" x14ac:dyDescent="0.25">
      <c r="A27" s="1538"/>
      <c r="B27" s="1652" t="s">
        <v>33</v>
      </c>
      <c r="C27" s="64" t="s">
        <v>34</v>
      </c>
      <c r="D27" s="64" t="s">
        <v>34</v>
      </c>
      <c r="E27" s="1672" t="s">
        <v>806</v>
      </c>
      <c r="F27" s="1657" t="s">
        <v>35</v>
      </c>
      <c r="G27" s="1272" t="s">
        <v>556</v>
      </c>
      <c r="H27" s="1539">
        <f>ЗвітІнд.Кошторис!G27</f>
        <v>0</v>
      </c>
      <c r="I27" s="1353">
        <f>ЗвітІнд.Кошторис!H27</f>
        <v>0</v>
      </c>
      <c r="J27" s="1354">
        <f>ЗвітІнд.Кошторис!I27</f>
        <v>0</v>
      </c>
      <c r="K27" s="479" t="s">
        <v>34</v>
      </c>
      <c r="L27" s="59" t="s">
        <v>34</v>
      </c>
      <c r="M27" s="59" t="s">
        <v>34</v>
      </c>
      <c r="N27" s="60" t="s">
        <v>34</v>
      </c>
    </row>
    <row r="28" spans="1:14" x14ac:dyDescent="0.25">
      <c r="A28" s="1538"/>
      <c r="B28" s="1652" t="s">
        <v>33</v>
      </c>
      <c r="C28" s="64" t="s">
        <v>34</v>
      </c>
      <c r="D28" s="64" t="s">
        <v>34</v>
      </c>
      <c r="E28" s="1672" t="s">
        <v>38</v>
      </c>
      <c r="F28" s="1657" t="s">
        <v>35</v>
      </c>
      <c r="G28" s="1272" t="s">
        <v>553</v>
      </c>
      <c r="H28" s="1539">
        <f>ЗвітІнд.Кошторис!G28</f>
        <v>76</v>
      </c>
      <c r="I28" s="1353">
        <f>ЗвітІнд.Кошторис!H28</f>
        <v>0</v>
      </c>
      <c r="J28" s="1354">
        <f>ЗвітІнд.Кошторис!I28</f>
        <v>76</v>
      </c>
      <c r="K28" s="1674">
        <f>ЗвітІнд.Кошторис!V28</f>
        <v>225</v>
      </c>
      <c r="L28" s="1353">
        <f>ЗвітІнд.Кошторис!W28</f>
        <v>0</v>
      </c>
      <c r="M28" s="1675">
        <f>ЗвітІнд.Кошторис!X28</f>
        <v>76</v>
      </c>
      <c r="N28" s="1676">
        <f>ЗвітІнд.Кошторис!Y28</f>
        <v>225</v>
      </c>
    </row>
    <row r="29" spans="1:14" ht="25.5" x14ac:dyDescent="0.25">
      <c r="A29" s="1538"/>
      <c r="B29" s="1652" t="s">
        <v>33</v>
      </c>
      <c r="C29" s="64" t="s">
        <v>34</v>
      </c>
      <c r="D29" s="64" t="s">
        <v>34</v>
      </c>
      <c r="E29" s="1672" t="s">
        <v>807</v>
      </c>
      <c r="F29" s="1657" t="s">
        <v>35</v>
      </c>
      <c r="G29" s="1272" t="s">
        <v>556</v>
      </c>
      <c r="H29" s="1539">
        <f>ЗвітІнд.Кошторис!G29</f>
        <v>0</v>
      </c>
      <c r="I29" s="1353">
        <f>ЗвітІнд.Кошторис!H29</f>
        <v>0</v>
      </c>
      <c r="J29" s="1354">
        <f>ЗвітІнд.Кошторис!I29</f>
        <v>0</v>
      </c>
      <c r="K29" s="479" t="s">
        <v>34</v>
      </c>
      <c r="L29" s="59" t="s">
        <v>34</v>
      </c>
      <c r="M29" s="59" t="s">
        <v>34</v>
      </c>
      <c r="N29" s="60" t="s">
        <v>34</v>
      </c>
    </row>
    <row r="30" spans="1:14" ht="25.5" x14ac:dyDescent="0.25">
      <c r="A30" s="1404"/>
      <c r="B30" s="1655" t="s">
        <v>33</v>
      </c>
      <c r="C30" s="64" t="s">
        <v>34</v>
      </c>
      <c r="D30" s="64" t="s">
        <v>34</v>
      </c>
      <c r="E30" s="1656" t="s">
        <v>812</v>
      </c>
      <c r="F30" s="1657" t="s">
        <v>36</v>
      </c>
      <c r="G30" s="1272" t="s">
        <v>555</v>
      </c>
      <c r="H30" s="491" t="s">
        <v>34</v>
      </c>
      <c r="I30" s="59" t="s">
        <v>34</v>
      </c>
      <c r="J30" s="60" t="s">
        <v>34</v>
      </c>
      <c r="K30" s="479" t="s">
        <v>34</v>
      </c>
      <c r="L30" s="59" t="s">
        <v>34</v>
      </c>
      <c r="M30" s="59" t="s">
        <v>34</v>
      </c>
      <c r="N30" s="1676">
        <f>ЗвітІнд.Кошторис!Y30</f>
        <v>0</v>
      </c>
    </row>
    <row r="31" spans="1:14" ht="25.5" x14ac:dyDescent="0.25">
      <c r="A31" s="1404"/>
      <c r="B31" s="1652" t="s">
        <v>33</v>
      </c>
      <c r="C31" s="64" t="s">
        <v>34</v>
      </c>
      <c r="D31" s="64" t="s">
        <v>34</v>
      </c>
      <c r="E31" s="1672" t="s">
        <v>813</v>
      </c>
      <c r="F31" s="1657" t="s">
        <v>36</v>
      </c>
      <c r="G31" s="1272" t="s">
        <v>555</v>
      </c>
      <c r="H31" s="1539">
        <f>ЗвітІнд.Кошторис!G31</f>
        <v>0</v>
      </c>
      <c r="I31" s="1353">
        <f>ЗвітІнд.Кошторис!H31</f>
        <v>0</v>
      </c>
      <c r="J31" s="1353">
        <f>ЗвітІнд.Кошторис!I31</f>
        <v>0</v>
      </c>
      <c r="K31" s="479" t="s">
        <v>34</v>
      </c>
      <c r="L31" s="59" t="s">
        <v>34</v>
      </c>
      <c r="M31" s="59" t="s">
        <v>34</v>
      </c>
      <c r="N31" s="60" t="s">
        <v>34</v>
      </c>
    </row>
    <row r="32" spans="1:14" ht="25.5" x14ac:dyDescent="0.25">
      <c r="A32" s="1404"/>
      <c r="B32" s="1677" t="s">
        <v>33</v>
      </c>
      <c r="C32" s="78" t="s">
        <v>34</v>
      </c>
      <c r="D32" s="78" t="s">
        <v>34</v>
      </c>
      <c r="E32" s="1678" t="s">
        <v>814</v>
      </c>
      <c r="F32" s="1679" t="s">
        <v>585</v>
      </c>
      <c r="G32" s="1533" t="s">
        <v>555</v>
      </c>
      <c r="H32" s="1540">
        <f>ЗвітІнд.Кошторис!G32</f>
        <v>0</v>
      </c>
      <c r="I32" s="1276">
        <f>ЗвітІнд.Кошторис!H32</f>
        <v>0</v>
      </c>
      <c r="J32" s="1276">
        <f>ЗвітІнд.Кошторис!I32</f>
        <v>0</v>
      </c>
      <c r="K32" s="479" t="s">
        <v>34</v>
      </c>
      <c r="L32" s="59" t="s">
        <v>34</v>
      </c>
      <c r="M32" s="59" t="s">
        <v>34</v>
      </c>
      <c r="N32" s="60" t="s">
        <v>34</v>
      </c>
    </row>
    <row r="33" spans="1:14" s="1181" customFormat="1" ht="15.75" x14ac:dyDescent="0.25">
      <c r="A33" s="127"/>
      <c r="B33" s="1680"/>
      <c r="C33" s="1179"/>
      <c r="D33" s="1681"/>
      <c r="E33" s="1682" t="s">
        <v>39</v>
      </c>
      <c r="F33" s="1683"/>
      <c r="G33" s="1684"/>
      <c r="H33" s="1685"/>
      <c r="I33" s="1683"/>
      <c r="J33" s="1686"/>
      <c r="K33" s="1687"/>
      <c r="L33" s="1688"/>
      <c r="M33" s="1688"/>
      <c r="N33" s="1689"/>
    </row>
    <row r="34" spans="1:14" x14ac:dyDescent="0.25">
      <c r="A34" s="1157"/>
      <c r="B34" s="1652" t="s">
        <v>33</v>
      </c>
      <c r="C34" s="54" t="s">
        <v>34</v>
      </c>
      <c r="D34" s="54" t="s">
        <v>34</v>
      </c>
      <c r="E34" s="1670" t="s">
        <v>529</v>
      </c>
      <c r="F34" s="1654" t="s">
        <v>35</v>
      </c>
      <c r="G34" s="1272" t="s">
        <v>553</v>
      </c>
      <c r="H34" s="1534">
        <f>ЗвітІнд.Кошторис!G34</f>
        <v>0</v>
      </c>
      <c r="I34" s="1535">
        <f>ЗвітІнд.Кошторис!H34</f>
        <v>0</v>
      </c>
      <c r="J34" s="1536">
        <f>ЗвітІнд.Кошторис!I34</f>
        <v>0</v>
      </c>
      <c r="K34" s="488" t="s">
        <v>34</v>
      </c>
      <c r="L34" s="57" t="s">
        <v>34</v>
      </c>
      <c r="M34" s="57" t="s">
        <v>34</v>
      </c>
      <c r="N34" s="58" t="s">
        <v>34</v>
      </c>
    </row>
    <row r="35" spans="1:14" x14ac:dyDescent="0.25">
      <c r="A35" s="1157"/>
      <c r="B35" s="1655" t="s">
        <v>33</v>
      </c>
      <c r="C35" s="64" t="s">
        <v>34</v>
      </c>
      <c r="D35" s="64" t="s">
        <v>34</v>
      </c>
      <c r="E35" s="1672" t="s">
        <v>530</v>
      </c>
      <c r="F35" s="1657" t="s">
        <v>35</v>
      </c>
      <c r="G35" s="1272" t="s">
        <v>553</v>
      </c>
      <c r="H35" s="1273">
        <f>ЗвітІнд.Кошторис!G35</f>
        <v>72</v>
      </c>
      <c r="I35" s="1353">
        <f>ЗвітІнд.Кошторис!H35</f>
        <v>0</v>
      </c>
      <c r="J35" s="1354">
        <f>ЗвітІнд.Кошторис!I35</f>
        <v>72</v>
      </c>
      <c r="K35" s="479" t="s">
        <v>34</v>
      </c>
      <c r="L35" s="59" t="s">
        <v>34</v>
      </c>
      <c r="M35" s="59" t="s">
        <v>34</v>
      </c>
      <c r="N35" s="60" t="s">
        <v>34</v>
      </c>
    </row>
    <row r="36" spans="1:14" x14ac:dyDescent="0.25">
      <c r="A36" s="1157"/>
      <c r="B36" s="1655" t="s">
        <v>33</v>
      </c>
      <c r="C36" s="78" t="s">
        <v>34</v>
      </c>
      <c r="D36" s="78" t="s">
        <v>34</v>
      </c>
      <c r="E36" s="1690" t="s">
        <v>495</v>
      </c>
      <c r="F36" s="1679" t="s">
        <v>35</v>
      </c>
      <c r="G36" s="1272" t="s">
        <v>553</v>
      </c>
      <c r="H36" s="1359">
        <f>ЗвітІнд.Кошторис!G36</f>
        <v>225</v>
      </c>
      <c r="I36" s="1353">
        <f>ЗвітІнд.Кошторис!H36</f>
        <v>0</v>
      </c>
      <c r="J36" s="1360">
        <f>ЗвітІнд.Кошторис!I36</f>
        <v>225</v>
      </c>
      <c r="K36" s="493" t="s">
        <v>34</v>
      </c>
      <c r="L36" s="79" t="s">
        <v>34</v>
      </c>
      <c r="M36" s="79" t="s">
        <v>34</v>
      </c>
      <c r="N36" s="80" t="s">
        <v>34</v>
      </c>
    </row>
    <row r="37" spans="1:14" x14ac:dyDescent="0.25">
      <c r="A37" s="1157"/>
      <c r="B37" s="1655" t="s">
        <v>33</v>
      </c>
      <c r="C37" s="64" t="s">
        <v>34</v>
      </c>
      <c r="D37" s="64" t="s">
        <v>34</v>
      </c>
      <c r="E37" s="1691" t="s">
        <v>531</v>
      </c>
      <c r="F37" s="1657" t="s">
        <v>43</v>
      </c>
      <c r="G37" s="1659"/>
      <c r="H37" s="1357">
        <f>ЗвітІнд.Кошторис!G37</f>
        <v>0</v>
      </c>
      <c r="I37" s="909">
        <f>ЗвітІнд.Кошторис!H37</f>
        <v>0</v>
      </c>
      <c r="J37" s="1358">
        <f>ЗвітІнд.Кошторис!I37</f>
        <v>0</v>
      </c>
      <c r="K37" s="479" t="s">
        <v>34</v>
      </c>
      <c r="L37" s="59" t="s">
        <v>34</v>
      </c>
      <c r="M37" s="59" t="s">
        <v>34</v>
      </c>
      <c r="N37" s="60" t="s">
        <v>34</v>
      </c>
    </row>
    <row r="38" spans="1:14" ht="38.25" x14ac:dyDescent="0.25">
      <c r="A38" s="1266"/>
      <c r="B38" s="1655" t="s">
        <v>33</v>
      </c>
      <c r="C38" s="78" t="s">
        <v>34</v>
      </c>
      <c r="D38" s="78" t="s">
        <v>34</v>
      </c>
      <c r="E38" s="1692" t="s">
        <v>590</v>
      </c>
      <c r="F38" s="1657" t="s">
        <v>36</v>
      </c>
      <c r="G38" s="1659"/>
      <c r="H38" s="1693">
        <f>ЗвітІнд.Кошторис!G38</f>
        <v>0</v>
      </c>
      <c r="I38" s="59" t="s">
        <v>34</v>
      </c>
      <c r="J38" s="60" t="s">
        <v>34</v>
      </c>
      <c r="K38" s="479" t="s">
        <v>34</v>
      </c>
      <c r="L38" s="59" t="s">
        <v>34</v>
      </c>
      <c r="M38" s="59" t="s">
        <v>34</v>
      </c>
      <c r="N38" s="60" t="s">
        <v>34</v>
      </c>
    </row>
    <row r="39" spans="1:14" ht="25.5" x14ac:dyDescent="0.25">
      <c r="A39" s="1266"/>
      <c r="B39" s="1655" t="s">
        <v>33</v>
      </c>
      <c r="C39" s="78" t="s">
        <v>34</v>
      </c>
      <c r="D39" s="78" t="s">
        <v>34</v>
      </c>
      <c r="E39" s="1692" t="s">
        <v>591</v>
      </c>
      <c r="F39" s="1657" t="s">
        <v>62</v>
      </c>
      <c r="G39" s="1659"/>
      <c r="H39" s="1694">
        <f>ЗвітІнд.Кошторис!G39</f>
        <v>0</v>
      </c>
      <c r="I39" s="59" t="s">
        <v>34</v>
      </c>
      <c r="J39" s="60" t="s">
        <v>34</v>
      </c>
      <c r="K39" s="479" t="s">
        <v>34</v>
      </c>
      <c r="L39" s="59" t="s">
        <v>34</v>
      </c>
      <c r="M39" s="59" t="s">
        <v>34</v>
      </c>
      <c r="N39" s="60" t="s">
        <v>34</v>
      </c>
    </row>
    <row r="40" spans="1:14" ht="25.5" x14ac:dyDescent="0.25">
      <c r="A40" s="1266"/>
      <c r="B40" s="1695" t="s">
        <v>33</v>
      </c>
      <c r="C40" s="78" t="s">
        <v>34</v>
      </c>
      <c r="D40" s="78" t="s">
        <v>34</v>
      </c>
      <c r="E40" s="1696" t="s">
        <v>592</v>
      </c>
      <c r="F40" s="1679" t="s">
        <v>62</v>
      </c>
      <c r="G40" s="1659"/>
      <c r="H40" s="1694">
        <f>ЗвітІнд.Кошторис!G40</f>
        <v>0</v>
      </c>
      <c r="I40" s="59" t="s">
        <v>34</v>
      </c>
      <c r="J40" s="60" t="s">
        <v>34</v>
      </c>
      <c r="K40" s="479" t="s">
        <v>34</v>
      </c>
      <c r="L40" s="59" t="s">
        <v>34</v>
      </c>
      <c r="M40" s="59" t="s">
        <v>34</v>
      </c>
      <c r="N40" s="60" t="s">
        <v>34</v>
      </c>
    </row>
    <row r="41" spans="1:14" s="1181" customFormat="1" ht="15.75" x14ac:dyDescent="0.25">
      <c r="A41" s="127"/>
      <c r="B41" s="1680"/>
      <c r="C41" s="1681"/>
      <c r="D41" s="1683"/>
      <c r="E41" s="1682" t="s">
        <v>40</v>
      </c>
      <c r="F41" s="1683"/>
      <c r="G41" s="1684"/>
      <c r="H41" s="1685"/>
      <c r="I41" s="1683"/>
      <c r="J41" s="1684"/>
      <c r="K41" s="1697"/>
      <c r="L41" s="1698"/>
      <c r="M41" s="1698"/>
      <c r="N41" s="1699"/>
    </row>
    <row r="42" spans="1:14" x14ac:dyDescent="0.25">
      <c r="A42" s="1157"/>
      <c r="B42" s="1652" t="s">
        <v>33</v>
      </c>
      <c r="C42" s="54" t="s">
        <v>34</v>
      </c>
      <c r="D42" s="54" t="s">
        <v>34</v>
      </c>
      <c r="E42" s="1700" t="s">
        <v>532</v>
      </c>
      <c r="F42" s="1654" t="s">
        <v>41</v>
      </c>
      <c r="G42" s="1272" t="s">
        <v>553</v>
      </c>
      <c r="H42" s="1701">
        <f>ЗвітІнд.Кошторис!G42</f>
        <v>1</v>
      </c>
      <c r="I42" s="1702">
        <f>ЗвітІнд.Кошторис!H42</f>
        <v>1</v>
      </c>
      <c r="J42" s="1703">
        <f>ЗвітІнд.Кошторис!I42</f>
        <v>1</v>
      </c>
      <c r="K42" s="479" t="s">
        <v>34</v>
      </c>
      <c r="L42" s="491" t="s">
        <v>34</v>
      </c>
      <c r="M42" s="59" t="s">
        <v>34</v>
      </c>
      <c r="N42" s="60" t="s">
        <v>34</v>
      </c>
    </row>
    <row r="43" spans="1:14" x14ac:dyDescent="0.25">
      <c r="A43" s="1157"/>
      <c r="B43" s="1652" t="s">
        <v>33</v>
      </c>
      <c r="C43" s="64" t="s">
        <v>34</v>
      </c>
      <c r="D43" s="64" t="s">
        <v>34</v>
      </c>
      <c r="E43" s="1704" t="s">
        <v>493</v>
      </c>
      <c r="F43" s="1657" t="s">
        <v>41</v>
      </c>
      <c r="G43" s="1272" t="s">
        <v>553</v>
      </c>
      <c r="H43" s="1701">
        <f>ЗвітІнд.Кошторис!G43</f>
        <v>0.98599999999999999</v>
      </c>
      <c r="I43" s="1705">
        <f>ЗвітІнд.Кошторис!H43</f>
        <v>0.89</v>
      </c>
      <c r="J43" s="1703">
        <f>ЗвітІнд.Кошторис!I43</f>
        <v>0.98599999999999999</v>
      </c>
      <c r="K43" s="479" t="s">
        <v>34</v>
      </c>
      <c r="L43" s="491" t="s">
        <v>34</v>
      </c>
      <c r="M43" s="59" t="s">
        <v>34</v>
      </c>
      <c r="N43" s="60" t="s">
        <v>34</v>
      </c>
    </row>
    <row r="44" spans="1:14" x14ac:dyDescent="0.25">
      <c r="A44" s="1157"/>
      <c r="B44" s="1655" t="s">
        <v>33</v>
      </c>
      <c r="C44" s="64" t="s">
        <v>34</v>
      </c>
      <c r="D44" s="64" t="s">
        <v>34</v>
      </c>
      <c r="E44" s="1706" t="s">
        <v>494</v>
      </c>
      <c r="F44" s="1657" t="s">
        <v>41</v>
      </c>
      <c r="G44" s="1272" t="s">
        <v>553</v>
      </c>
      <c r="H44" s="1701">
        <f>ЗвітІнд.Кошторис!G44</f>
        <v>1</v>
      </c>
      <c r="I44" s="1702">
        <f>ЗвітІнд.Кошторис!H44</f>
        <v>0.66200000000000003</v>
      </c>
      <c r="J44" s="1703">
        <f>ЗвітІнд.Кошторис!I44</f>
        <v>1</v>
      </c>
      <c r="K44" s="479" t="s">
        <v>34</v>
      </c>
      <c r="L44" s="491" t="s">
        <v>34</v>
      </c>
      <c r="M44" s="59" t="s">
        <v>34</v>
      </c>
      <c r="N44" s="60" t="s">
        <v>34</v>
      </c>
    </row>
    <row r="45" spans="1:14" ht="37.5" x14ac:dyDescent="0.25">
      <c r="A45" s="1266"/>
      <c r="B45" s="1652" t="s">
        <v>33</v>
      </c>
      <c r="C45" s="64" t="s">
        <v>34</v>
      </c>
      <c r="D45" s="64" t="s">
        <v>34</v>
      </c>
      <c r="E45" s="1707" t="s">
        <v>593</v>
      </c>
      <c r="F45" s="1657" t="s">
        <v>41</v>
      </c>
      <c r="G45" s="1659"/>
      <c r="H45" s="1410">
        <f>ЗвітІнд.Кошторис!G45</f>
        <v>0</v>
      </c>
      <c r="I45" s="57" t="s">
        <v>34</v>
      </c>
      <c r="J45" s="60" t="s">
        <v>34</v>
      </c>
      <c r="K45" s="479" t="s">
        <v>34</v>
      </c>
      <c r="L45" s="491" t="s">
        <v>34</v>
      </c>
      <c r="M45" s="59" t="s">
        <v>34</v>
      </c>
      <c r="N45" s="60" t="s">
        <v>34</v>
      </c>
    </row>
    <row r="46" spans="1:14" ht="15.75" thickBot="1" x14ac:dyDescent="0.3">
      <c r="A46" s="1266"/>
      <c r="B46" s="1652" t="s">
        <v>33</v>
      </c>
      <c r="C46" s="54" t="s">
        <v>34</v>
      </c>
      <c r="D46" s="54" t="s">
        <v>34</v>
      </c>
      <c r="E46" s="1704" t="s">
        <v>815</v>
      </c>
      <c r="F46" s="1654" t="s">
        <v>41</v>
      </c>
      <c r="G46" s="1533" t="s">
        <v>555</v>
      </c>
      <c r="H46" s="1449">
        <f>ЗвітІнд.Кошторис!G46</f>
        <v>0</v>
      </c>
      <c r="I46" s="57" t="s">
        <v>34</v>
      </c>
      <c r="J46" s="58" t="s">
        <v>34</v>
      </c>
      <c r="K46" s="488" t="s">
        <v>34</v>
      </c>
      <c r="L46" s="492" t="s">
        <v>34</v>
      </c>
      <c r="M46" s="57" t="s">
        <v>34</v>
      </c>
      <c r="N46" s="58" t="s">
        <v>34</v>
      </c>
    </row>
    <row r="47" spans="1:14" s="88" customFormat="1" ht="32.25" thickBot="1" x14ac:dyDescent="0.3">
      <c r="A47" s="1169"/>
      <c r="B47" s="1708"/>
      <c r="C47" s="1709"/>
      <c r="D47" s="1710"/>
      <c r="E47" s="1711" t="s">
        <v>42</v>
      </c>
      <c r="F47" s="1712" t="s">
        <v>43</v>
      </c>
      <c r="G47" s="1713"/>
      <c r="H47" s="1714">
        <f t="shared" ref="H47:J47" si="0">SUM(H48:H56)</f>
        <v>44825.673410000003</v>
      </c>
      <c r="I47" s="1715">
        <f t="shared" si="0"/>
        <v>24105.117480000001</v>
      </c>
      <c r="J47" s="1716">
        <f t="shared" si="0"/>
        <v>20720.555929999999</v>
      </c>
      <c r="K47" s="494" t="s">
        <v>34</v>
      </c>
      <c r="L47" s="750" t="s">
        <v>34</v>
      </c>
      <c r="M47" s="495" t="s">
        <v>34</v>
      </c>
      <c r="N47" s="496" t="s">
        <v>34</v>
      </c>
    </row>
    <row r="48" spans="1:14" ht="38.25" x14ac:dyDescent="0.25">
      <c r="A48" s="1155"/>
      <c r="B48" s="1717" t="s">
        <v>33</v>
      </c>
      <c r="C48" s="89" t="s">
        <v>34</v>
      </c>
      <c r="D48" s="89" t="s">
        <v>34</v>
      </c>
      <c r="E48" s="1718" t="s">
        <v>484</v>
      </c>
      <c r="F48" s="1719" t="s">
        <v>43</v>
      </c>
      <c r="G48" s="1274" t="s">
        <v>560</v>
      </c>
      <c r="H48" s="1720">
        <f>I48+J48</f>
        <v>44078.815329999998</v>
      </c>
      <c r="I48" s="1721">
        <f>I59+I67+I70+I73+I76+I77+I80+I83+I86+I89+I90+I91+I104+I129+I157+I160+I177+I178+I191+I194+I198+I202+I208+I221+I252+I256+I257+I258+I259+I260+I263+I266+I269+I273+I279+I282+I285+I286+I287+I318+I321+I322+I323+I332+I335+I336+I339+I342+I345+I349+I351+I355+I358+I361+I367+I370+I373+I379+I382+I388+I391+I394+I397+I400+I403+I406+I408+I411+I415+I419+I424+I428+I429+I432+I436+I437+I441+I446+I478+I481+I488+I491+I529+I530+I538+I556+I560+I563+I575+I579+I583+I584+I588+I591+I592+I596+I599+I601</f>
        <v>24093.41748</v>
      </c>
      <c r="J48" s="1721">
        <f>J59+J67+J70+J73+J76+J77+J80+J83+J86+J89+J90+J91+J104+J129+J157+J160+J177+J178+J191+J194+J198+J202+J208+J221+J252+J256+J257+J258+J259+J260+J263+J266+J269+J273+J279+J282+J285+J286+J287+J318+J321+J322+J323+J332+J335+J336+J339+J342+J345+J349+J351+J355+J358+J361+J367+J370+J373+J379+J382+J388+J391+J394+J397+J400+J403+J406+J408+J411+J415+J419+J424+J428+J429+J432+J436+J437+J441+J446+J478+J481+J488+J491+J529+J530+J538+J556+J560+J563+J575+J579+J583+J584+J588+J591+J592+J596+J599+J601</f>
        <v>19985.397850000001</v>
      </c>
      <c r="K48" s="1444" t="s">
        <v>34</v>
      </c>
      <c r="L48" s="1445" t="s">
        <v>34</v>
      </c>
      <c r="M48" s="1446" t="s">
        <v>34</v>
      </c>
      <c r="N48" s="1447" t="s">
        <v>34</v>
      </c>
    </row>
    <row r="49" spans="1:14" ht="25.5" x14ac:dyDescent="0.25">
      <c r="A49" s="1155"/>
      <c r="B49" s="1722" t="s">
        <v>33</v>
      </c>
      <c r="C49" s="64" t="s">
        <v>34</v>
      </c>
      <c r="D49" s="64" t="s">
        <v>34</v>
      </c>
      <c r="E49" s="1723" t="s">
        <v>586</v>
      </c>
      <c r="F49" s="1657" t="s">
        <v>43</v>
      </c>
      <c r="G49" s="1659"/>
      <c r="H49" s="1693">
        <f t="shared" ref="H49:H55" si="1">I49+J49</f>
        <v>0</v>
      </c>
      <c r="I49" s="909">
        <f>I195+I324+I346+I364+I376+I385+I425+I438+I524+I557+I576+I585+I593</f>
        <v>0</v>
      </c>
      <c r="J49" s="909">
        <f>J195+J324+J346+J364+J376+J385+J425+J438+J524+J557+J576+J585+J593</f>
        <v>0</v>
      </c>
      <c r="K49" s="523" t="s">
        <v>34</v>
      </c>
      <c r="L49" s="751" t="s">
        <v>34</v>
      </c>
      <c r="M49" s="524" t="s">
        <v>34</v>
      </c>
      <c r="N49" s="525" t="s">
        <v>34</v>
      </c>
    </row>
    <row r="50" spans="1:14" ht="25.5" x14ac:dyDescent="0.25">
      <c r="A50" s="1155"/>
      <c r="B50" s="1722" t="s">
        <v>33</v>
      </c>
      <c r="C50" s="64" t="s">
        <v>34</v>
      </c>
      <c r="D50" s="64" t="s">
        <v>34</v>
      </c>
      <c r="E50" s="1723" t="s">
        <v>587</v>
      </c>
      <c r="F50" s="1657" t="s">
        <v>43</v>
      </c>
      <c r="G50" s="1659"/>
      <c r="H50" s="1693">
        <f t="shared" si="1"/>
        <v>0</v>
      </c>
      <c r="I50" s="909">
        <f>I196+I325+I347+I365+I377+I386+I439+I525+I558+I577+I586+I594</f>
        <v>0</v>
      </c>
      <c r="J50" s="909">
        <f>J196+J325+J347+J365+J377+J386+J439+J525+J558+J577+J586+J594</f>
        <v>0</v>
      </c>
      <c r="K50" s="523" t="s">
        <v>34</v>
      </c>
      <c r="L50" s="751" t="s">
        <v>34</v>
      </c>
      <c r="M50" s="524" t="s">
        <v>34</v>
      </c>
      <c r="N50" s="525" t="s">
        <v>34</v>
      </c>
    </row>
    <row r="51" spans="1:14" ht="25.5" x14ac:dyDescent="0.25">
      <c r="A51" s="1155"/>
      <c r="B51" s="1724" t="s">
        <v>33</v>
      </c>
      <c r="C51" s="1436" t="s">
        <v>34</v>
      </c>
      <c r="D51" s="1436" t="s">
        <v>34</v>
      </c>
      <c r="E51" s="1725" t="s">
        <v>588</v>
      </c>
      <c r="F51" s="1654" t="s">
        <v>43</v>
      </c>
      <c r="G51" s="1726"/>
      <c r="H51" s="1727">
        <f t="shared" si="1"/>
        <v>0</v>
      </c>
      <c r="I51" s="909">
        <f>I197+I326+I348+I366+I378+I387+I440+I526+I559+I578+I587+I595</f>
        <v>0</v>
      </c>
      <c r="J51" s="909">
        <f>J197+J326+J348+J366+J378+J387+J440+J526+J559+J578+J587+J595</f>
        <v>0</v>
      </c>
      <c r="K51" s="526" t="s">
        <v>34</v>
      </c>
      <c r="L51" s="752" t="s">
        <v>34</v>
      </c>
      <c r="M51" s="527" t="s">
        <v>34</v>
      </c>
      <c r="N51" s="528" t="s">
        <v>34</v>
      </c>
    </row>
    <row r="52" spans="1:14" ht="25.5" x14ac:dyDescent="0.25">
      <c r="A52" s="1155"/>
      <c r="B52" s="1722" t="s">
        <v>33</v>
      </c>
      <c r="C52" s="64" t="s">
        <v>34</v>
      </c>
      <c r="D52" s="64" t="s">
        <v>34</v>
      </c>
      <c r="E52" s="1723" t="s">
        <v>485</v>
      </c>
      <c r="F52" s="1657" t="s">
        <v>43</v>
      </c>
      <c r="G52" s="1275" t="s">
        <v>556</v>
      </c>
      <c r="H52" s="1693">
        <f t="shared" si="1"/>
        <v>723.05808000000002</v>
      </c>
      <c r="I52" s="909">
        <f>I163+I170+I205+I328+I329+I330+I331+I333+I494+I510+I517+I528</f>
        <v>11.7</v>
      </c>
      <c r="J52" s="909">
        <f>J163+J170+J205+J328+J329+J330+J331+J333+J494+J510+J517+J528</f>
        <v>711.35807999999997</v>
      </c>
      <c r="K52" s="523" t="s">
        <v>34</v>
      </c>
      <c r="L52" s="751" t="s">
        <v>34</v>
      </c>
      <c r="M52" s="524" t="s">
        <v>34</v>
      </c>
      <c r="N52" s="525" t="s">
        <v>34</v>
      </c>
    </row>
    <row r="53" spans="1:14" ht="18.75" x14ac:dyDescent="0.25">
      <c r="A53" s="1155"/>
      <c r="B53" s="1722" t="s">
        <v>33</v>
      </c>
      <c r="C53" s="64" t="s">
        <v>34</v>
      </c>
      <c r="D53" s="64" t="s">
        <v>34</v>
      </c>
      <c r="E53" s="1723" t="s">
        <v>486</v>
      </c>
      <c r="F53" s="1657" t="s">
        <v>43</v>
      </c>
      <c r="G53" s="1270" t="s">
        <v>553</v>
      </c>
      <c r="H53" s="1693">
        <f t="shared" si="1"/>
        <v>23.8</v>
      </c>
      <c r="I53" s="1276">
        <f>I276+I334</f>
        <v>0</v>
      </c>
      <c r="J53" s="1728">
        <f>J276+J334</f>
        <v>23.8</v>
      </c>
      <c r="K53" s="523" t="s">
        <v>34</v>
      </c>
      <c r="L53" s="751" t="s">
        <v>34</v>
      </c>
      <c r="M53" s="524" t="s">
        <v>34</v>
      </c>
      <c r="N53" s="525" t="s">
        <v>34</v>
      </c>
    </row>
    <row r="54" spans="1:14" ht="18.75" x14ac:dyDescent="0.25">
      <c r="A54" s="1155"/>
      <c r="B54" s="1722" t="s">
        <v>33</v>
      </c>
      <c r="C54" s="64" t="s">
        <v>34</v>
      </c>
      <c r="D54" s="64" t="s">
        <v>34</v>
      </c>
      <c r="E54" s="1723" t="s">
        <v>487</v>
      </c>
      <c r="F54" s="1657" t="s">
        <v>43</v>
      </c>
      <c r="G54" s="1270" t="s">
        <v>557</v>
      </c>
      <c r="H54" s="1693">
        <f t="shared" si="1"/>
        <v>0</v>
      </c>
      <c r="I54" s="909">
        <f>I433</f>
        <v>0</v>
      </c>
      <c r="J54" s="911">
        <f>J433</f>
        <v>0</v>
      </c>
      <c r="K54" s="523" t="s">
        <v>34</v>
      </c>
      <c r="L54" s="751" t="s">
        <v>34</v>
      </c>
      <c r="M54" s="524" t="s">
        <v>34</v>
      </c>
      <c r="N54" s="525" t="s">
        <v>34</v>
      </c>
    </row>
    <row r="55" spans="1:14" ht="18.75" x14ac:dyDescent="0.25">
      <c r="A55" s="1155"/>
      <c r="B55" s="1722" t="s">
        <v>33</v>
      </c>
      <c r="C55" s="64" t="s">
        <v>34</v>
      </c>
      <c r="D55" s="64" t="s">
        <v>34</v>
      </c>
      <c r="E55" s="1729" t="s">
        <v>816</v>
      </c>
      <c r="F55" s="1657" t="s">
        <v>43</v>
      </c>
      <c r="G55" s="1270" t="s">
        <v>557</v>
      </c>
      <c r="H55" s="1693">
        <f t="shared" si="1"/>
        <v>0</v>
      </c>
      <c r="I55" s="902">
        <f>I533</f>
        <v>0</v>
      </c>
      <c r="J55" s="902">
        <f>J533</f>
        <v>0</v>
      </c>
      <c r="K55" s="523" t="s">
        <v>34</v>
      </c>
      <c r="L55" s="751" t="s">
        <v>34</v>
      </c>
      <c r="M55" s="524" t="s">
        <v>34</v>
      </c>
      <c r="N55" s="525" t="s">
        <v>34</v>
      </c>
    </row>
    <row r="56" spans="1:14" ht="25.5" x14ac:dyDescent="0.25">
      <c r="A56" s="1155"/>
      <c r="B56" s="1730" t="s">
        <v>34</v>
      </c>
      <c r="C56" s="54" t="s">
        <v>34</v>
      </c>
      <c r="D56" s="54" t="s">
        <v>34</v>
      </c>
      <c r="E56" s="1731" t="s">
        <v>534</v>
      </c>
      <c r="F56" s="1654" t="s">
        <v>43</v>
      </c>
      <c r="G56" s="1277" t="s">
        <v>826</v>
      </c>
      <c r="H56" s="1727">
        <f>I56+J56</f>
        <v>0</v>
      </c>
      <c r="I56" s="902">
        <f>I203+I337+I350+I368+I380+I389+I395+I407+I414+I422+I430+I442+I531+I561+I580+I589+I597+I600</f>
        <v>0</v>
      </c>
      <c r="J56" s="902">
        <f>J203+J337+J350+J368+J380+J389+J395+J407+J414+J422+J430+J442+J531+J561+J580+J589+J597+J600</f>
        <v>0</v>
      </c>
      <c r="K56" s="526" t="s">
        <v>34</v>
      </c>
      <c r="L56" s="752" t="s">
        <v>34</v>
      </c>
      <c r="M56" s="527" t="s">
        <v>34</v>
      </c>
      <c r="N56" s="528" t="s">
        <v>34</v>
      </c>
    </row>
    <row r="57" spans="1:14" s="91" customFormat="1" ht="12.75" thickBot="1" x14ac:dyDescent="0.3">
      <c r="A57" s="1156"/>
      <c r="B57" s="1732"/>
      <c r="C57" s="1733"/>
      <c r="D57" s="1734"/>
      <c r="E57" s="1735" t="s">
        <v>44</v>
      </c>
      <c r="F57" s="1736"/>
      <c r="G57" s="1737"/>
      <c r="H57" s="1738"/>
      <c r="I57" s="1739"/>
      <c r="J57" s="1740"/>
      <c r="K57" s="1741"/>
      <c r="L57" s="1735"/>
      <c r="M57" s="1742"/>
      <c r="N57" s="1743"/>
    </row>
    <row r="58" spans="1:14" s="95" customFormat="1" ht="24" thickBot="1" x14ac:dyDescent="0.3">
      <c r="A58" s="1170"/>
      <c r="B58" s="1744" t="s">
        <v>45</v>
      </c>
      <c r="C58" s="1745">
        <v>2000</v>
      </c>
      <c r="D58" s="1746"/>
      <c r="E58" s="1747" t="s">
        <v>46</v>
      </c>
      <c r="F58" s="1748" t="s">
        <v>43</v>
      </c>
      <c r="G58" s="1278"/>
      <c r="H58" s="1749">
        <f t="shared" ref="H58:J58" si="2">H59+H65+H415+H417+H431</f>
        <v>21291.573410000001</v>
      </c>
      <c r="I58" s="1750">
        <f t="shared" si="2"/>
        <v>19566.117480000001</v>
      </c>
      <c r="J58" s="1751">
        <f t="shared" si="2"/>
        <v>1725.4559300000003</v>
      </c>
      <c r="K58" s="1752" t="s">
        <v>34</v>
      </c>
      <c r="L58" s="1753" t="s">
        <v>34</v>
      </c>
      <c r="M58" s="1754" t="s">
        <v>34</v>
      </c>
      <c r="N58" s="1755" t="s">
        <v>34</v>
      </c>
    </row>
    <row r="59" spans="1:14" s="622" customFormat="1" ht="19.5" thickBot="1" x14ac:dyDescent="0.3">
      <c r="A59" s="1153"/>
      <c r="B59" s="1756">
        <v>1</v>
      </c>
      <c r="C59" s="1757" t="s">
        <v>47</v>
      </c>
      <c r="D59" s="1758"/>
      <c r="E59" s="1759" t="s">
        <v>48</v>
      </c>
      <c r="F59" s="1760" t="s">
        <v>43</v>
      </c>
      <c r="G59" s="1279" t="s">
        <v>554</v>
      </c>
      <c r="H59" s="1761">
        <f>H60+H61+H62+H63</f>
        <v>18946.5</v>
      </c>
      <c r="I59" s="1762">
        <f>I60+I61+I62+I63</f>
        <v>18454.400000000001</v>
      </c>
      <c r="J59" s="1763">
        <f t="shared" ref="J59" si="3">J60+J61+J62+J63</f>
        <v>492.1</v>
      </c>
      <c r="K59" s="1764" t="s">
        <v>34</v>
      </c>
      <c r="L59" s="1765" t="s">
        <v>34</v>
      </c>
      <c r="M59" s="1766" t="s">
        <v>34</v>
      </c>
      <c r="N59" s="1767" t="s">
        <v>34</v>
      </c>
    </row>
    <row r="60" spans="1:14" s="622" customFormat="1" ht="18.75" x14ac:dyDescent="0.25">
      <c r="A60" s="1153"/>
      <c r="B60" s="1768" t="s">
        <v>573</v>
      </c>
      <c r="C60" s="1769">
        <v>2111</v>
      </c>
      <c r="D60" s="1770"/>
      <c r="E60" s="1771" t="s">
        <v>49</v>
      </c>
      <c r="F60" s="1772" t="s">
        <v>43</v>
      </c>
      <c r="G60" s="1545" t="s">
        <v>554</v>
      </c>
      <c r="H60" s="1773">
        <f>I60+J60</f>
        <v>15508.7</v>
      </c>
      <c r="I60" s="1774">
        <f>ЗвітІнд.Кошторис!H60</f>
        <v>15508.7</v>
      </c>
      <c r="J60" s="1775">
        <f>ЗвітІнд.Кошторис!I60</f>
        <v>0</v>
      </c>
      <c r="K60" s="1776" t="s">
        <v>34</v>
      </c>
      <c r="L60" s="1777" t="s">
        <v>34</v>
      </c>
      <c r="M60" s="1777" t="s">
        <v>34</v>
      </c>
      <c r="N60" s="1778" t="s">
        <v>34</v>
      </c>
    </row>
    <row r="61" spans="1:14" s="622" customFormat="1" ht="44.25" thickBot="1" x14ac:dyDescent="0.3">
      <c r="A61" s="1153"/>
      <c r="B61" s="1779" t="s">
        <v>50</v>
      </c>
      <c r="C61" s="1780">
        <v>2111</v>
      </c>
      <c r="D61" s="1781"/>
      <c r="E61" s="1782" t="s">
        <v>827</v>
      </c>
      <c r="F61" s="1783" t="s">
        <v>43</v>
      </c>
      <c r="G61" s="1559" t="s">
        <v>554</v>
      </c>
      <c r="H61" s="1784">
        <f>I61+J61</f>
        <v>0</v>
      </c>
      <c r="I61" s="1785">
        <f>ЗвітІнд.Кошторис!H61</f>
        <v>0</v>
      </c>
      <c r="J61" s="1786">
        <f>ЗвітІнд.Кошторис!I61</f>
        <v>0</v>
      </c>
      <c r="K61" s="1787" t="s">
        <v>34</v>
      </c>
      <c r="L61" s="1788" t="s">
        <v>34</v>
      </c>
      <c r="M61" s="1788" t="s">
        <v>34</v>
      </c>
      <c r="N61" s="1789" t="s">
        <v>34</v>
      </c>
    </row>
    <row r="62" spans="1:14" s="622" customFormat="1" ht="18.75" x14ac:dyDescent="0.25">
      <c r="A62" s="1153"/>
      <c r="B62" s="1768" t="s">
        <v>828</v>
      </c>
      <c r="C62" s="1769" t="s">
        <v>51</v>
      </c>
      <c r="D62" s="1790"/>
      <c r="E62" s="1791" t="s">
        <v>52</v>
      </c>
      <c r="F62" s="1772" t="s">
        <v>43</v>
      </c>
      <c r="G62" s="1545" t="s">
        <v>554</v>
      </c>
      <c r="H62" s="1773">
        <f>I62+J62</f>
        <v>3437.7999999999997</v>
      </c>
      <c r="I62" s="1774">
        <f>ЗвітІнд.Кошторис!H62</f>
        <v>2945.7</v>
      </c>
      <c r="J62" s="1775">
        <f>ЗвітІнд.Кошторис!I62</f>
        <v>492.1</v>
      </c>
      <c r="K62" s="1776" t="s">
        <v>34</v>
      </c>
      <c r="L62" s="1777" t="s">
        <v>34</v>
      </c>
      <c r="M62" s="1777" t="s">
        <v>34</v>
      </c>
      <c r="N62" s="1778" t="s">
        <v>34</v>
      </c>
    </row>
    <row r="63" spans="1:14" s="622" customFormat="1" ht="44.25" thickBot="1" x14ac:dyDescent="0.3">
      <c r="A63" s="1153"/>
      <c r="B63" s="1792" t="s">
        <v>829</v>
      </c>
      <c r="C63" s="1793">
        <v>2120</v>
      </c>
      <c r="D63" s="1794"/>
      <c r="E63" s="1795" t="s">
        <v>830</v>
      </c>
      <c r="F63" s="1796" t="s">
        <v>43</v>
      </c>
      <c r="G63" s="1552" t="s">
        <v>554</v>
      </c>
      <c r="H63" s="1492">
        <f>I63+J63</f>
        <v>0</v>
      </c>
      <c r="I63" s="1797">
        <f>ЗвітІнд.Кошторис!H63</f>
        <v>0</v>
      </c>
      <c r="J63" s="1798">
        <f>ЗвітІнд.Кошторис!I63</f>
        <v>0</v>
      </c>
      <c r="K63" s="1764" t="s">
        <v>34</v>
      </c>
      <c r="L63" s="1766" t="s">
        <v>34</v>
      </c>
      <c r="M63" s="1766" t="s">
        <v>34</v>
      </c>
      <c r="N63" s="1767" t="s">
        <v>34</v>
      </c>
    </row>
    <row r="64" spans="1:14" s="622" customFormat="1" ht="16.5" outlineLevel="1" thickBot="1" x14ac:dyDescent="0.3">
      <c r="A64" s="1154"/>
      <c r="B64" s="1283"/>
      <c r="C64" s="1284"/>
      <c r="D64" s="1285"/>
      <c r="E64" s="1286" t="s">
        <v>421</v>
      </c>
      <c r="F64" s="1287" t="s">
        <v>41</v>
      </c>
      <c r="G64" s="1288" t="s">
        <v>554</v>
      </c>
      <c r="H64" s="670">
        <f>IF(H62&gt;0,ROUND((H62/H60),3),0)</f>
        <v>0.222</v>
      </c>
      <c r="I64" s="370" t="s">
        <v>34</v>
      </c>
      <c r="J64" s="671" t="s">
        <v>34</v>
      </c>
      <c r="K64" s="1282" t="s">
        <v>34</v>
      </c>
      <c r="L64" s="1280" t="s">
        <v>34</v>
      </c>
      <c r="M64" s="1280" t="s">
        <v>34</v>
      </c>
      <c r="N64" s="1281" t="s">
        <v>34</v>
      </c>
    </row>
    <row r="65" spans="1:15" s="111" customFormat="1" ht="19.5" thickBot="1" x14ac:dyDescent="0.3">
      <c r="A65" s="1155"/>
      <c r="B65" s="1799">
        <v>2</v>
      </c>
      <c r="C65" s="1800">
        <v>2200</v>
      </c>
      <c r="D65" s="1801"/>
      <c r="E65" s="1795" t="s">
        <v>53</v>
      </c>
      <c r="F65" s="1802" t="s">
        <v>43</v>
      </c>
      <c r="G65" s="1289"/>
      <c r="H65" s="1803">
        <f t="shared" ref="H65:J65" si="4">H66+H204+H338+H351+H353+H409</f>
        <v>2344.8734100000001</v>
      </c>
      <c r="I65" s="1804">
        <f t="shared" si="4"/>
        <v>1111.71748</v>
      </c>
      <c r="J65" s="1805">
        <f t="shared" si="4"/>
        <v>1233.1559300000001</v>
      </c>
      <c r="K65" s="1806" t="s">
        <v>34</v>
      </c>
      <c r="L65" s="1807" t="s">
        <v>34</v>
      </c>
      <c r="M65" s="1807" t="s">
        <v>34</v>
      </c>
      <c r="N65" s="1808" t="s">
        <v>34</v>
      </c>
    </row>
    <row r="66" spans="1:15" s="104" customFormat="1" ht="19.5" thickBot="1" x14ac:dyDescent="0.3">
      <c r="A66" s="1155"/>
      <c r="B66" s="1809" t="s">
        <v>54</v>
      </c>
      <c r="C66" s="1810">
        <v>2210</v>
      </c>
      <c r="D66" s="1811"/>
      <c r="E66" s="1812" t="s">
        <v>55</v>
      </c>
      <c r="F66" s="1813" t="s">
        <v>43</v>
      </c>
      <c r="G66" s="1290"/>
      <c r="H66" s="927">
        <f>H67+H70+H73+H76+H77+H80+H83+H86+H89+H90+H91+H104+H129+H157+H160+H163+H170+H177+H178+H191+H194+H195+H196+H197+H198+H202+H203</f>
        <v>971.82331999999997</v>
      </c>
      <c r="I66" s="928">
        <f t="shared" ref="I66:J66" si="5">I67+I70+I73+I76+I77+I80+I83+I86+I89+I90+I91+I104+I129+I157+I160+I163+I170+I177+I178+I191+I194+I195+I196+I197+I198+I202+I203</f>
        <v>457.01747999999998</v>
      </c>
      <c r="J66" s="1814">
        <f t="shared" si="5"/>
        <v>514.80583999999988</v>
      </c>
      <c r="K66" s="1815" t="s">
        <v>34</v>
      </c>
      <c r="L66" s="1816" t="s">
        <v>34</v>
      </c>
      <c r="M66" s="1816" t="s">
        <v>34</v>
      </c>
      <c r="N66" s="1817" t="s">
        <v>34</v>
      </c>
    </row>
    <row r="67" spans="1:15" s="117" customFormat="1" ht="15.75" outlineLevel="1" x14ac:dyDescent="0.25">
      <c r="A67" s="127"/>
      <c r="B67" s="1724" t="s">
        <v>56</v>
      </c>
      <c r="C67" s="1818">
        <v>2210</v>
      </c>
      <c r="D67" s="1819" t="s">
        <v>57</v>
      </c>
      <c r="E67" s="1653" t="s">
        <v>58</v>
      </c>
      <c r="F67" s="1818" t="s">
        <v>43</v>
      </c>
      <c r="G67" s="1291" t="s">
        <v>555</v>
      </c>
      <c r="H67" s="639">
        <f>ЗвітІнд.Кошторис!G67</f>
        <v>398.8</v>
      </c>
      <c r="I67" s="787">
        <f>ЗвітІнд.Кошторис!H67</f>
        <v>198.8</v>
      </c>
      <c r="J67" s="788">
        <f>ЗвітІнд.Кошторис!I67</f>
        <v>200</v>
      </c>
      <c r="K67" s="1820" t="s">
        <v>34</v>
      </c>
      <c r="L67" s="1821" t="s">
        <v>34</v>
      </c>
      <c r="M67" s="1821" t="s">
        <v>34</v>
      </c>
      <c r="N67" s="1822" t="s">
        <v>34</v>
      </c>
    </row>
    <row r="68" spans="1:15" s="118" customFormat="1" ht="12" outlineLevel="1" x14ac:dyDescent="0.25">
      <c r="A68" s="1156"/>
      <c r="B68" s="1823"/>
      <c r="C68" s="1824"/>
      <c r="D68" s="1825" t="s">
        <v>57</v>
      </c>
      <c r="E68" s="1826" t="s">
        <v>59</v>
      </c>
      <c r="F68" s="1824" t="s">
        <v>60</v>
      </c>
      <c r="G68" s="1292" t="s">
        <v>555</v>
      </c>
      <c r="H68" s="789">
        <f>ЗвітІнд.Кошторис!G68</f>
        <v>25965.885416599998</v>
      </c>
      <c r="I68" s="1827">
        <f>ЗвітІнд.Кошторис!H68</f>
        <v>12943.005208299999</v>
      </c>
      <c r="J68" s="1828">
        <f>ЗвітІнд.Кошторис!I68</f>
        <v>13022.880208299999</v>
      </c>
      <c r="K68" s="1829" t="s">
        <v>34</v>
      </c>
      <c r="L68" s="1830" t="s">
        <v>34</v>
      </c>
      <c r="M68" s="1830" t="s">
        <v>34</v>
      </c>
      <c r="N68" s="1831" t="s">
        <v>34</v>
      </c>
    </row>
    <row r="69" spans="1:15" s="118" customFormat="1" ht="12.75" outlineLevel="1" thickBot="1" x14ac:dyDescent="0.3">
      <c r="A69" s="1156"/>
      <c r="B69" s="1832"/>
      <c r="C69" s="1833"/>
      <c r="D69" s="1834" t="s">
        <v>57</v>
      </c>
      <c r="E69" s="1835" t="s">
        <v>61</v>
      </c>
      <c r="F69" s="1833" t="s">
        <v>62</v>
      </c>
      <c r="G69" s="1293" t="s">
        <v>555</v>
      </c>
      <c r="H69" s="1836">
        <f>ЗвітІнд.Кошторис!G69</f>
        <v>15.36</v>
      </c>
      <c r="I69" s="1837">
        <f>ЗвітІнд.Кошторис!H69</f>
        <v>15.36</v>
      </c>
      <c r="J69" s="1838">
        <f>ЗвітІнд.Кошторис!I69</f>
        <v>15.36</v>
      </c>
      <c r="K69" s="1839" t="s">
        <v>34</v>
      </c>
      <c r="L69" s="1840" t="s">
        <v>34</v>
      </c>
      <c r="M69" s="1840" t="s">
        <v>34</v>
      </c>
      <c r="N69" s="1841" t="s">
        <v>34</v>
      </c>
    </row>
    <row r="70" spans="1:15" s="131" customFormat="1" ht="16.5" outlineLevel="1" thickTop="1" x14ac:dyDescent="0.25">
      <c r="A70" s="127"/>
      <c r="B70" s="1842" t="s">
        <v>63</v>
      </c>
      <c r="C70" s="1843">
        <v>2210</v>
      </c>
      <c r="D70" s="1844" t="s">
        <v>57</v>
      </c>
      <c r="E70" s="1653" t="s">
        <v>64</v>
      </c>
      <c r="F70" s="1843" t="s">
        <v>43</v>
      </c>
      <c r="G70" s="1294" t="s">
        <v>555</v>
      </c>
      <c r="H70" s="639">
        <f>ЗвітІнд.Кошторис!G70</f>
        <v>128.5</v>
      </c>
      <c r="I70" s="787">
        <f>ЗвітІнд.Кошторис!H70</f>
        <v>80.099999999999994</v>
      </c>
      <c r="J70" s="788">
        <f>ЗвітІнд.Кошторис!I70</f>
        <v>48.4</v>
      </c>
      <c r="K70" s="1845" t="s">
        <v>34</v>
      </c>
      <c r="L70" s="1846" t="s">
        <v>34</v>
      </c>
      <c r="M70" s="1846" t="s">
        <v>34</v>
      </c>
      <c r="N70" s="1847" t="s">
        <v>34</v>
      </c>
    </row>
    <row r="71" spans="1:15" s="132" customFormat="1" ht="12" outlineLevel="1" x14ac:dyDescent="0.25">
      <c r="A71" s="1156"/>
      <c r="B71" s="1848"/>
      <c r="C71" s="1824"/>
      <c r="D71" s="1849" t="s">
        <v>57</v>
      </c>
      <c r="E71" s="1850" t="s">
        <v>65</v>
      </c>
      <c r="F71" s="1851" t="s">
        <v>66</v>
      </c>
      <c r="G71" s="1295" t="s">
        <v>555</v>
      </c>
      <c r="H71" s="789">
        <f>ЗвітІнд.Кошторис!G71</f>
        <v>1415</v>
      </c>
      <c r="I71" s="1827">
        <f>ЗвітІнд.Кошторис!H71</f>
        <v>865</v>
      </c>
      <c r="J71" s="1828">
        <f>ЗвітІнд.Кошторис!I71</f>
        <v>550</v>
      </c>
      <c r="K71" s="1829" t="s">
        <v>34</v>
      </c>
      <c r="L71" s="1830" t="s">
        <v>34</v>
      </c>
      <c r="M71" s="1830" t="s">
        <v>34</v>
      </c>
      <c r="N71" s="1831" t="s">
        <v>34</v>
      </c>
    </row>
    <row r="72" spans="1:15" s="132" customFormat="1" ht="12.75" outlineLevel="1" thickBot="1" x14ac:dyDescent="0.3">
      <c r="A72" s="1156"/>
      <c r="B72" s="1852"/>
      <c r="C72" s="1833"/>
      <c r="D72" s="1834" t="s">
        <v>57</v>
      </c>
      <c r="E72" s="1853" t="s">
        <v>67</v>
      </c>
      <c r="F72" s="1854" t="s">
        <v>62</v>
      </c>
      <c r="G72" s="1296" t="s">
        <v>555</v>
      </c>
      <c r="H72" s="1836">
        <f>ЗвітІнд.Кошторис!G72</f>
        <v>90.285641618450001</v>
      </c>
      <c r="I72" s="1837">
        <f>ЗвітІнд.Кошторис!H72</f>
        <v>92.563283236900006</v>
      </c>
      <c r="J72" s="1838">
        <f>ЗвітІнд.Кошторис!I72</f>
        <v>88.007999999999996</v>
      </c>
      <c r="K72" s="1839" t="s">
        <v>34</v>
      </c>
      <c r="L72" s="1840" t="s">
        <v>34</v>
      </c>
      <c r="M72" s="1840" t="s">
        <v>34</v>
      </c>
      <c r="N72" s="1841" t="s">
        <v>34</v>
      </c>
    </row>
    <row r="73" spans="1:15" s="143" customFormat="1" ht="16.5" outlineLevel="1" thickTop="1" x14ac:dyDescent="0.25">
      <c r="A73" s="127"/>
      <c r="B73" s="1855" t="s">
        <v>68</v>
      </c>
      <c r="C73" s="1843">
        <v>2210</v>
      </c>
      <c r="D73" s="1844" t="s">
        <v>57</v>
      </c>
      <c r="E73" s="1856" t="s">
        <v>69</v>
      </c>
      <c r="F73" s="1857" t="s">
        <v>43</v>
      </c>
      <c r="G73" s="1297" t="s">
        <v>555</v>
      </c>
      <c r="H73" s="639">
        <f>ЗвітІнд.Кошторис!G73</f>
        <v>15.8</v>
      </c>
      <c r="I73" s="787">
        <f>ЗвітІнд.Кошторис!H73</f>
        <v>0</v>
      </c>
      <c r="J73" s="788">
        <f>ЗвітІнд.Кошторис!I73</f>
        <v>15.8</v>
      </c>
      <c r="K73" s="1845" t="s">
        <v>34</v>
      </c>
      <c r="L73" s="1846" t="s">
        <v>34</v>
      </c>
      <c r="M73" s="1846" t="s">
        <v>34</v>
      </c>
      <c r="N73" s="1847" t="s">
        <v>34</v>
      </c>
    </row>
    <row r="74" spans="1:15" s="132" customFormat="1" ht="12" outlineLevel="1" x14ac:dyDescent="0.25">
      <c r="A74" s="1156"/>
      <c r="B74" s="1848"/>
      <c r="C74" s="1824"/>
      <c r="D74" s="1849" t="s">
        <v>57</v>
      </c>
      <c r="E74" s="1850" t="s">
        <v>70</v>
      </c>
      <c r="F74" s="1851" t="s">
        <v>35</v>
      </c>
      <c r="G74" s="1295" t="s">
        <v>555</v>
      </c>
      <c r="H74" s="789">
        <f>ЗвітІнд.Кошторис!G74</f>
        <v>30000</v>
      </c>
      <c r="I74" s="1827">
        <f>ЗвітІнд.Кошторис!H74</f>
        <v>0</v>
      </c>
      <c r="J74" s="1828">
        <f>ЗвітІнд.Кошторис!I74</f>
        <v>30000</v>
      </c>
      <c r="K74" s="1829" t="s">
        <v>34</v>
      </c>
      <c r="L74" s="1830" t="s">
        <v>34</v>
      </c>
      <c r="M74" s="1830" t="s">
        <v>34</v>
      </c>
      <c r="N74" s="1831" t="s">
        <v>34</v>
      </c>
    </row>
    <row r="75" spans="1:15" s="132" customFormat="1" ht="12.75" outlineLevel="1" thickBot="1" x14ac:dyDescent="0.3">
      <c r="A75" s="1156"/>
      <c r="B75" s="1852"/>
      <c r="C75" s="1833"/>
      <c r="D75" s="1834" t="s">
        <v>57</v>
      </c>
      <c r="E75" s="1853" t="s">
        <v>71</v>
      </c>
      <c r="F75" s="1854" t="s">
        <v>62</v>
      </c>
      <c r="G75" s="1296" t="s">
        <v>555</v>
      </c>
      <c r="H75" s="1836">
        <f>ЗвітІнд.Кошторис!G75</f>
        <v>0.52800000000000002</v>
      </c>
      <c r="I75" s="1837">
        <f>ЗвітІнд.Кошторис!H75</f>
        <v>0</v>
      </c>
      <c r="J75" s="1838">
        <f>ЗвітІнд.Кошторис!I75</f>
        <v>0.52800000000000002</v>
      </c>
      <c r="K75" s="1839" t="s">
        <v>34</v>
      </c>
      <c r="L75" s="1840" t="s">
        <v>34</v>
      </c>
      <c r="M75" s="1840" t="s">
        <v>34</v>
      </c>
      <c r="N75" s="1841" t="s">
        <v>34</v>
      </c>
    </row>
    <row r="76" spans="1:15" s="143" customFormat="1" ht="27" outlineLevel="1" thickTop="1" thickBot="1" x14ac:dyDescent="0.3">
      <c r="A76" s="127"/>
      <c r="B76" s="1858" t="s">
        <v>72</v>
      </c>
      <c r="C76" s="1859">
        <v>2210</v>
      </c>
      <c r="D76" s="1860" t="s">
        <v>57</v>
      </c>
      <c r="E76" s="1861" t="s">
        <v>73</v>
      </c>
      <c r="F76" s="1862" t="s">
        <v>43</v>
      </c>
      <c r="G76" s="1298" t="s">
        <v>555</v>
      </c>
      <c r="H76" s="714">
        <f>ЗвітІнд.Кошторис!G76</f>
        <v>61.11748</v>
      </c>
      <c r="I76" s="961">
        <f>ЗвітІнд.Кошторис!H76</f>
        <v>6.7174800000000001</v>
      </c>
      <c r="J76" s="1863">
        <f>ЗвітІнд.Кошторис!I76</f>
        <v>54.4</v>
      </c>
      <c r="K76" s="1864" t="s">
        <v>34</v>
      </c>
      <c r="L76" s="1865" t="s">
        <v>34</v>
      </c>
      <c r="M76" s="1865" t="s">
        <v>34</v>
      </c>
      <c r="N76" s="1866" t="s">
        <v>34</v>
      </c>
    </row>
    <row r="77" spans="1:15" s="143" customFormat="1" ht="16.5" outlineLevel="1" thickTop="1" x14ac:dyDescent="0.25">
      <c r="A77" s="127"/>
      <c r="B77" s="1855" t="s">
        <v>74</v>
      </c>
      <c r="C77" s="1843">
        <v>2210</v>
      </c>
      <c r="D77" s="1844" t="s">
        <v>75</v>
      </c>
      <c r="E77" s="1856" t="s">
        <v>76</v>
      </c>
      <c r="F77" s="1857" t="s">
        <v>43</v>
      </c>
      <c r="G77" s="1297" t="s">
        <v>555</v>
      </c>
      <c r="H77" s="639">
        <f>ЗвітІнд.Кошторис!G77</f>
        <v>0</v>
      </c>
      <c r="I77" s="787">
        <f>ЗвітІнд.Кошторис!H77</f>
        <v>0</v>
      </c>
      <c r="J77" s="788">
        <f>ЗвітІнд.Кошторис!I77</f>
        <v>0</v>
      </c>
      <c r="K77" s="1845" t="s">
        <v>34</v>
      </c>
      <c r="L77" s="1846" t="s">
        <v>34</v>
      </c>
      <c r="M77" s="1846" t="s">
        <v>34</v>
      </c>
      <c r="N77" s="1847" t="s">
        <v>34</v>
      </c>
    </row>
    <row r="78" spans="1:15" s="132" customFormat="1" ht="12" outlineLevel="1" x14ac:dyDescent="0.25">
      <c r="A78" s="1156"/>
      <c r="B78" s="1848"/>
      <c r="C78" s="1824"/>
      <c r="D78" s="1849" t="s">
        <v>75</v>
      </c>
      <c r="E78" s="1850" t="s">
        <v>77</v>
      </c>
      <c r="F78" s="1851" t="s">
        <v>35</v>
      </c>
      <c r="G78" s="1295" t="s">
        <v>555</v>
      </c>
      <c r="H78" s="789">
        <f>ЗвітІнд.Кошторис!G78</f>
        <v>0</v>
      </c>
      <c r="I78" s="1827">
        <f>ЗвітІнд.Кошторис!H78</f>
        <v>0</v>
      </c>
      <c r="J78" s="1828">
        <f>ЗвітІнд.Кошторис!I78</f>
        <v>0</v>
      </c>
      <c r="K78" s="1829" t="s">
        <v>34</v>
      </c>
      <c r="L78" s="1830" t="s">
        <v>34</v>
      </c>
      <c r="M78" s="1830" t="s">
        <v>34</v>
      </c>
      <c r="N78" s="1831" t="s">
        <v>34</v>
      </c>
    </row>
    <row r="79" spans="1:15" s="132" customFormat="1" ht="12.75" outlineLevel="1" thickBot="1" x14ac:dyDescent="0.3">
      <c r="A79" s="1156"/>
      <c r="B79" s="1852"/>
      <c r="C79" s="1833"/>
      <c r="D79" s="1834" t="s">
        <v>75</v>
      </c>
      <c r="E79" s="1853" t="s">
        <v>78</v>
      </c>
      <c r="F79" s="1854" t="s">
        <v>62</v>
      </c>
      <c r="G79" s="1296" t="s">
        <v>555</v>
      </c>
      <c r="H79" s="1836">
        <f>ЗвітІнд.Кошторис!G79</f>
        <v>0</v>
      </c>
      <c r="I79" s="1837">
        <f>ЗвітІнд.Кошторис!H79</f>
        <v>0</v>
      </c>
      <c r="J79" s="1838">
        <f>ЗвітІнд.Кошторис!I79</f>
        <v>0</v>
      </c>
      <c r="K79" s="1839" t="s">
        <v>34</v>
      </c>
      <c r="L79" s="1840" t="s">
        <v>34</v>
      </c>
      <c r="M79" s="1840" t="s">
        <v>34</v>
      </c>
      <c r="N79" s="1841" t="s">
        <v>34</v>
      </c>
    </row>
    <row r="80" spans="1:15" s="132" customFormat="1" ht="13.5" outlineLevel="1" thickTop="1" x14ac:dyDescent="0.25">
      <c r="A80" s="1156"/>
      <c r="B80" s="1842" t="s">
        <v>422</v>
      </c>
      <c r="C80" s="1867">
        <v>2210</v>
      </c>
      <c r="D80" s="1868" t="s">
        <v>75</v>
      </c>
      <c r="E80" s="1653" t="s">
        <v>589</v>
      </c>
      <c r="F80" s="1857" t="s">
        <v>43</v>
      </c>
      <c r="G80" s="1297" t="s">
        <v>555</v>
      </c>
      <c r="H80" s="639">
        <f>ЗвітІнд.Кошторис!G80</f>
        <v>0</v>
      </c>
      <c r="I80" s="787">
        <f>ЗвітІнд.Кошторис!H80</f>
        <v>0</v>
      </c>
      <c r="J80" s="788">
        <f>ЗвітІнд.Кошторис!I80</f>
        <v>0</v>
      </c>
      <c r="K80" s="1845" t="s">
        <v>34</v>
      </c>
      <c r="L80" s="1846" t="s">
        <v>34</v>
      </c>
      <c r="M80" s="1846" t="s">
        <v>34</v>
      </c>
      <c r="N80" s="1847" t="s">
        <v>34</v>
      </c>
      <c r="O80" s="143"/>
    </row>
    <row r="81" spans="1:14" s="132" customFormat="1" ht="12" outlineLevel="1" x14ac:dyDescent="0.25">
      <c r="A81" s="1156"/>
      <c r="B81" s="1823"/>
      <c r="C81" s="1869"/>
      <c r="D81" s="1870" t="s">
        <v>75</v>
      </c>
      <c r="E81" s="1826" t="s">
        <v>85</v>
      </c>
      <c r="F81" s="1851" t="s">
        <v>35</v>
      </c>
      <c r="G81" s="1295" t="s">
        <v>555</v>
      </c>
      <c r="H81" s="789">
        <f>ЗвітІнд.Кошторис!G81</f>
        <v>0</v>
      </c>
      <c r="I81" s="1827">
        <f>ЗвітІнд.Кошторис!H81</f>
        <v>0</v>
      </c>
      <c r="J81" s="1828">
        <f>ЗвітІнд.Кошторис!I81</f>
        <v>0</v>
      </c>
      <c r="K81" s="1829" t="s">
        <v>34</v>
      </c>
      <c r="L81" s="1830" t="s">
        <v>34</v>
      </c>
      <c r="M81" s="1830" t="s">
        <v>34</v>
      </c>
      <c r="N81" s="1831" t="s">
        <v>34</v>
      </c>
    </row>
    <row r="82" spans="1:14" s="132" customFormat="1" ht="12.75" outlineLevel="1" thickBot="1" x14ac:dyDescent="0.3">
      <c r="A82" s="1156"/>
      <c r="B82" s="1832"/>
      <c r="C82" s="1871"/>
      <c r="D82" s="1872" t="s">
        <v>75</v>
      </c>
      <c r="E82" s="1835" t="s">
        <v>86</v>
      </c>
      <c r="F82" s="1854" t="s">
        <v>62</v>
      </c>
      <c r="G82" s="1296" t="s">
        <v>555</v>
      </c>
      <c r="H82" s="1836">
        <f>ЗвітІнд.Кошторис!G82</f>
        <v>0</v>
      </c>
      <c r="I82" s="1837">
        <f>ЗвітІнд.Кошторис!H82</f>
        <v>0</v>
      </c>
      <c r="J82" s="1838">
        <f>ЗвітІнд.Кошторис!I82</f>
        <v>0</v>
      </c>
      <c r="K82" s="1839" t="s">
        <v>34</v>
      </c>
      <c r="L82" s="1840" t="s">
        <v>34</v>
      </c>
      <c r="M82" s="1840" t="s">
        <v>34</v>
      </c>
      <c r="N82" s="1841" t="s">
        <v>34</v>
      </c>
    </row>
    <row r="83" spans="1:14" s="20" customFormat="1" ht="26.25" outlineLevel="1" thickTop="1" x14ac:dyDescent="0.25">
      <c r="A83" s="131"/>
      <c r="B83" s="1873" t="s">
        <v>423</v>
      </c>
      <c r="C83" s="1818">
        <v>2210</v>
      </c>
      <c r="D83" s="1819" t="s">
        <v>79</v>
      </c>
      <c r="E83" s="1874" t="s">
        <v>80</v>
      </c>
      <c r="F83" s="1654" t="s">
        <v>43</v>
      </c>
      <c r="G83" s="1269" t="s">
        <v>555</v>
      </c>
      <c r="H83" s="639">
        <f>ЗвітІнд.Кошторис!G83</f>
        <v>17.2</v>
      </c>
      <c r="I83" s="787">
        <f>ЗвітІнд.Кошторис!H83</f>
        <v>0</v>
      </c>
      <c r="J83" s="788">
        <f>ЗвітІнд.Кошторис!I83</f>
        <v>17.2</v>
      </c>
      <c r="K83" s="1845" t="s">
        <v>34</v>
      </c>
      <c r="L83" s="1846" t="s">
        <v>34</v>
      </c>
      <c r="M83" s="1846" t="s">
        <v>34</v>
      </c>
      <c r="N83" s="1847" t="s">
        <v>34</v>
      </c>
    </row>
    <row r="84" spans="1:14" s="132" customFormat="1" ht="12" outlineLevel="1" x14ac:dyDescent="0.25">
      <c r="A84" s="1156"/>
      <c r="B84" s="1848"/>
      <c r="C84" s="1851"/>
      <c r="D84" s="1875" t="s">
        <v>79</v>
      </c>
      <c r="E84" s="1850" t="s">
        <v>81</v>
      </c>
      <c r="F84" s="1851" t="s">
        <v>35</v>
      </c>
      <c r="G84" s="1295" t="s">
        <v>555</v>
      </c>
      <c r="H84" s="789">
        <f>ЗвітІнд.Кошторис!G84</f>
        <v>10</v>
      </c>
      <c r="I84" s="1827">
        <f>ЗвітІнд.Кошторис!H84</f>
        <v>0</v>
      </c>
      <c r="J84" s="1828">
        <f>ЗвітІнд.Кошторис!I84</f>
        <v>10</v>
      </c>
      <c r="K84" s="1829" t="s">
        <v>34</v>
      </c>
      <c r="L84" s="1830" t="s">
        <v>34</v>
      </c>
      <c r="M84" s="1830" t="s">
        <v>34</v>
      </c>
      <c r="N84" s="1831" t="s">
        <v>34</v>
      </c>
    </row>
    <row r="85" spans="1:14" s="132" customFormat="1" ht="24.75" outlineLevel="1" thickBot="1" x14ac:dyDescent="0.3">
      <c r="A85" s="1156"/>
      <c r="B85" s="1832"/>
      <c r="C85" s="1833"/>
      <c r="D85" s="1834" t="s">
        <v>79</v>
      </c>
      <c r="E85" s="1835" t="s">
        <v>82</v>
      </c>
      <c r="F85" s="1833" t="s">
        <v>62</v>
      </c>
      <c r="G85" s="1293" t="s">
        <v>555</v>
      </c>
      <c r="H85" s="1836">
        <f>ЗвітІнд.Кошторис!G85</f>
        <v>1719.7139999999999</v>
      </c>
      <c r="I85" s="1837">
        <f>ЗвітІнд.Кошторис!H85</f>
        <v>0</v>
      </c>
      <c r="J85" s="1838">
        <f>ЗвітІнд.Кошторис!I85</f>
        <v>1719.7139999999999</v>
      </c>
      <c r="K85" s="1839" t="s">
        <v>34</v>
      </c>
      <c r="L85" s="1840" t="s">
        <v>34</v>
      </c>
      <c r="M85" s="1840" t="s">
        <v>34</v>
      </c>
      <c r="N85" s="1841" t="s">
        <v>34</v>
      </c>
    </row>
    <row r="86" spans="1:14" s="143" customFormat="1" ht="16.5" outlineLevel="1" thickTop="1" x14ac:dyDescent="0.25">
      <c r="A86" s="127"/>
      <c r="B86" s="1842" t="s">
        <v>87</v>
      </c>
      <c r="C86" s="1843">
        <v>2210</v>
      </c>
      <c r="D86" s="1844" t="s">
        <v>83</v>
      </c>
      <c r="E86" s="1876" t="s">
        <v>84</v>
      </c>
      <c r="F86" s="1843" t="s">
        <v>43</v>
      </c>
      <c r="G86" s="1197" t="s">
        <v>552</v>
      </c>
      <c r="H86" s="639">
        <f>ЗвітІнд.Кошторис!G86</f>
        <v>0</v>
      </c>
      <c r="I86" s="787">
        <f>ЗвітІнд.Кошторис!H86</f>
        <v>0</v>
      </c>
      <c r="J86" s="788">
        <f>ЗвітІнд.Кошторис!I86</f>
        <v>0</v>
      </c>
      <c r="K86" s="1845" t="s">
        <v>34</v>
      </c>
      <c r="L86" s="1846" t="s">
        <v>34</v>
      </c>
      <c r="M86" s="1846" t="s">
        <v>34</v>
      </c>
      <c r="N86" s="1847" t="s">
        <v>34</v>
      </c>
    </row>
    <row r="87" spans="1:14" s="132" customFormat="1" ht="12" outlineLevel="1" x14ac:dyDescent="0.25">
      <c r="A87" s="1156"/>
      <c r="B87" s="1823"/>
      <c r="C87" s="1824"/>
      <c r="D87" s="1849" t="s">
        <v>83</v>
      </c>
      <c r="E87" s="153" t="s">
        <v>85</v>
      </c>
      <c r="F87" s="1824" t="s">
        <v>35</v>
      </c>
      <c r="G87" s="1292" t="s">
        <v>552</v>
      </c>
      <c r="H87" s="789">
        <f>ЗвітІнд.Кошторис!G87</f>
        <v>0</v>
      </c>
      <c r="I87" s="1827">
        <f>ЗвітІнд.Кошторис!H87</f>
        <v>0</v>
      </c>
      <c r="J87" s="1828">
        <f>ЗвітІнд.Кошторис!I87</f>
        <v>0</v>
      </c>
      <c r="K87" s="1829" t="s">
        <v>34</v>
      </c>
      <c r="L87" s="1830" t="s">
        <v>34</v>
      </c>
      <c r="M87" s="1830" t="s">
        <v>34</v>
      </c>
      <c r="N87" s="1831" t="s">
        <v>34</v>
      </c>
    </row>
    <row r="88" spans="1:14" s="132" customFormat="1" ht="12.75" outlineLevel="1" thickBot="1" x14ac:dyDescent="0.3">
      <c r="A88" s="1156"/>
      <c r="B88" s="1832"/>
      <c r="C88" s="1833"/>
      <c r="D88" s="1834" t="s">
        <v>83</v>
      </c>
      <c r="E88" s="154" t="s">
        <v>86</v>
      </c>
      <c r="F88" s="1833" t="s">
        <v>62</v>
      </c>
      <c r="G88" s="1293" t="s">
        <v>552</v>
      </c>
      <c r="H88" s="1836">
        <f>ЗвітІнд.Кошторис!G88</f>
        <v>0</v>
      </c>
      <c r="I88" s="1837">
        <f>ЗвітІнд.Кошторис!H88</f>
        <v>0</v>
      </c>
      <c r="J88" s="1838">
        <f>ЗвітІнд.Кошторис!I88</f>
        <v>0</v>
      </c>
      <c r="K88" s="1839" t="s">
        <v>34</v>
      </c>
      <c r="L88" s="1840" t="s">
        <v>34</v>
      </c>
      <c r="M88" s="1840" t="s">
        <v>34</v>
      </c>
      <c r="N88" s="1841" t="s">
        <v>34</v>
      </c>
    </row>
    <row r="89" spans="1:14" s="143" customFormat="1" ht="17.25" outlineLevel="1" thickTop="1" thickBot="1" x14ac:dyDescent="0.3">
      <c r="A89" s="127"/>
      <c r="B89" s="1877" t="s">
        <v>89</v>
      </c>
      <c r="C89" s="1859">
        <v>2210</v>
      </c>
      <c r="D89" s="1860" t="s">
        <v>83</v>
      </c>
      <c r="E89" s="1878" t="s">
        <v>88</v>
      </c>
      <c r="F89" s="1859" t="s">
        <v>43</v>
      </c>
      <c r="G89" s="1299" t="s">
        <v>555</v>
      </c>
      <c r="H89" s="714">
        <f>ЗвітІнд.Кошторис!G89</f>
        <v>0</v>
      </c>
      <c r="I89" s="961">
        <f>ЗвітІнд.Кошторис!H89</f>
        <v>0</v>
      </c>
      <c r="J89" s="1863">
        <f>ЗвітІнд.Кошторис!I89</f>
        <v>0</v>
      </c>
      <c r="K89" s="1864" t="s">
        <v>34</v>
      </c>
      <c r="L89" s="1865" t="s">
        <v>34</v>
      </c>
      <c r="M89" s="1865" t="s">
        <v>34</v>
      </c>
      <c r="N89" s="1866" t="s">
        <v>34</v>
      </c>
    </row>
    <row r="90" spans="1:14" s="143" customFormat="1" ht="27" outlineLevel="1" thickTop="1" thickBot="1" x14ac:dyDescent="0.3">
      <c r="A90" s="127"/>
      <c r="B90" s="1879" t="s">
        <v>91</v>
      </c>
      <c r="C90" s="1880">
        <v>2210</v>
      </c>
      <c r="D90" s="1881" t="s">
        <v>83</v>
      </c>
      <c r="E90" s="1882" t="s">
        <v>90</v>
      </c>
      <c r="F90" s="1880" t="s">
        <v>43</v>
      </c>
      <c r="G90" s="1300" t="s">
        <v>555</v>
      </c>
      <c r="H90" s="797">
        <f>ЗвітІнд.Кошторис!G90</f>
        <v>16.745000000000001</v>
      </c>
      <c r="I90" s="819">
        <f>ЗвітІнд.Кошторис!H90</f>
        <v>0</v>
      </c>
      <c r="J90" s="820">
        <f>ЗвітІнд.Кошторис!I90</f>
        <v>16.745000000000001</v>
      </c>
      <c r="K90" s="1883" t="s">
        <v>34</v>
      </c>
      <c r="L90" s="1884" t="s">
        <v>34</v>
      </c>
      <c r="M90" s="1884" t="s">
        <v>34</v>
      </c>
      <c r="N90" s="1885" t="s">
        <v>34</v>
      </c>
    </row>
    <row r="91" spans="1:14" s="131" customFormat="1" ht="17.25" outlineLevel="1" thickTop="1" thickBot="1" x14ac:dyDescent="0.3">
      <c r="A91" s="127"/>
      <c r="B91" s="1877" t="s">
        <v>97</v>
      </c>
      <c r="C91" s="1859">
        <v>2210</v>
      </c>
      <c r="D91" s="1860" t="s">
        <v>92</v>
      </c>
      <c r="E91" s="1878" t="s">
        <v>93</v>
      </c>
      <c r="F91" s="1859" t="s">
        <v>43</v>
      </c>
      <c r="G91" s="1299" t="s">
        <v>555</v>
      </c>
      <c r="H91" s="714">
        <f>ЗвітІнд.Кошторис!G91</f>
        <v>189.1</v>
      </c>
      <c r="I91" s="961">
        <f>ЗвітІнд.Кошторис!H91</f>
        <v>159.69999999999999</v>
      </c>
      <c r="J91" s="1863">
        <f>ЗвітІнд.Кошторис!I91</f>
        <v>29.4</v>
      </c>
      <c r="K91" s="1864" t="s">
        <v>34</v>
      </c>
      <c r="L91" s="1865" t="s">
        <v>34</v>
      </c>
      <c r="M91" s="1865" t="s">
        <v>34</v>
      </c>
      <c r="N91" s="1866" t="s">
        <v>34</v>
      </c>
    </row>
    <row r="92" spans="1:14" s="143" customFormat="1" ht="15.75" outlineLevel="1" thickTop="1" x14ac:dyDescent="0.25">
      <c r="A92" s="448"/>
      <c r="B92" s="1886" t="s">
        <v>99</v>
      </c>
      <c r="C92" s="1887">
        <v>2210</v>
      </c>
      <c r="D92" s="1888" t="s">
        <v>92</v>
      </c>
      <c r="E92" s="160" t="s">
        <v>94</v>
      </c>
      <c r="F92" s="1887" t="s">
        <v>43</v>
      </c>
      <c r="G92" s="1294" t="s">
        <v>555</v>
      </c>
      <c r="H92" s="639">
        <f>ЗвітІнд.Кошторис!G92</f>
        <v>0</v>
      </c>
      <c r="I92" s="787">
        <f>ЗвітІнд.Кошторис!H92</f>
        <v>0</v>
      </c>
      <c r="J92" s="788">
        <f>ЗвітІнд.Кошторис!I92</f>
        <v>0</v>
      </c>
      <c r="K92" s="1845" t="s">
        <v>34</v>
      </c>
      <c r="L92" s="1846" t="s">
        <v>34</v>
      </c>
      <c r="M92" s="1846" t="s">
        <v>34</v>
      </c>
      <c r="N92" s="1847" t="s">
        <v>34</v>
      </c>
    </row>
    <row r="93" spans="1:14" s="161" customFormat="1" ht="12" outlineLevel="1" x14ac:dyDescent="0.25">
      <c r="A93" s="1156"/>
      <c r="B93" s="1889"/>
      <c r="C93" s="1890"/>
      <c r="D93" s="1849" t="s">
        <v>92</v>
      </c>
      <c r="E93" s="153" t="s">
        <v>85</v>
      </c>
      <c r="F93" s="1851" t="s">
        <v>35</v>
      </c>
      <c r="G93" s="1295" t="s">
        <v>555</v>
      </c>
      <c r="H93" s="789">
        <f>ЗвітІнд.Кошторис!G93</f>
        <v>0</v>
      </c>
      <c r="I93" s="1827">
        <f>ЗвітІнд.Кошторис!H93</f>
        <v>0</v>
      </c>
      <c r="J93" s="1828">
        <f>ЗвітІнд.Кошторис!I93</f>
        <v>0</v>
      </c>
      <c r="K93" s="1829" t="s">
        <v>34</v>
      </c>
      <c r="L93" s="1830" t="s">
        <v>34</v>
      </c>
      <c r="M93" s="1830" t="s">
        <v>34</v>
      </c>
      <c r="N93" s="1831" t="s">
        <v>34</v>
      </c>
    </row>
    <row r="94" spans="1:14" s="161" customFormat="1" ht="12" outlineLevel="1" x14ac:dyDescent="0.25">
      <c r="A94" s="1156"/>
      <c r="B94" s="1889"/>
      <c r="C94" s="1890"/>
      <c r="D94" s="1849" t="s">
        <v>92</v>
      </c>
      <c r="E94" s="164" t="s">
        <v>86</v>
      </c>
      <c r="F94" s="1891" t="s">
        <v>62</v>
      </c>
      <c r="G94" s="1301" t="s">
        <v>555</v>
      </c>
      <c r="H94" s="1892">
        <f>ЗвітІнд.Кошторис!G94</f>
        <v>0</v>
      </c>
      <c r="I94" s="1893">
        <f>ЗвітІнд.Кошторис!H94</f>
        <v>0</v>
      </c>
      <c r="J94" s="1894">
        <f>ЗвітІнд.Кошторис!I94</f>
        <v>0</v>
      </c>
      <c r="K94" s="1895" t="s">
        <v>34</v>
      </c>
      <c r="L94" s="1896" t="s">
        <v>34</v>
      </c>
      <c r="M94" s="1896" t="s">
        <v>34</v>
      </c>
      <c r="N94" s="1897" t="s">
        <v>34</v>
      </c>
    </row>
    <row r="95" spans="1:14" s="143" customFormat="1" outlineLevel="1" x14ac:dyDescent="0.25">
      <c r="A95" s="448"/>
      <c r="B95" s="1886" t="s">
        <v>101</v>
      </c>
      <c r="C95" s="1887">
        <v>2210</v>
      </c>
      <c r="D95" s="1888" t="s">
        <v>92</v>
      </c>
      <c r="E95" s="167" t="s">
        <v>95</v>
      </c>
      <c r="F95" s="1898" t="s">
        <v>43</v>
      </c>
      <c r="G95" s="1302" t="s">
        <v>555</v>
      </c>
      <c r="H95" s="636">
        <f>ЗвітІнд.Кошторис!G95</f>
        <v>0</v>
      </c>
      <c r="I95" s="806">
        <f>ЗвітІнд.Кошторис!H95</f>
        <v>0</v>
      </c>
      <c r="J95" s="807">
        <f>ЗвітІнд.Кошторис!I95</f>
        <v>0</v>
      </c>
      <c r="K95" s="1899" t="s">
        <v>34</v>
      </c>
      <c r="L95" s="1900" t="s">
        <v>34</v>
      </c>
      <c r="M95" s="1900" t="s">
        <v>34</v>
      </c>
      <c r="N95" s="1901" t="s">
        <v>34</v>
      </c>
    </row>
    <row r="96" spans="1:14" s="161" customFormat="1" ht="12" outlineLevel="1" x14ac:dyDescent="0.25">
      <c r="A96" s="1156"/>
      <c r="B96" s="1889"/>
      <c r="C96" s="1890"/>
      <c r="D96" s="1849" t="s">
        <v>92</v>
      </c>
      <c r="E96" s="168" t="s">
        <v>85</v>
      </c>
      <c r="F96" s="1851" t="s">
        <v>35</v>
      </c>
      <c r="G96" s="1295" t="s">
        <v>555</v>
      </c>
      <c r="H96" s="789">
        <f>ЗвітІнд.Кошторис!G96</f>
        <v>0</v>
      </c>
      <c r="I96" s="1827">
        <f>ЗвітІнд.Кошторис!H96</f>
        <v>0</v>
      </c>
      <c r="J96" s="1828">
        <f>ЗвітІнд.Кошторис!I96</f>
        <v>0</v>
      </c>
      <c r="K96" s="1829" t="s">
        <v>34</v>
      </c>
      <c r="L96" s="1830" t="s">
        <v>34</v>
      </c>
      <c r="M96" s="1830" t="s">
        <v>34</v>
      </c>
      <c r="N96" s="1831" t="s">
        <v>34</v>
      </c>
    </row>
    <row r="97" spans="1:14" s="161" customFormat="1" ht="12" outlineLevel="1" x14ac:dyDescent="0.25">
      <c r="A97" s="1156"/>
      <c r="B97" s="1889"/>
      <c r="C97" s="1890"/>
      <c r="D97" s="1849" t="s">
        <v>92</v>
      </c>
      <c r="E97" s="168" t="s">
        <v>86</v>
      </c>
      <c r="F97" s="1851" t="s">
        <v>62</v>
      </c>
      <c r="G97" s="1295" t="s">
        <v>555</v>
      </c>
      <c r="H97" s="1902">
        <f>ЗвітІнд.Кошторис!G97</f>
        <v>0</v>
      </c>
      <c r="I97" s="1903">
        <f>ЗвітІнд.Кошторис!H97</f>
        <v>0</v>
      </c>
      <c r="J97" s="1904">
        <f>ЗвітІнд.Кошторис!I97</f>
        <v>0</v>
      </c>
      <c r="K97" s="1829" t="s">
        <v>34</v>
      </c>
      <c r="L97" s="1830" t="s">
        <v>34</v>
      </c>
      <c r="M97" s="1830" t="s">
        <v>34</v>
      </c>
      <c r="N97" s="1831" t="s">
        <v>34</v>
      </c>
    </row>
    <row r="98" spans="1:14" s="143" customFormat="1" outlineLevel="1" x14ac:dyDescent="0.25">
      <c r="A98" s="448"/>
      <c r="B98" s="1886" t="s">
        <v>103</v>
      </c>
      <c r="C98" s="1887">
        <v>2210</v>
      </c>
      <c r="D98" s="1888" t="s">
        <v>92</v>
      </c>
      <c r="E98" s="167" t="s">
        <v>96</v>
      </c>
      <c r="F98" s="1898" t="s">
        <v>43</v>
      </c>
      <c r="G98" s="1302" t="s">
        <v>555</v>
      </c>
      <c r="H98" s="636">
        <f>ЗвітІнд.Кошторис!G98</f>
        <v>0</v>
      </c>
      <c r="I98" s="806">
        <f>ЗвітІнд.Кошторис!H98</f>
        <v>0</v>
      </c>
      <c r="J98" s="807">
        <f>ЗвітІнд.Кошторис!I98</f>
        <v>0</v>
      </c>
      <c r="K98" s="1845" t="s">
        <v>34</v>
      </c>
      <c r="L98" s="1846" t="s">
        <v>34</v>
      </c>
      <c r="M98" s="1846" t="s">
        <v>34</v>
      </c>
      <c r="N98" s="1847" t="s">
        <v>34</v>
      </c>
    </row>
    <row r="99" spans="1:14" s="161" customFormat="1" ht="12" outlineLevel="1" x14ac:dyDescent="0.25">
      <c r="A99" s="1156"/>
      <c r="B99" s="1889"/>
      <c r="C99" s="1890"/>
      <c r="D99" s="1849" t="s">
        <v>92</v>
      </c>
      <c r="E99" s="153" t="s">
        <v>85</v>
      </c>
      <c r="F99" s="1851" t="s">
        <v>35</v>
      </c>
      <c r="G99" s="1295" t="s">
        <v>555</v>
      </c>
      <c r="H99" s="789">
        <f>ЗвітІнд.Кошторис!G99</f>
        <v>0</v>
      </c>
      <c r="I99" s="1827">
        <f>ЗвітІнд.Кошторис!H99</f>
        <v>0</v>
      </c>
      <c r="J99" s="1828">
        <f>ЗвітІнд.Кошторис!I99</f>
        <v>0</v>
      </c>
      <c r="K99" s="1829" t="s">
        <v>34</v>
      </c>
      <c r="L99" s="1830" t="s">
        <v>34</v>
      </c>
      <c r="M99" s="1830" t="s">
        <v>34</v>
      </c>
      <c r="N99" s="1831" t="s">
        <v>34</v>
      </c>
    </row>
    <row r="100" spans="1:14" s="161" customFormat="1" ht="12" outlineLevel="1" x14ac:dyDescent="0.25">
      <c r="A100" s="1156"/>
      <c r="B100" s="1889"/>
      <c r="C100" s="1890"/>
      <c r="D100" s="1849" t="s">
        <v>92</v>
      </c>
      <c r="E100" s="153" t="s">
        <v>86</v>
      </c>
      <c r="F100" s="1851" t="s">
        <v>62</v>
      </c>
      <c r="G100" s="1295" t="s">
        <v>555</v>
      </c>
      <c r="H100" s="1902">
        <f>ЗвітІнд.Кошторис!G100</f>
        <v>0</v>
      </c>
      <c r="I100" s="1903">
        <f>ЗвітІнд.Кошторис!H100</f>
        <v>0</v>
      </c>
      <c r="J100" s="1904">
        <f>ЗвітІнд.Кошторис!I100</f>
        <v>0</v>
      </c>
      <c r="K100" s="1829" t="s">
        <v>34</v>
      </c>
      <c r="L100" s="1830" t="s">
        <v>34</v>
      </c>
      <c r="M100" s="1830" t="s">
        <v>34</v>
      </c>
      <c r="N100" s="1831" t="s">
        <v>34</v>
      </c>
    </row>
    <row r="101" spans="1:14" s="143" customFormat="1" outlineLevel="1" x14ac:dyDescent="0.25">
      <c r="A101" s="448"/>
      <c r="B101" s="1905" t="s">
        <v>424</v>
      </c>
      <c r="C101" s="1843">
        <v>2210</v>
      </c>
      <c r="D101" s="1844" t="s">
        <v>92</v>
      </c>
      <c r="E101" s="169" t="s">
        <v>425</v>
      </c>
      <c r="F101" s="1843" t="s">
        <v>43</v>
      </c>
      <c r="G101" s="1294" t="s">
        <v>555</v>
      </c>
      <c r="H101" s="639">
        <f>ЗвітІнд.Кошторис!G101</f>
        <v>189.1</v>
      </c>
      <c r="I101" s="787">
        <f>ЗвітІнд.Кошторис!H101</f>
        <v>159.69999999999999</v>
      </c>
      <c r="J101" s="788">
        <f>ЗвітІнд.Кошторис!I101</f>
        <v>29.4</v>
      </c>
      <c r="K101" s="1845" t="s">
        <v>34</v>
      </c>
      <c r="L101" s="1846" t="s">
        <v>34</v>
      </c>
      <c r="M101" s="1846" t="s">
        <v>34</v>
      </c>
      <c r="N101" s="1847" t="s">
        <v>34</v>
      </c>
    </row>
    <row r="102" spans="1:14" s="161" customFormat="1" ht="12" outlineLevel="1" x14ac:dyDescent="0.25">
      <c r="A102" s="1156"/>
      <c r="B102" s="1906"/>
      <c r="C102" s="1890"/>
      <c r="D102" s="1849" t="s">
        <v>92</v>
      </c>
      <c r="E102" s="153" t="s">
        <v>85</v>
      </c>
      <c r="F102" s="1824" t="s">
        <v>35</v>
      </c>
      <c r="G102" s="1292" t="s">
        <v>555</v>
      </c>
      <c r="H102" s="789">
        <f>ЗвітІнд.Кошторис!G102</f>
        <v>99</v>
      </c>
      <c r="I102" s="1827">
        <f>ЗвітІнд.Кошторис!H102</f>
        <v>81</v>
      </c>
      <c r="J102" s="1828">
        <f>ЗвітІнд.Кошторис!I102</f>
        <v>18</v>
      </c>
      <c r="K102" s="1829" t="s">
        <v>34</v>
      </c>
      <c r="L102" s="1830" t="s">
        <v>34</v>
      </c>
      <c r="M102" s="1830" t="s">
        <v>34</v>
      </c>
      <c r="N102" s="1831" t="s">
        <v>34</v>
      </c>
    </row>
    <row r="103" spans="1:14" s="161" customFormat="1" ht="12.75" outlineLevel="1" thickBot="1" x14ac:dyDescent="0.3">
      <c r="A103" s="1156"/>
      <c r="B103" s="1907"/>
      <c r="C103" s="1908"/>
      <c r="D103" s="1834" t="s">
        <v>92</v>
      </c>
      <c r="E103" s="154" t="s">
        <v>86</v>
      </c>
      <c r="F103" s="1833" t="s">
        <v>62</v>
      </c>
      <c r="G103" s="1293" t="s">
        <v>555</v>
      </c>
      <c r="H103" s="1836">
        <f>ЗвітІнд.Кошторис!G103</f>
        <v>1803.3808641400001</v>
      </c>
      <c r="I103" s="1837">
        <f>ЗвітІнд.Кошторис!H103</f>
        <v>1972.15061728</v>
      </c>
      <c r="J103" s="1838">
        <f>ЗвітІнд.Кошторис!I103</f>
        <v>1634.6111109999999</v>
      </c>
      <c r="K103" s="1839" t="s">
        <v>34</v>
      </c>
      <c r="L103" s="1840" t="s">
        <v>34</v>
      </c>
      <c r="M103" s="1840" t="s">
        <v>34</v>
      </c>
      <c r="N103" s="1841" t="s">
        <v>34</v>
      </c>
    </row>
    <row r="104" spans="1:14" s="131" customFormat="1" ht="27" outlineLevel="1" thickTop="1" thickBot="1" x14ac:dyDescent="0.3">
      <c r="A104" s="127"/>
      <c r="B104" s="1877" t="s">
        <v>106</v>
      </c>
      <c r="C104" s="1909">
        <v>2210</v>
      </c>
      <c r="D104" s="1910" t="s">
        <v>98</v>
      </c>
      <c r="E104" s="1878" t="s">
        <v>426</v>
      </c>
      <c r="F104" s="1859" t="s">
        <v>43</v>
      </c>
      <c r="G104" s="1299" t="s">
        <v>555</v>
      </c>
      <c r="H104" s="714">
        <f>ЗвітІнд.Кошторис!G104</f>
        <v>0</v>
      </c>
      <c r="I104" s="961">
        <f>ЗвітІнд.Кошторис!H104</f>
        <v>0</v>
      </c>
      <c r="J104" s="1863">
        <f>ЗвітІнд.Кошторис!I104</f>
        <v>0</v>
      </c>
      <c r="K104" s="1883" t="s">
        <v>34</v>
      </c>
      <c r="L104" s="1884" t="s">
        <v>34</v>
      </c>
      <c r="M104" s="1884" t="s">
        <v>34</v>
      </c>
      <c r="N104" s="1885" t="s">
        <v>34</v>
      </c>
    </row>
    <row r="105" spans="1:14" s="143" customFormat="1" ht="15.75" outlineLevel="1" thickTop="1" x14ac:dyDescent="0.25">
      <c r="A105" s="448"/>
      <c r="B105" s="1911" t="s">
        <v>108</v>
      </c>
      <c r="C105" s="1912">
        <v>2210</v>
      </c>
      <c r="D105" s="1913" t="s">
        <v>98</v>
      </c>
      <c r="E105" s="160" t="s">
        <v>100</v>
      </c>
      <c r="F105" s="1887" t="s">
        <v>43</v>
      </c>
      <c r="G105" s="1294" t="s">
        <v>555</v>
      </c>
      <c r="H105" s="639">
        <f>ЗвітІнд.Кошторис!G105</f>
        <v>0</v>
      </c>
      <c r="I105" s="787">
        <f>ЗвітІнд.Кошторис!H105</f>
        <v>0</v>
      </c>
      <c r="J105" s="788">
        <f>ЗвітІнд.Кошторис!I105</f>
        <v>0</v>
      </c>
      <c r="K105" s="1845" t="s">
        <v>34</v>
      </c>
      <c r="L105" s="1846" t="s">
        <v>34</v>
      </c>
      <c r="M105" s="1846" t="s">
        <v>34</v>
      </c>
      <c r="N105" s="1847" t="s">
        <v>34</v>
      </c>
    </row>
    <row r="106" spans="1:14" s="161" customFormat="1" ht="12" outlineLevel="1" x14ac:dyDescent="0.25">
      <c r="A106" s="1156"/>
      <c r="B106" s="1906"/>
      <c r="C106" s="1914"/>
      <c r="D106" s="1870" t="s">
        <v>98</v>
      </c>
      <c r="E106" s="153" t="s">
        <v>85</v>
      </c>
      <c r="F106" s="1824" t="s">
        <v>35</v>
      </c>
      <c r="G106" s="1292" t="s">
        <v>555</v>
      </c>
      <c r="H106" s="789">
        <f>ЗвітІнд.Кошторис!G106</f>
        <v>0</v>
      </c>
      <c r="I106" s="1827">
        <f>ЗвітІнд.Кошторис!H106</f>
        <v>0</v>
      </c>
      <c r="J106" s="1828">
        <f>ЗвітІнд.Кошторис!I106</f>
        <v>0</v>
      </c>
      <c r="K106" s="1829" t="s">
        <v>34</v>
      </c>
      <c r="L106" s="1830" t="s">
        <v>34</v>
      </c>
      <c r="M106" s="1830" t="s">
        <v>34</v>
      </c>
      <c r="N106" s="1831" t="s">
        <v>34</v>
      </c>
    </row>
    <row r="107" spans="1:14" s="161" customFormat="1" ht="12" outlineLevel="1" x14ac:dyDescent="0.25">
      <c r="A107" s="1156"/>
      <c r="B107" s="1906"/>
      <c r="C107" s="1914"/>
      <c r="D107" s="1870" t="s">
        <v>98</v>
      </c>
      <c r="E107" s="153" t="s">
        <v>86</v>
      </c>
      <c r="F107" s="1824" t="s">
        <v>62</v>
      </c>
      <c r="G107" s="1292" t="s">
        <v>555</v>
      </c>
      <c r="H107" s="1902">
        <f>ЗвітІнд.Кошторис!G107</f>
        <v>0</v>
      </c>
      <c r="I107" s="1903">
        <f>ЗвітІнд.Кошторис!H107</f>
        <v>0</v>
      </c>
      <c r="J107" s="1904">
        <f>ЗвітІнд.Кошторис!I107</f>
        <v>0</v>
      </c>
      <c r="K107" s="1895" t="s">
        <v>34</v>
      </c>
      <c r="L107" s="1896" t="s">
        <v>34</v>
      </c>
      <c r="M107" s="1896" t="s">
        <v>34</v>
      </c>
      <c r="N107" s="1897" t="s">
        <v>34</v>
      </c>
    </row>
    <row r="108" spans="1:14" s="143" customFormat="1" outlineLevel="1" x14ac:dyDescent="0.25">
      <c r="A108" s="448"/>
      <c r="B108" s="1911" t="s">
        <v>110</v>
      </c>
      <c r="C108" s="1912">
        <v>2210</v>
      </c>
      <c r="D108" s="1913" t="s">
        <v>98</v>
      </c>
      <c r="E108" s="160" t="s">
        <v>102</v>
      </c>
      <c r="F108" s="1887" t="s">
        <v>43</v>
      </c>
      <c r="G108" s="1303" t="s">
        <v>555</v>
      </c>
      <c r="H108" s="636">
        <f>ЗвітІнд.Кошторис!G108</f>
        <v>0</v>
      </c>
      <c r="I108" s="806">
        <f>ЗвітІнд.Кошторис!H108</f>
        <v>0</v>
      </c>
      <c r="J108" s="807">
        <f>ЗвітІнд.Кошторис!I108</f>
        <v>0</v>
      </c>
      <c r="K108" s="1899" t="s">
        <v>34</v>
      </c>
      <c r="L108" s="1900" t="s">
        <v>34</v>
      </c>
      <c r="M108" s="1900" t="s">
        <v>34</v>
      </c>
      <c r="N108" s="1901" t="s">
        <v>34</v>
      </c>
    </row>
    <row r="109" spans="1:14" s="161" customFormat="1" ht="12" outlineLevel="1" x14ac:dyDescent="0.25">
      <c r="A109" s="1156"/>
      <c r="B109" s="1906"/>
      <c r="C109" s="1914"/>
      <c r="D109" s="1870" t="s">
        <v>98</v>
      </c>
      <c r="E109" s="153" t="s">
        <v>85</v>
      </c>
      <c r="F109" s="1824" t="s">
        <v>35</v>
      </c>
      <c r="G109" s="1292" t="s">
        <v>555</v>
      </c>
      <c r="H109" s="789">
        <f>ЗвітІнд.Кошторис!G109</f>
        <v>0</v>
      </c>
      <c r="I109" s="1827">
        <f>ЗвітІнд.Кошторис!H109</f>
        <v>0</v>
      </c>
      <c r="J109" s="1828">
        <f>ЗвітІнд.Кошторис!I109</f>
        <v>0</v>
      </c>
      <c r="K109" s="1829" t="s">
        <v>34</v>
      </c>
      <c r="L109" s="1830" t="s">
        <v>34</v>
      </c>
      <c r="M109" s="1830" t="s">
        <v>34</v>
      </c>
      <c r="N109" s="1831" t="s">
        <v>34</v>
      </c>
    </row>
    <row r="110" spans="1:14" s="161" customFormat="1" ht="12" outlineLevel="1" x14ac:dyDescent="0.25">
      <c r="A110" s="1156"/>
      <c r="B110" s="1906"/>
      <c r="C110" s="1914"/>
      <c r="D110" s="1870" t="s">
        <v>98</v>
      </c>
      <c r="E110" s="153" t="s">
        <v>86</v>
      </c>
      <c r="F110" s="1851" t="s">
        <v>62</v>
      </c>
      <c r="G110" s="1295" t="s">
        <v>555</v>
      </c>
      <c r="H110" s="1902">
        <f>ЗвітІнд.Кошторис!G110</f>
        <v>0</v>
      </c>
      <c r="I110" s="1903">
        <f>ЗвітІнд.Кошторис!H110</f>
        <v>0</v>
      </c>
      <c r="J110" s="1904">
        <f>ЗвітІнд.Кошторис!I110</f>
        <v>0</v>
      </c>
      <c r="K110" s="1829" t="s">
        <v>34</v>
      </c>
      <c r="L110" s="1830" t="s">
        <v>34</v>
      </c>
      <c r="M110" s="1830" t="s">
        <v>34</v>
      </c>
      <c r="N110" s="1831" t="s">
        <v>34</v>
      </c>
    </row>
    <row r="111" spans="1:14" s="143" customFormat="1" outlineLevel="1" x14ac:dyDescent="0.25">
      <c r="A111" s="448"/>
      <c r="B111" s="1886" t="s">
        <v>112</v>
      </c>
      <c r="C111" s="1912">
        <v>2210</v>
      </c>
      <c r="D111" s="1913" t="s">
        <v>98</v>
      </c>
      <c r="E111" s="160" t="s">
        <v>104</v>
      </c>
      <c r="F111" s="1898" t="s">
        <v>43</v>
      </c>
      <c r="G111" s="1302" t="s">
        <v>555</v>
      </c>
      <c r="H111" s="636">
        <f>ЗвітІнд.Кошторис!G111</f>
        <v>0</v>
      </c>
      <c r="I111" s="806">
        <f>ЗвітІнд.Кошторис!H111</f>
        <v>0</v>
      </c>
      <c r="J111" s="807">
        <f>ЗвітІнд.Кошторис!I111</f>
        <v>0</v>
      </c>
      <c r="K111" s="1845" t="s">
        <v>34</v>
      </c>
      <c r="L111" s="1846" t="s">
        <v>34</v>
      </c>
      <c r="M111" s="1846" t="s">
        <v>34</v>
      </c>
      <c r="N111" s="1847" t="s">
        <v>34</v>
      </c>
    </row>
    <row r="112" spans="1:14" s="161" customFormat="1" ht="12" outlineLevel="1" x14ac:dyDescent="0.25">
      <c r="A112" s="1156"/>
      <c r="B112" s="1889"/>
      <c r="C112" s="1914"/>
      <c r="D112" s="1870" t="s">
        <v>98</v>
      </c>
      <c r="E112" s="168" t="s">
        <v>85</v>
      </c>
      <c r="F112" s="1851" t="s">
        <v>35</v>
      </c>
      <c r="G112" s="1295" t="s">
        <v>555</v>
      </c>
      <c r="H112" s="789">
        <f>ЗвітІнд.Кошторис!G112</f>
        <v>0</v>
      </c>
      <c r="I112" s="1827">
        <f>ЗвітІнд.Кошторис!H112</f>
        <v>0</v>
      </c>
      <c r="J112" s="1828">
        <f>ЗвітІнд.Кошторис!I112</f>
        <v>0</v>
      </c>
      <c r="K112" s="1829" t="s">
        <v>34</v>
      </c>
      <c r="L112" s="1830" t="s">
        <v>34</v>
      </c>
      <c r="M112" s="1830" t="s">
        <v>34</v>
      </c>
      <c r="N112" s="1831" t="s">
        <v>34</v>
      </c>
    </row>
    <row r="113" spans="1:15" s="161" customFormat="1" ht="12" outlineLevel="1" x14ac:dyDescent="0.25">
      <c r="A113" s="1156"/>
      <c r="B113" s="1889"/>
      <c r="C113" s="1914"/>
      <c r="D113" s="1870" t="s">
        <v>98</v>
      </c>
      <c r="E113" s="168" t="s">
        <v>86</v>
      </c>
      <c r="F113" s="1851" t="s">
        <v>62</v>
      </c>
      <c r="G113" s="1295" t="s">
        <v>555</v>
      </c>
      <c r="H113" s="1902">
        <f>ЗвітІнд.Кошторис!G113</f>
        <v>0</v>
      </c>
      <c r="I113" s="1903">
        <f>ЗвітІнд.Кошторис!H113</f>
        <v>0</v>
      </c>
      <c r="J113" s="1904">
        <f>ЗвітІнд.Кошторис!I113</f>
        <v>0</v>
      </c>
      <c r="K113" s="1895" t="s">
        <v>34</v>
      </c>
      <c r="L113" s="1896" t="s">
        <v>34</v>
      </c>
      <c r="M113" s="1896" t="s">
        <v>34</v>
      </c>
      <c r="N113" s="1897" t="s">
        <v>34</v>
      </c>
    </row>
    <row r="114" spans="1:15" s="143" customFormat="1" outlineLevel="1" x14ac:dyDescent="0.25">
      <c r="A114" s="448"/>
      <c r="B114" s="1886" t="s">
        <v>114</v>
      </c>
      <c r="C114" s="1912">
        <v>2210</v>
      </c>
      <c r="D114" s="1913" t="s">
        <v>98</v>
      </c>
      <c r="E114" s="167" t="s">
        <v>105</v>
      </c>
      <c r="F114" s="1898" t="s">
        <v>43</v>
      </c>
      <c r="G114" s="1302" t="s">
        <v>555</v>
      </c>
      <c r="H114" s="636">
        <f>ЗвітІнд.Кошторис!G114</f>
        <v>0</v>
      </c>
      <c r="I114" s="806">
        <f>ЗвітІнд.Кошторис!H114</f>
        <v>0</v>
      </c>
      <c r="J114" s="807">
        <f>ЗвітІнд.Кошторис!I114</f>
        <v>0</v>
      </c>
      <c r="K114" s="1899" t="s">
        <v>34</v>
      </c>
      <c r="L114" s="1900" t="s">
        <v>34</v>
      </c>
      <c r="M114" s="1900" t="s">
        <v>34</v>
      </c>
      <c r="N114" s="1901" t="s">
        <v>34</v>
      </c>
    </row>
    <row r="115" spans="1:15" s="161" customFormat="1" ht="12" outlineLevel="1" x14ac:dyDescent="0.25">
      <c r="A115" s="1156"/>
      <c r="B115" s="1889"/>
      <c r="C115" s="1914"/>
      <c r="D115" s="1870" t="s">
        <v>98</v>
      </c>
      <c r="E115" s="168" t="s">
        <v>85</v>
      </c>
      <c r="F115" s="1851" t="s">
        <v>35</v>
      </c>
      <c r="G115" s="1295" t="s">
        <v>555</v>
      </c>
      <c r="H115" s="789">
        <f>ЗвітІнд.Кошторис!G115</f>
        <v>0</v>
      </c>
      <c r="I115" s="1827">
        <f>ЗвітІнд.Кошторис!H115</f>
        <v>0</v>
      </c>
      <c r="J115" s="1828">
        <f>ЗвітІнд.Кошторис!I115</f>
        <v>0</v>
      </c>
      <c r="K115" s="1829" t="s">
        <v>34</v>
      </c>
      <c r="L115" s="1830" t="s">
        <v>34</v>
      </c>
      <c r="M115" s="1830" t="s">
        <v>34</v>
      </c>
      <c r="N115" s="1831" t="s">
        <v>34</v>
      </c>
    </row>
    <row r="116" spans="1:15" s="161" customFormat="1" ht="12" outlineLevel="1" x14ac:dyDescent="0.25">
      <c r="A116" s="1156"/>
      <c r="B116" s="1906"/>
      <c r="C116" s="1914"/>
      <c r="D116" s="1870" t="s">
        <v>98</v>
      </c>
      <c r="E116" s="168" t="s">
        <v>86</v>
      </c>
      <c r="F116" s="1851" t="s">
        <v>62</v>
      </c>
      <c r="G116" s="1295" t="s">
        <v>555</v>
      </c>
      <c r="H116" s="1902">
        <f>ЗвітІнд.Кошторис!G116</f>
        <v>0</v>
      </c>
      <c r="I116" s="1903">
        <f>ЗвітІнд.Кошторис!H116</f>
        <v>0</v>
      </c>
      <c r="J116" s="1904">
        <f>ЗвітІнд.Кошторис!I116</f>
        <v>0</v>
      </c>
      <c r="K116" s="1829" t="s">
        <v>34</v>
      </c>
      <c r="L116" s="1830" t="s">
        <v>34</v>
      </c>
      <c r="M116" s="1830" t="s">
        <v>34</v>
      </c>
      <c r="N116" s="1831" t="s">
        <v>34</v>
      </c>
    </row>
    <row r="117" spans="1:15" s="143" customFormat="1" outlineLevel="1" x14ac:dyDescent="0.25">
      <c r="A117" s="448"/>
      <c r="B117" s="1911" t="s">
        <v>116</v>
      </c>
      <c r="C117" s="1912">
        <v>2210</v>
      </c>
      <c r="D117" s="1913" t="s">
        <v>98</v>
      </c>
      <c r="E117" s="167" t="s">
        <v>427</v>
      </c>
      <c r="F117" s="1857" t="s">
        <v>43</v>
      </c>
      <c r="G117" s="1297" t="s">
        <v>555</v>
      </c>
      <c r="H117" s="639">
        <f>ЗвітІнд.Кошторис!G117</f>
        <v>0</v>
      </c>
      <c r="I117" s="787">
        <f>ЗвітІнд.Кошторис!H117</f>
        <v>0</v>
      </c>
      <c r="J117" s="788">
        <f>ЗвітІнд.Кошторис!I117</f>
        <v>0</v>
      </c>
      <c r="K117" s="1845" t="s">
        <v>34</v>
      </c>
      <c r="L117" s="1846" t="s">
        <v>34</v>
      </c>
      <c r="M117" s="1846" t="s">
        <v>34</v>
      </c>
      <c r="N117" s="1847" t="s">
        <v>34</v>
      </c>
    </row>
    <row r="118" spans="1:15" s="161" customFormat="1" ht="12" outlineLevel="1" x14ac:dyDescent="0.25">
      <c r="A118" s="1156"/>
      <c r="B118" s="1906"/>
      <c r="C118" s="1914"/>
      <c r="D118" s="1870" t="s">
        <v>98</v>
      </c>
      <c r="E118" s="168" t="s">
        <v>85</v>
      </c>
      <c r="F118" s="1851" t="s">
        <v>35</v>
      </c>
      <c r="G118" s="1295" t="s">
        <v>555</v>
      </c>
      <c r="H118" s="789">
        <f>ЗвітІнд.Кошторис!G118</f>
        <v>0</v>
      </c>
      <c r="I118" s="1827">
        <f>ЗвітІнд.Кошторис!H118</f>
        <v>0</v>
      </c>
      <c r="J118" s="1828">
        <f>ЗвітІнд.Кошторис!I118</f>
        <v>0</v>
      </c>
      <c r="K118" s="1829" t="s">
        <v>34</v>
      </c>
      <c r="L118" s="1830" t="s">
        <v>34</v>
      </c>
      <c r="M118" s="1830" t="s">
        <v>34</v>
      </c>
      <c r="N118" s="1831" t="s">
        <v>34</v>
      </c>
    </row>
    <row r="119" spans="1:15" s="161" customFormat="1" ht="12" outlineLevel="1" x14ac:dyDescent="0.25">
      <c r="A119" s="1156"/>
      <c r="B119" s="1906"/>
      <c r="C119" s="1914"/>
      <c r="D119" s="1870" t="s">
        <v>98</v>
      </c>
      <c r="E119" s="168" t="s">
        <v>86</v>
      </c>
      <c r="F119" s="1851" t="s">
        <v>62</v>
      </c>
      <c r="G119" s="1295" t="s">
        <v>555</v>
      </c>
      <c r="H119" s="1902">
        <f>ЗвітІнд.Кошторис!G119</f>
        <v>0</v>
      </c>
      <c r="I119" s="1903">
        <f>ЗвітІнд.Кошторис!H119</f>
        <v>0</v>
      </c>
      <c r="J119" s="1904">
        <f>ЗвітІнд.Кошторис!I119</f>
        <v>0</v>
      </c>
      <c r="K119" s="1829" t="s">
        <v>34</v>
      </c>
      <c r="L119" s="1830" t="s">
        <v>34</v>
      </c>
      <c r="M119" s="1830" t="s">
        <v>34</v>
      </c>
      <c r="N119" s="1831" t="s">
        <v>34</v>
      </c>
    </row>
    <row r="120" spans="1:15" s="161" customFormat="1" outlineLevel="1" x14ac:dyDescent="0.25">
      <c r="A120" s="448"/>
      <c r="B120" s="1911" t="s">
        <v>118</v>
      </c>
      <c r="C120" s="1912">
        <v>2210</v>
      </c>
      <c r="D120" s="1913" t="s">
        <v>98</v>
      </c>
      <c r="E120" s="169" t="s">
        <v>428</v>
      </c>
      <c r="F120" s="1857" t="s">
        <v>43</v>
      </c>
      <c r="G120" s="1297" t="s">
        <v>555</v>
      </c>
      <c r="H120" s="639">
        <f>ЗвітІнд.Кошторис!G120</f>
        <v>0</v>
      </c>
      <c r="I120" s="787">
        <f>ЗвітІнд.Кошторис!H120</f>
        <v>0</v>
      </c>
      <c r="J120" s="788">
        <f>ЗвітІнд.Кошторис!I120</f>
        <v>0</v>
      </c>
      <c r="K120" s="1845" t="s">
        <v>34</v>
      </c>
      <c r="L120" s="1846" t="s">
        <v>34</v>
      </c>
      <c r="M120" s="1846" t="s">
        <v>34</v>
      </c>
      <c r="N120" s="1847" t="s">
        <v>34</v>
      </c>
      <c r="O120" s="143"/>
    </row>
    <row r="121" spans="1:15" s="161" customFormat="1" ht="12" outlineLevel="1" x14ac:dyDescent="0.25">
      <c r="A121" s="1156"/>
      <c r="B121" s="1906"/>
      <c r="C121" s="1914"/>
      <c r="D121" s="1870" t="s">
        <v>98</v>
      </c>
      <c r="E121" s="168" t="s">
        <v>85</v>
      </c>
      <c r="F121" s="1851" t="s">
        <v>35</v>
      </c>
      <c r="G121" s="1295" t="s">
        <v>555</v>
      </c>
      <c r="H121" s="789">
        <f>ЗвітІнд.Кошторис!G121</f>
        <v>0</v>
      </c>
      <c r="I121" s="1827">
        <f>ЗвітІнд.Кошторис!H121</f>
        <v>0</v>
      </c>
      <c r="J121" s="1828">
        <f>ЗвітІнд.Кошторис!I121</f>
        <v>0</v>
      </c>
      <c r="K121" s="1829" t="s">
        <v>34</v>
      </c>
      <c r="L121" s="1830" t="s">
        <v>34</v>
      </c>
      <c r="M121" s="1830" t="s">
        <v>34</v>
      </c>
      <c r="N121" s="1831" t="s">
        <v>34</v>
      </c>
    </row>
    <row r="122" spans="1:15" s="161" customFormat="1" ht="12" outlineLevel="1" x14ac:dyDescent="0.25">
      <c r="A122" s="1156"/>
      <c r="B122" s="1906"/>
      <c r="C122" s="1914"/>
      <c r="D122" s="1870" t="s">
        <v>98</v>
      </c>
      <c r="E122" s="168" t="s">
        <v>86</v>
      </c>
      <c r="F122" s="1851" t="s">
        <v>62</v>
      </c>
      <c r="G122" s="1295" t="s">
        <v>555</v>
      </c>
      <c r="H122" s="1902">
        <f>ЗвітІнд.Кошторис!G122</f>
        <v>0</v>
      </c>
      <c r="I122" s="1903">
        <f>ЗвітІнд.Кошторис!H122</f>
        <v>0</v>
      </c>
      <c r="J122" s="1904">
        <f>ЗвітІнд.Кошторис!I122</f>
        <v>0</v>
      </c>
      <c r="K122" s="1829" t="s">
        <v>34</v>
      </c>
      <c r="L122" s="1830" t="s">
        <v>34</v>
      </c>
      <c r="M122" s="1830" t="s">
        <v>34</v>
      </c>
      <c r="N122" s="1831" t="s">
        <v>34</v>
      </c>
    </row>
    <row r="123" spans="1:15" s="161" customFormat="1" outlineLevel="1" x14ac:dyDescent="0.25">
      <c r="A123" s="448"/>
      <c r="B123" s="1911" t="s">
        <v>120</v>
      </c>
      <c r="C123" s="1912">
        <v>2210</v>
      </c>
      <c r="D123" s="1913" t="s">
        <v>98</v>
      </c>
      <c r="E123" s="169" t="s">
        <v>429</v>
      </c>
      <c r="F123" s="1857" t="s">
        <v>43</v>
      </c>
      <c r="G123" s="1297" t="s">
        <v>555</v>
      </c>
      <c r="H123" s="639">
        <f>ЗвітІнд.Кошторис!G123</f>
        <v>0</v>
      </c>
      <c r="I123" s="787">
        <f>ЗвітІнд.Кошторис!H123</f>
        <v>0</v>
      </c>
      <c r="J123" s="788">
        <f>ЗвітІнд.Кошторис!I123</f>
        <v>0</v>
      </c>
      <c r="K123" s="1845" t="s">
        <v>34</v>
      </c>
      <c r="L123" s="1846" t="s">
        <v>34</v>
      </c>
      <c r="M123" s="1846" t="s">
        <v>34</v>
      </c>
      <c r="N123" s="1847" t="s">
        <v>34</v>
      </c>
      <c r="O123" s="143"/>
    </row>
    <row r="124" spans="1:15" s="161" customFormat="1" ht="12" outlineLevel="1" x14ac:dyDescent="0.25">
      <c r="A124" s="1156"/>
      <c r="B124" s="1906"/>
      <c r="C124" s="1914"/>
      <c r="D124" s="1870" t="s">
        <v>98</v>
      </c>
      <c r="E124" s="168" t="s">
        <v>85</v>
      </c>
      <c r="F124" s="1851" t="s">
        <v>35</v>
      </c>
      <c r="G124" s="1295" t="s">
        <v>555</v>
      </c>
      <c r="H124" s="789">
        <f>ЗвітІнд.Кошторис!G124</f>
        <v>0</v>
      </c>
      <c r="I124" s="1827">
        <f>ЗвітІнд.Кошторис!H124</f>
        <v>0</v>
      </c>
      <c r="J124" s="1828">
        <f>ЗвітІнд.Кошторис!I124</f>
        <v>0</v>
      </c>
      <c r="K124" s="1829" t="s">
        <v>34</v>
      </c>
      <c r="L124" s="1830" t="s">
        <v>34</v>
      </c>
      <c r="M124" s="1830" t="s">
        <v>34</v>
      </c>
      <c r="N124" s="1831" t="s">
        <v>34</v>
      </c>
    </row>
    <row r="125" spans="1:15" s="161" customFormat="1" ht="12" outlineLevel="1" x14ac:dyDescent="0.25">
      <c r="A125" s="1156"/>
      <c r="B125" s="1906"/>
      <c r="C125" s="1914"/>
      <c r="D125" s="1870" t="s">
        <v>98</v>
      </c>
      <c r="E125" s="168" t="s">
        <v>86</v>
      </c>
      <c r="F125" s="1851" t="s">
        <v>62</v>
      </c>
      <c r="G125" s="1295" t="s">
        <v>555</v>
      </c>
      <c r="H125" s="1902">
        <f>ЗвітІнд.Кошторис!G125</f>
        <v>0</v>
      </c>
      <c r="I125" s="1903">
        <f>ЗвітІнд.Кошторис!H125</f>
        <v>0</v>
      </c>
      <c r="J125" s="1904">
        <f>ЗвітІнд.Кошторис!I125</f>
        <v>0</v>
      </c>
      <c r="K125" s="1829" t="s">
        <v>34</v>
      </c>
      <c r="L125" s="1830" t="s">
        <v>34</v>
      </c>
      <c r="M125" s="1830" t="s">
        <v>34</v>
      </c>
      <c r="N125" s="1831" t="s">
        <v>34</v>
      </c>
    </row>
    <row r="126" spans="1:15" s="161" customFormat="1" outlineLevel="1" x14ac:dyDescent="0.25">
      <c r="A126" s="448"/>
      <c r="B126" s="1911" t="s">
        <v>122</v>
      </c>
      <c r="C126" s="1912">
        <v>2210</v>
      </c>
      <c r="D126" s="1913" t="s">
        <v>98</v>
      </c>
      <c r="E126" s="183" t="s">
        <v>430</v>
      </c>
      <c r="F126" s="1857" t="s">
        <v>43</v>
      </c>
      <c r="G126" s="1297" t="s">
        <v>555</v>
      </c>
      <c r="H126" s="639">
        <f>ЗвітІнд.Кошторис!G126</f>
        <v>0</v>
      </c>
      <c r="I126" s="787">
        <f>ЗвітІнд.Кошторис!H126</f>
        <v>0</v>
      </c>
      <c r="J126" s="788">
        <f>ЗвітІнд.Кошторис!I126</f>
        <v>0</v>
      </c>
      <c r="K126" s="1845" t="s">
        <v>34</v>
      </c>
      <c r="L126" s="1846" t="s">
        <v>34</v>
      </c>
      <c r="M126" s="1846" t="s">
        <v>34</v>
      </c>
      <c r="N126" s="1847" t="s">
        <v>34</v>
      </c>
      <c r="O126" s="143"/>
    </row>
    <row r="127" spans="1:15" s="161" customFormat="1" ht="12" outlineLevel="1" x14ac:dyDescent="0.25">
      <c r="A127" s="1156"/>
      <c r="B127" s="1906"/>
      <c r="C127" s="1914"/>
      <c r="D127" s="1870" t="s">
        <v>98</v>
      </c>
      <c r="E127" s="153" t="s">
        <v>85</v>
      </c>
      <c r="F127" s="1851" t="s">
        <v>35</v>
      </c>
      <c r="G127" s="1295" t="s">
        <v>555</v>
      </c>
      <c r="H127" s="789">
        <f>ЗвітІнд.Кошторис!G127</f>
        <v>0</v>
      </c>
      <c r="I127" s="1827">
        <f>ЗвітІнд.Кошторис!H127</f>
        <v>0</v>
      </c>
      <c r="J127" s="1828">
        <f>ЗвітІнд.Кошторис!I127</f>
        <v>0</v>
      </c>
      <c r="K127" s="1829" t="s">
        <v>34</v>
      </c>
      <c r="L127" s="1830" t="s">
        <v>34</v>
      </c>
      <c r="M127" s="1830" t="s">
        <v>34</v>
      </c>
      <c r="N127" s="1831" t="s">
        <v>34</v>
      </c>
    </row>
    <row r="128" spans="1:15" s="161" customFormat="1" ht="12.75" outlineLevel="1" thickBot="1" x14ac:dyDescent="0.3">
      <c r="A128" s="1156"/>
      <c r="B128" s="1907"/>
      <c r="C128" s="1915"/>
      <c r="D128" s="1872" t="s">
        <v>98</v>
      </c>
      <c r="E128" s="154" t="s">
        <v>86</v>
      </c>
      <c r="F128" s="1854" t="s">
        <v>62</v>
      </c>
      <c r="G128" s="1296" t="s">
        <v>555</v>
      </c>
      <c r="H128" s="1836">
        <f>ЗвітІнд.Кошторис!G128</f>
        <v>0</v>
      </c>
      <c r="I128" s="1837">
        <f>ЗвітІнд.Кошторис!H128</f>
        <v>0</v>
      </c>
      <c r="J128" s="1838">
        <f>ЗвітІнд.Кошторис!I128</f>
        <v>0</v>
      </c>
      <c r="K128" s="1839" t="s">
        <v>34</v>
      </c>
      <c r="L128" s="1840" t="s">
        <v>34</v>
      </c>
      <c r="M128" s="1840" t="s">
        <v>34</v>
      </c>
      <c r="N128" s="1841" t="s">
        <v>34</v>
      </c>
    </row>
    <row r="129" spans="1:14" s="131" customFormat="1" ht="27" outlineLevel="1" thickTop="1" thickBot="1" x14ac:dyDescent="0.3">
      <c r="A129" s="127"/>
      <c r="B129" s="1877" t="s">
        <v>125</v>
      </c>
      <c r="C129" s="1859">
        <v>2210</v>
      </c>
      <c r="D129" s="1860" t="s">
        <v>98</v>
      </c>
      <c r="E129" s="1878" t="s">
        <v>107</v>
      </c>
      <c r="F129" s="1859" t="s">
        <v>43</v>
      </c>
      <c r="G129" s="1299" t="s">
        <v>555</v>
      </c>
      <c r="H129" s="714">
        <f>ЗвітІнд.Кошторис!G129</f>
        <v>0</v>
      </c>
      <c r="I129" s="961">
        <f>ЗвітІнд.Кошторис!H129</f>
        <v>0</v>
      </c>
      <c r="J129" s="1863">
        <f>ЗвітІнд.Кошторис!I129</f>
        <v>0</v>
      </c>
      <c r="K129" s="1883" t="s">
        <v>34</v>
      </c>
      <c r="L129" s="1884" t="s">
        <v>34</v>
      </c>
      <c r="M129" s="1884" t="s">
        <v>34</v>
      </c>
      <c r="N129" s="1885" t="s">
        <v>34</v>
      </c>
    </row>
    <row r="130" spans="1:14" s="143" customFormat="1" ht="26.25" outlineLevel="1" thickTop="1" x14ac:dyDescent="0.25">
      <c r="A130" s="448"/>
      <c r="B130" s="1911" t="s">
        <v>431</v>
      </c>
      <c r="C130" s="1887">
        <v>2210</v>
      </c>
      <c r="D130" s="1888" t="s">
        <v>98</v>
      </c>
      <c r="E130" s="160" t="s">
        <v>109</v>
      </c>
      <c r="F130" s="1887" t="s">
        <v>43</v>
      </c>
      <c r="G130" s="1294" t="s">
        <v>555</v>
      </c>
      <c r="H130" s="639">
        <f>ЗвітІнд.Кошторис!G130</f>
        <v>0</v>
      </c>
      <c r="I130" s="787">
        <f>ЗвітІнд.Кошторис!H130</f>
        <v>0</v>
      </c>
      <c r="J130" s="788">
        <f>ЗвітІнд.Кошторис!I130</f>
        <v>0</v>
      </c>
      <c r="K130" s="1845" t="s">
        <v>34</v>
      </c>
      <c r="L130" s="1846" t="s">
        <v>34</v>
      </c>
      <c r="M130" s="1846" t="s">
        <v>34</v>
      </c>
      <c r="N130" s="1847" t="s">
        <v>34</v>
      </c>
    </row>
    <row r="131" spans="1:14" s="161" customFormat="1" ht="12" outlineLevel="1" x14ac:dyDescent="0.25">
      <c r="A131" s="1156"/>
      <c r="B131" s="1906"/>
      <c r="C131" s="1890"/>
      <c r="D131" s="1849" t="s">
        <v>98</v>
      </c>
      <c r="E131" s="153" t="s">
        <v>85</v>
      </c>
      <c r="F131" s="1824" t="s">
        <v>35</v>
      </c>
      <c r="G131" s="1292" t="s">
        <v>555</v>
      </c>
      <c r="H131" s="789">
        <f>ЗвітІнд.Кошторис!G131</f>
        <v>0</v>
      </c>
      <c r="I131" s="1827">
        <f>ЗвітІнд.Кошторис!H131</f>
        <v>0</v>
      </c>
      <c r="J131" s="1828">
        <f>ЗвітІнд.Кошторис!I131</f>
        <v>0</v>
      </c>
      <c r="K131" s="1829" t="s">
        <v>34</v>
      </c>
      <c r="L131" s="1830" t="s">
        <v>34</v>
      </c>
      <c r="M131" s="1830" t="s">
        <v>34</v>
      </c>
      <c r="N131" s="1831" t="s">
        <v>34</v>
      </c>
    </row>
    <row r="132" spans="1:14" s="161" customFormat="1" ht="12" outlineLevel="1" x14ac:dyDescent="0.25">
      <c r="A132" s="1156"/>
      <c r="B132" s="1906"/>
      <c r="C132" s="1890"/>
      <c r="D132" s="1849" t="s">
        <v>98</v>
      </c>
      <c r="E132" s="153" t="s">
        <v>86</v>
      </c>
      <c r="F132" s="1824" t="s">
        <v>62</v>
      </c>
      <c r="G132" s="1292" t="s">
        <v>555</v>
      </c>
      <c r="H132" s="1902">
        <f>ЗвітІнд.Кошторис!G132</f>
        <v>0</v>
      </c>
      <c r="I132" s="1903">
        <f>ЗвітІнд.Кошторис!H132</f>
        <v>0</v>
      </c>
      <c r="J132" s="1904">
        <f>ЗвітІнд.Кошторис!I132</f>
        <v>0</v>
      </c>
      <c r="K132" s="1895" t="s">
        <v>34</v>
      </c>
      <c r="L132" s="1896" t="s">
        <v>34</v>
      </c>
      <c r="M132" s="1896" t="s">
        <v>34</v>
      </c>
      <c r="N132" s="1897" t="s">
        <v>34</v>
      </c>
    </row>
    <row r="133" spans="1:14" s="143" customFormat="1" ht="25.5" outlineLevel="1" x14ac:dyDescent="0.25">
      <c r="A133" s="448"/>
      <c r="B133" s="1911" t="s">
        <v>432</v>
      </c>
      <c r="C133" s="1887">
        <v>2210</v>
      </c>
      <c r="D133" s="1888" t="s">
        <v>98</v>
      </c>
      <c r="E133" s="160" t="s">
        <v>111</v>
      </c>
      <c r="F133" s="1887" t="s">
        <v>43</v>
      </c>
      <c r="G133" s="1294" t="s">
        <v>555</v>
      </c>
      <c r="H133" s="639">
        <f>ЗвітІнд.Кошторис!G133</f>
        <v>0</v>
      </c>
      <c r="I133" s="787">
        <f>ЗвітІнд.Кошторис!H133</f>
        <v>0</v>
      </c>
      <c r="J133" s="788">
        <f>ЗвітІнд.Кошторис!I133</f>
        <v>0</v>
      </c>
      <c r="K133" s="1899" t="s">
        <v>34</v>
      </c>
      <c r="L133" s="1900" t="s">
        <v>34</v>
      </c>
      <c r="M133" s="1900" t="s">
        <v>34</v>
      </c>
      <c r="N133" s="1901" t="s">
        <v>34</v>
      </c>
    </row>
    <row r="134" spans="1:14" s="161" customFormat="1" ht="12" outlineLevel="1" x14ac:dyDescent="0.25">
      <c r="A134" s="1156"/>
      <c r="B134" s="1906"/>
      <c r="C134" s="1890"/>
      <c r="D134" s="1849" t="s">
        <v>98</v>
      </c>
      <c r="E134" s="153" t="s">
        <v>85</v>
      </c>
      <c r="F134" s="1824" t="s">
        <v>35</v>
      </c>
      <c r="G134" s="1292" t="s">
        <v>555</v>
      </c>
      <c r="H134" s="789">
        <f>ЗвітІнд.Кошторис!G134</f>
        <v>0</v>
      </c>
      <c r="I134" s="1827">
        <f>ЗвітІнд.Кошторис!H134</f>
        <v>0</v>
      </c>
      <c r="J134" s="1828">
        <f>ЗвітІнд.Кошторис!I134</f>
        <v>0</v>
      </c>
      <c r="K134" s="1829" t="s">
        <v>34</v>
      </c>
      <c r="L134" s="1830" t="s">
        <v>34</v>
      </c>
      <c r="M134" s="1830" t="s">
        <v>34</v>
      </c>
      <c r="N134" s="1831" t="s">
        <v>34</v>
      </c>
    </row>
    <row r="135" spans="1:14" s="161" customFormat="1" ht="12" outlineLevel="1" x14ac:dyDescent="0.25">
      <c r="A135" s="1156"/>
      <c r="B135" s="1906"/>
      <c r="C135" s="1890"/>
      <c r="D135" s="1849" t="s">
        <v>98</v>
      </c>
      <c r="E135" s="153" t="s">
        <v>86</v>
      </c>
      <c r="F135" s="1824" t="s">
        <v>62</v>
      </c>
      <c r="G135" s="1292" t="s">
        <v>555</v>
      </c>
      <c r="H135" s="1902">
        <f>ЗвітІнд.Кошторис!G135</f>
        <v>0</v>
      </c>
      <c r="I135" s="1903">
        <f>ЗвітІнд.Кошторис!H135</f>
        <v>0</v>
      </c>
      <c r="J135" s="1904">
        <f>ЗвітІнд.Кошторис!I135</f>
        <v>0</v>
      </c>
      <c r="K135" s="1829" t="s">
        <v>34</v>
      </c>
      <c r="L135" s="1830" t="s">
        <v>34</v>
      </c>
      <c r="M135" s="1830" t="s">
        <v>34</v>
      </c>
      <c r="N135" s="1831" t="s">
        <v>34</v>
      </c>
    </row>
    <row r="136" spans="1:14" s="143" customFormat="1" outlineLevel="1" x14ac:dyDescent="0.25">
      <c r="A136" s="448"/>
      <c r="B136" s="1911" t="s">
        <v>433</v>
      </c>
      <c r="C136" s="1887">
        <v>2210</v>
      </c>
      <c r="D136" s="1888" t="s">
        <v>98</v>
      </c>
      <c r="E136" s="160" t="s">
        <v>113</v>
      </c>
      <c r="F136" s="1887" t="s">
        <v>43</v>
      </c>
      <c r="G136" s="1294" t="s">
        <v>555</v>
      </c>
      <c r="H136" s="639">
        <f>ЗвітІнд.Кошторис!G136</f>
        <v>0</v>
      </c>
      <c r="I136" s="787">
        <f>ЗвітІнд.Кошторис!H136</f>
        <v>0</v>
      </c>
      <c r="J136" s="788">
        <f>ЗвітІнд.Кошторис!I136</f>
        <v>0</v>
      </c>
      <c r="K136" s="1845" t="s">
        <v>34</v>
      </c>
      <c r="L136" s="1846" t="s">
        <v>34</v>
      </c>
      <c r="M136" s="1846" t="s">
        <v>34</v>
      </c>
      <c r="N136" s="1847" t="s">
        <v>34</v>
      </c>
    </row>
    <row r="137" spans="1:14" s="161" customFormat="1" ht="12" outlineLevel="1" x14ac:dyDescent="0.25">
      <c r="A137" s="1156"/>
      <c r="B137" s="1906"/>
      <c r="C137" s="1890"/>
      <c r="D137" s="1849" t="s">
        <v>98</v>
      </c>
      <c r="E137" s="153" t="s">
        <v>85</v>
      </c>
      <c r="F137" s="1824" t="s">
        <v>35</v>
      </c>
      <c r="G137" s="1292" t="s">
        <v>555</v>
      </c>
      <c r="H137" s="789">
        <f>ЗвітІнд.Кошторис!G137</f>
        <v>0</v>
      </c>
      <c r="I137" s="1827">
        <f>ЗвітІнд.Кошторис!H137</f>
        <v>0</v>
      </c>
      <c r="J137" s="1828">
        <f>ЗвітІнд.Кошторис!I137</f>
        <v>0</v>
      </c>
      <c r="K137" s="1829" t="s">
        <v>34</v>
      </c>
      <c r="L137" s="1830" t="s">
        <v>34</v>
      </c>
      <c r="M137" s="1830" t="s">
        <v>34</v>
      </c>
      <c r="N137" s="1831" t="s">
        <v>34</v>
      </c>
    </row>
    <row r="138" spans="1:14" s="161" customFormat="1" ht="12" outlineLevel="1" x14ac:dyDescent="0.25">
      <c r="A138" s="1156"/>
      <c r="B138" s="1906"/>
      <c r="C138" s="1890"/>
      <c r="D138" s="1849" t="s">
        <v>98</v>
      </c>
      <c r="E138" s="153" t="s">
        <v>86</v>
      </c>
      <c r="F138" s="1824" t="s">
        <v>62</v>
      </c>
      <c r="G138" s="1292" t="s">
        <v>555</v>
      </c>
      <c r="H138" s="1902">
        <f>ЗвітІнд.Кошторис!G138</f>
        <v>0</v>
      </c>
      <c r="I138" s="1903">
        <f>ЗвітІнд.Кошторис!H138</f>
        <v>0</v>
      </c>
      <c r="J138" s="1904">
        <f>ЗвітІнд.Кошторис!I138</f>
        <v>0</v>
      </c>
      <c r="K138" s="1895" t="s">
        <v>34</v>
      </c>
      <c r="L138" s="1896" t="s">
        <v>34</v>
      </c>
      <c r="M138" s="1896" t="s">
        <v>34</v>
      </c>
      <c r="N138" s="1897" t="s">
        <v>34</v>
      </c>
    </row>
    <row r="139" spans="1:14" s="143" customFormat="1" outlineLevel="1" x14ac:dyDescent="0.25">
      <c r="A139" s="448"/>
      <c r="B139" s="1911" t="s">
        <v>434</v>
      </c>
      <c r="C139" s="1887">
        <v>2210</v>
      </c>
      <c r="D139" s="1888" t="s">
        <v>98</v>
      </c>
      <c r="E139" s="160" t="s">
        <v>115</v>
      </c>
      <c r="F139" s="1887" t="s">
        <v>43</v>
      </c>
      <c r="G139" s="1294" t="s">
        <v>555</v>
      </c>
      <c r="H139" s="639">
        <f>ЗвітІнд.Кошторис!G139</f>
        <v>0</v>
      </c>
      <c r="I139" s="787">
        <f>ЗвітІнд.Кошторис!H139</f>
        <v>0</v>
      </c>
      <c r="J139" s="788">
        <f>ЗвітІнд.Кошторис!I139</f>
        <v>0</v>
      </c>
      <c r="K139" s="1899" t="s">
        <v>34</v>
      </c>
      <c r="L139" s="1900" t="s">
        <v>34</v>
      </c>
      <c r="M139" s="1900" t="s">
        <v>34</v>
      </c>
      <c r="N139" s="1901" t="s">
        <v>34</v>
      </c>
    </row>
    <row r="140" spans="1:14" s="161" customFormat="1" ht="12" outlineLevel="1" x14ac:dyDescent="0.25">
      <c r="A140" s="1156"/>
      <c r="B140" s="1906"/>
      <c r="C140" s="1890"/>
      <c r="D140" s="1849" t="s">
        <v>98</v>
      </c>
      <c r="E140" s="153" t="s">
        <v>85</v>
      </c>
      <c r="F140" s="1824" t="s">
        <v>35</v>
      </c>
      <c r="G140" s="1292" t="s">
        <v>555</v>
      </c>
      <c r="H140" s="789">
        <f>ЗвітІнд.Кошторис!G140</f>
        <v>0</v>
      </c>
      <c r="I140" s="1827">
        <f>ЗвітІнд.Кошторис!H140</f>
        <v>0</v>
      </c>
      <c r="J140" s="1828">
        <f>ЗвітІнд.Кошторис!I140</f>
        <v>0</v>
      </c>
      <c r="K140" s="1829" t="s">
        <v>34</v>
      </c>
      <c r="L140" s="1830" t="s">
        <v>34</v>
      </c>
      <c r="M140" s="1830" t="s">
        <v>34</v>
      </c>
      <c r="N140" s="1831" t="s">
        <v>34</v>
      </c>
    </row>
    <row r="141" spans="1:14" s="161" customFormat="1" ht="12" outlineLevel="1" x14ac:dyDescent="0.25">
      <c r="A141" s="1156"/>
      <c r="B141" s="1906"/>
      <c r="C141" s="1890"/>
      <c r="D141" s="1849" t="s">
        <v>98</v>
      </c>
      <c r="E141" s="153" t="s">
        <v>86</v>
      </c>
      <c r="F141" s="1824" t="s">
        <v>62</v>
      </c>
      <c r="G141" s="1292" t="s">
        <v>555</v>
      </c>
      <c r="H141" s="1902">
        <f>ЗвітІнд.Кошторис!G141</f>
        <v>0</v>
      </c>
      <c r="I141" s="1903">
        <f>ЗвітІнд.Кошторис!H141</f>
        <v>0</v>
      </c>
      <c r="J141" s="1904">
        <f>ЗвітІнд.Кошторис!I141</f>
        <v>0</v>
      </c>
      <c r="K141" s="1829" t="s">
        <v>34</v>
      </c>
      <c r="L141" s="1830" t="s">
        <v>34</v>
      </c>
      <c r="M141" s="1830" t="s">
        <v>34</v>
      </c>
      <c r="N141" s="1831" t="s">
        <v>34</v>
      </c>
    </row>
    <row r="142" spans="1:14" s="143" customFormat="1" outlineLevel="1" x14ac:dyDescent="0.25">
      <c r="A142" s="448"/>
      <c r="B142" s="1911" t="s">
        <v>435</v>
      </c>
      <c r="C142" s="1887">
        <v>2210</v>
      </c>
      <c r="D142" s="1888" t="s">
        <v>98</v>
      </c>
      <c r="E142" s="160" t="s">
        <v>117</v>
      </c>
      <c r="F142" s="1887" t="s">
        <v>43</v>
      </c>
      <c r="G142" s="1303" t="s">
        <v>555</v>
      </c>
      <c r="H142" s="636">
        <f>ЗвітІнд.Кошторис!G142</f>
        <v>0</v>
      </c>
      <c r="I142" s="806">
        <f>ЗвітІнд.Кошторис!H142</f>
        <v>0</v>
      </c>
      <c r="J142" s="807">
        <f>ЗвітІнд.Кошторис!I142</f>
        <v>0</v>
      </c>
      <c r="K142" s="1845" t="s">
        <v>34</v>
      </c>
      <c r="L142" s="1846" t="s">
        <v>34</v>
      </c>
      <c r="M142" s="1846" t="s">
        <v>34</v>
      </c>
      <c r="N142" s="1847" t="s">
        <v>34</v>
      </c>
    </row>
    <row r="143" spans="1:14" s="161" customFormat="1" ht="12" outlineLevel="1" x14ac:dyDescent="0.25">
      <c r="A143" s="1156"/>
      <c r="B143" s="1906"/>
      <c r="C143" s="1890"/>
      <c r="D143" s="1849" t="s">
        <v>98</v>
      </c>
      <c r="E143" s="153" t="s">
        <v>85</v>
      </c>
      <c r="F143" s="1824" t="s">
        <v>35</v>
      </c>
      <c r="G143" s="1292" t="s">
        <v>555</v>
      </c>
      <c r="H143" s="789">
        <f>ЗвітІнд.Кошторис!G143</f>
        <v>0</v>
      </c>
      <c r="I143" s="1827">
        <f>ЗвітІнд.Кошторис!H143</f>
        <v>0</v>
      </c>
      <c r="J143" s="1828">
        <f>ЗвітІнд.Кошторис!I143</f>
        <v>0</v>
      </c>
      <c r="K143" s="1829" t="s">
        <v>34</v>
      </c>
      <c r="L143" s="1830" t="s">
        <v>34</v>
      </c>
      <c r="M143" s="1830" t="s">
        <v>34</v>
      </c>
      <c r="N143" s="1831" t="s">
        <v>34</v>
      </c>
    </row>
    <row r="144" spans="1:14" s="161" customFormat="1" ht="12" outlineLevel="1" x14ac:dyDescent="0.25">
      <c r="A144" s="1156"/>
      <c r="B144" s="1906"/>
      <c r="C144" s="1890"/>
      <c r="D144" s="1849" t="s">
        <v>98</v>
      </c>
      <c r="E144" s="153" t="s">
        <v>86</v>
      </c>
      <c r="F144" s="1824" t="s">
        <v>62</v>
      </c>
      <c r="G144" s="1292" t="s">
        <v>555</v>
      </c>
      <c r="H144" s="1902">
        <f>ЗвітІнд.Кошторис!G144</f>
        <v>0</v>
      </c>
      <c r="I144" s="1903">
        <f>ЗвітІнд.Кошторис!H144</f>
        <v>0</v>
      </c>
      <c r="J144" s="1904">
        <f>ЗвітІнд.Кошторис!I144</f>
        <v>0</v>
      </c>
      <c r="K144" s="1895" t="s">
        <v>34</v>
      </c>
      <c r="L144" s="1896" t="s">
        <v>34</v>
      </c>
      <c r="M144" s="1896" t="s">
        <v>34</v>
      </c>
      <c r="N144" s="1897" t="s">
        <v>34</v>
      </c>
    </row>
    <row r="145" spans="1:14" s="143" customFormat="1" outlineLevel="1" x14ac:dyDescent="0.25">
      <c r="A145" s="448"/>
      <c r="B145" s="1911" t="s">
        <v>436</v>
      </c>
      <c r="C145" s="1887">
        <v>2210</v>
      </c>
      <c r="D145" s="1888" t="s">
        <v>98</v>
      </c>
      <c r="E145" s="160" t="s">
        <v>119</v>
      </c>
      <c r="F145" s="1887" t="s">
        <v>43</v>
      </c>
      <c r="G145" s="1303" t="s">
        <v>555</v>
      </c>
      <c r="H145" s="636">
        <f>ЗвітІнд.Кошторис!G145</f>
        <v>0</v>
      </c>
      <c r="I145" s="806">
        <f>ЗвітІнд.Кошторис!H145</f>
        <v>0</v>
      </c>
      <c r="J145" s="807">
        <f>ЗвітІнд.Кошторис!I145</f>
        <v>0</v>
      </c>
      <c r="K145" s="1899" t="s">
        <v>34</v>
      </c>
      <c r="L145" s="1900" t="s">
        <v>34</v>
      </c>
      <c r="M145" s="1900" t="s">
        <v>34</v>
      </c>
      <c r="N145" s="1901" t="s">
        <v>34</v>
      </c>
    </row>
    <row r="146" spans="1:14" s="161" customFormat="1" ht="12" outlineLevel="1" x14ac:dyDescent="0.25">
      <c r="A146" s="1156"/>
      <c r="B146" s="1906"/>
      <c r="C146" s="1890"/>
      <c r="D146" s="1849" t="s">
        <v>98</v>
      </c>
      <c r="E146" s="153" t="s">
        <v>85</v>
      </c>
      <c r="F146" s="1824" t="s">
        <v>35</v>
      </c>
      <c r="G146" s="1292" t="s">
        <v>555</v>
      </c>
      <c r="H146" s="789">
        <f>ЗвітІнд.Кошторис!G146</f>
        <v>0</v>
      </c>
      <c r="I146" s="1827">
        <f>ЗвітІнд.Кошторис!H146</f>
        <v>0</v>
      </c>
      <c r="J146" s="1828">
        <f>ЗвітІнд.Кошторис!I146</f>
        <v>0</v>
      </c>
      <c r="K146" s="1829" t="s">
        <v>34</v>
      </c>
      <c r="L146" s="1830" t="s">
        <v>34</v>
      </c>
      <c r="M146" s="1830" t="s">
        <v>34</v>
      </c>
      <c r="N146" s="1831" t="s">
        <v>34</v>
      </c>
    </row>
    <row r="147" spans="1:14" s="161" customFormat="1" ht="12" outlineLevel="1" x14ac:dyDescent="0.25">
      <c r="A147" s="1156"/>
      <c r="B147" s="1906"/>
      <c r="C147" s="1890"/>
      <c r="D147" s="1849" t="s">
        <v>98</v>
      </c>
      <c r="E147" s="153" t="s">
        <v>86</v>
      </c>
      <c r="F147" s="1824" t="s">
        <v>62</v>
      </c>
      <c r="G147" s="1292" t="s">
        <v>555</v>
      </c>
      <c r="H147" s="1902">
        <f>ЗвітІнд.Кошторис!G147</f>
        <v>0</v>
      </c>
      <c r="I147" s="1903">
        <f>ЗвітІнд.Кошторис!H147</f>
        <v>0</v>
      </c>
      <c r="J147" s="1904">
        <f>ЗвітІнд.Кошторис!I147</f>
        <v>0</v>
      </c>
      <c r="K147" s="1829" t="s">
        <v>34</v>
      </c>
      <c r="L147" s="1830" t="s">
        <v>34</v>
      </c>
      <c r="M147" s="1830" t="s">
        <v>34</v>
      </c>
      <c r="N147" s="1831" t="s">
        <v>34</v>
      </c>
    </row>
    <row r="148" spans="1:14" s="143" customFormat="1" outlineLevel="1" x14ac:dyDescent="0.25">
      <c r="A148" s="448"/>
      <c r="B148" s="1911" t="s">
        <v>437</v>
      </c>
      <c r="C148" s="1887">
        <v>2210</v>
      </c>
      <c r="D148" s="1888" t="s">
        <v>98</v>
      </c>
      <c r="E148" s="160" t="s">
        <v>121</v>
      </c>
      <c r="F148" s="1887" t="s">
        <v>43</v>
      </c>
      <c r="G148" s="1303" t="s">
        <v>555</v>
      </c>
      <c r="H148" s="636">
        <f>ЗвітІнд.Кошторис!G148</f>
        <v>0</v>
      </c>
      <c r="I148" s="806">
        <f>ЗвітІнд.Кошторис!H148</f>
        <v>0</v>
      </c>
      <c r="J148" s="807">
        <f>ЗвітІнд.Кошторис!I148</f>
        <v>0</v>
      </c>
      <c r="K148" s="1845" t="s">
        <v>34</v>
      </c>
      <c r="L148" s="1846" t="s">
        <v>34</v>
      </c>
      <c r="M148" s="1846" t="s">
        <v>34</v>
      </c>
      <c r="N148" s="1847" t="s">
        <v>34</v>
      </c>
    </row>
    <row r="149" spans="1:14" s="161" customFormat="1" ht="12" outlineLevel="1" x14ac:dyDescent="0.25">
      <c r="A149" s="1156"/>
      <c r="B149" s="1906"/>
      <c r="C149" s="1890"/>
      <c r="D149" s="1849" t="s">
        <v>98</v>
      </c>
      <c r="E149" s="153" t="s">
        <v>85</v>
      </c>
      <c r="F149" s="1824" t="s">
        <v>35</v>
      </c>
      <c r="G149" s="1292" t="s">
        <v>555</v>
      </c>
      <c r="H149" s="789">
        <f>ЗвітІнд.Кошторис!G149</f>
        <v>0</v>
      </c>
      <c r="I149" s="1827">
        <f>ЗвітІнд.Кошторис!H149</f>
        <v>0</v>
      </c>
      <c r="J149" s="1828">
        <f>ЗвітІнд.Кошторис!I149</f>
        <v>0</v>
      </c>
      <c r="K149" s="1829" t="s">
        <v>34</v>
      </c>
      <c r="L149" s="1830" t="s">
        <v>34</v>
      </c>
      <c r="M149" s="1830" t="s">
        <v>34</v>
      </c>
      <c r="N149" s="1831" t="s">
        <v>34</v>
      </c>
    </row>
    <row r="150" spans="1:14" s="161" customFormat="1" ht="12" outlineLevel="1" x14ac:dyDescent="0.25">
      <c r="A150" s="1156"/>
      <c r="B150" s="1906"/>
      <c r="C150" s="1890"/>
      <c r="D150" s="1849" t="s">
        <v>98</v>
      </c>
      <c r="E150" s="153" t="s">
        <v>86</v>
      </c>
      <c r="F150" s="1824" t="s">
        <v>62</v>
      </c>
      <c r="G150" s="1292" t="s">
        <v>555</v>
      </c>
      <c r="H150" s="1902">
        <f>ЗвітІнд.Кошторис!G150</f>
        <v>0</v>
      </c>
      <c r="I150" s="1903">
        <f>ЗвітІнд.Кошторис!H150</f>
        <v>0</v>
      </c>
      <c r="J150" s="1904">
        <f>ЗвітІнд.Кошторис!I150</f>
        <v>0</v>
      </c>
      <c r="K150" s="1895" t="s">
        <v>34</v>
      </c>
      <c r="L150" s="1896" t="s">
        <v>34</v>
      </c>
      <c r="M150" s="1896" t="s">
        <v>34</v>
      </c>
      <c r="N150" s="1897" t="s">
        <v>34</v>
      </c>
    </row>
    <row r="151" spans="1:14" s="143" customFormat="1" outlineLevel="1" x14ac:dyDescent="0.25">
      <c r="A151" s="448"/>
      <c r="B151" s="1911" t="s">
        <v>438</v>
      </c>
      <c r="C151" s="1887">
        <v>2210</v>
      </c>
      <c r="D151" s="1888" t="s">
        <v>98</v>
      </c>
      <c r="E151" s="160" t="s">
        <v>123</v>
      </c>
      <c r="F151" s="1887" t="s">
        <v>43</v>
      </c>
      <c r="G151" s="1303" t="s">
        <v>555</v>
      </c>
      <c r="H151" s="636">
        <f>ЗвітІнд.Кошторис!G151</f>
        <v>0</v>
      </c>
      <c r="I151" s="806">
        <f>ЗвітІнд.Кошторис!H151</f>
        <v>0</v>
      </c>
      <c r="J151" s="807">
        <f>ЗвітІнд.Кошторис!I151</f>
        <v>0</v>
      </c>
      <c r="K151" s="1899" t="s">
        <v>34</v>
      </c>
      <c r="L151" s="1900" t="s">
        <v>34</v>
      </c>
      <c r="M151" s="1900" t="s">
        <v>34</v>
      </c>
      <c r="N151" s="1901" t="s">
        <v>34</v>
      </c>
    </row>
    <row r="152" spans="1:14" s="161" customFormat="1" ht="12" outlineLevel="1" x14ac:dyDescent="0.25">
      <c r="A152" s="1156"/>
      <c r="B152" s="1906"/>
      <c r="C152" s="1890"/>
      <c r="D152" s="1849" t="s">
        <v>98</v>
      </c>
      <c r="E152" s="153" t="s">
        <v>85</v>
      </c>
      <c r="F152" s="1824" t="s">
        <v>35</v>
      </c>
      <c r="G152" s="1292" t="s">
        <v>555</v>
      </c>
      <c r="H152" s="789">
        <f>ЗвітІнд.Кошторис!G152</f>
        <v>0</v>
      </c>
      <c r="I152" s="1827">
        <f>ЗвітІнд.Кошторис!H152</f>
        <v>0</v>
      </c>
      <c r="J152" s="1828">
        <f>ЗвітІнд.Кошторис!I152</f>
        <v>0</v>
      </c>
      <c r="K152" s="1829" t="s">
        <v>34</v>
      </c>
      <c r="L152" s="1830" t="s">
        <v>34</v>
      </c>
      <c r="M152" s="1830" t="s">
        <v>34</v>
      </c>
      <c r="N152" s="1831" t="s">
        <v>34</v>
      </c>
    </row>
    <row r="153" spans="1:14" s="161" customFormat="1" ht="12" outlineLevel="1" x14ac:dyDescent="0.25">
      <c r="A153" s="1156"/>
      <c r="B153" s="1906"/>
      <c r="C153" s="1890"/>
      <c r="D153" s="1849" t="s">
        <v>98</v>
      </c>
      <c r="E153" s="153" t="s">
        <v>86</v>
      </c>
      <c r="F153" s="1824" t="s">
        <v>62</v>
      </c>
      <c r="G153" s="1292" t="s">
        <v>555</v>
      </c>
      <c r="H153" s="1902">
        <f>ЗвітІнд.Кошторис!G153</f>
        <v>0</v>
      </c>
      <c r="I153" s="1903">
        <f>ЗвітІнд.Кошторис!H153</f>
        <v>0</v>
      </c>
      <c r="J153" s="1904">
        <f>ЗвітІнд.Кошторис!I153</f>
        <v>0</v>
      </c>
      <c r="K153" s="1829" t="s">
        <v>34</v>
      </c>
      <c r="L153" s="1830" t="s">
        <v>34</v>
      </c>
      <c r="M153" s="1830" t="s">
        <v>34</v>
      </c>
      <c r="N153" s="1831" t="s">
        <v>34</v>
      </c>
    </row>
    <row r="154" spans="1:14" s="143" customFormat="1" outlineLevel="1" x14ac:dyDescent="0.25">
      <c r="A154" s="448"/>
      <c r="B154" s="1911" t="s">
        <v>439</v>
      </c>
      <c r="C154" s="1887">
        <v>2210</v>
      </c>
      <c r="D154" s="1888" t="s">
        <v>98</v>
      </c>
      <c r="E154" s="160" t="s">
        <v>124</v>
      </c>
      <c r="F154" s="1843" t="s">
        <v>43</v>
      </c>
      <c r="G154" s="1294" t="s">
        <v>555</v>
      </c>
      <c r="H154" s="639">
        <f>ЗвітІнд.Кошторис!G154</f>
        <v>0</v>
      </c>
      <c r="I154" s="787">
        <f>ЗвітІнд.Кошторис!H154</f>
        <v>0</v>
      </c>
      <c r="J154" s="788">
        <f>ЗвітІнд.Кошторис!I154</f>
        <v>0</v>
      </c>
      <c r="K154" s="1845" t="s">
        <v>34</v>
      </c>
      <c r="L154" s="1846" t="s">
        <v>34</v>
      </c>
      <c r="M154" s="1846" t="s">
        <v>34</v>
      </c>
      <c r="N154" s="1847" t="s">
        <v>34</v>
      </c>
    </row>
    <row r="155" spans="1:14" s="161" customFormat="1" ht="12" outlineLevel="1" x14ac:dyDescent="0.25">
      <c r="A155" s="1156"/>
      <c r="B155" s="1906"/>
      <c r="C155" s="1890"/>
      <c r="D155" s="1849" t="s">
        <v>98</v>
      </c>
      <c r="E155" s="153" t="s">
        <v>85</v>
      </c>
      <c r="F155" s="1824" t="s">
        <v>35</v>
      </c>
      <c r="G155" s="1292" t="s">
        <v>555</v>
      </c>
      <c r="H155" s="789">
        <f>ЗвітІнд.Кошторис!G155</f>
        <v>0</v>
      </c>
      <c r="I155" s="1827">
        <f>ЗвітІнд.Кошторис!H155</f>
        <v>0</v>
      </c>
      <c r="J155" s="1828">
        <f>ЗвітІнд.Кошторис!I155</f>
        <v>0</v>
      </c>
      <c r="K155" s="1829" t="s">
        <v>34</v>
      </c>
      <c r="L155" s="1830" t="s">
        <v>34</v>
      </c>
      <c r="M155" s="1830" t="s">
        <v>34</v>
      </c>
      <c r="N155" s="1831" t="s">
        <v>34</v>
      </c>
    </row>
    <row r="156" spans="1:14" s="161" customFormat="1" ht="12.75" outlineLevel="1" thickBot="1" x14ac:dyDescent="0.3">
      <c r="A156" s="1156"/>
      <c r="B156" s="1907"/>
      <c r="C156" s="1908"/>
      <c r="D156" s="1834" t="s">
        <v>98</v>
      </c>
      <c r="E156" s="154" t="s">
        <v>86</v>
      </c>
      <c r="F156" s="1833" t="s">
        <v>62</v>
      </c>
      <c r="G156" s="1293" t="s">
        <v>555</v>
      </c>
      <c r="H156" s="1836">
        <f>ЗвітІнд.Кошторис!G156</f>
        <v>0</v>
      </c>
      <c r="I156" s="1837">
        <f>ЗвітІнд.Кошторис!H156</f>
        <v>0</v>
      </c>
      <c r="J156" s="1838">
        <f>ЗвітІнд.Кошторис!I156</f>
        <v>0</v>
      </c>
      <c r="K156" s="1839" t="s">
        <v>34</v>
      </c>
      <c r="L156" s="1840" t="s">
        <v>34</v>
      </c>
      <c r="M156" s="1840" t="s">
        <v>34</v>
      </c>
      <c r="N156" s="1841" t="s">
        <v>34</v>
      </c>
    </row>
    <row r="157" spans="1:14" s="143" customFormat="1" ht="16.5" outlineLevel="1" thickTop="1" x14ac:dyDescent="0.25">
      <c r="A157" s="127"/>
      <c r="B157" s="1855" t="s">
        <v>130</v>
      </c>
      <c r="C157" s="1843">
        <v>2210</v>
      </c>
      <c r="D157" s="1844" t="s">
        <v>126</v>
      </c>
      <c r="E157" s="1856" t="s">
        <v>127</v>
      </c>
      <c r="F157" s="1857" t="s">
        <v>43</v>
      </c>
      <c r="G157" s="1297" t="s">
        <v>555</v>
      </c>
      <c r="H157" s="639">
        <f>ЗвітІнд.Кошторис!G157</f>
        <v>22.5</v>
      </c>
      <c r="I157" s="787">
        <f>ЗвітІнд.Кошторис!H157</f>
        <v>0</v>
      </c>
      <c r="J157" s="788">
        <f>ЗвітІнд.Кошторис!I157</f>
        <v>22.5</v>
      </c>
      <c r="K157" s="1845" t="s">
        <v>34</v>
      </c>
      <c r="L157" s="1846" t="s">
        <v>34</v>
      </c>
      <c r="M157" s="1846" t="s">
        <v>34</v>
      </c>
      <c r="N157" s="1847" t="s">
        <v>34</v>
      </c>
    </row>
    <row r="158" spans="1:14" s="132" customFormat="1" ht="12" outlineLevel="1" x14ac:dyDescent="0.25">
      <c r="A158" s="1156"/>
      <c r="B158" s="1848"/>
      <c r="C158" s="1824"/>
      <c r="D158" s="1849" t="s">
        <v>126</v>
      </c>
      <c r="E158" s="1850" t="s">
        <v>128</v>
      </c>
      <c r="F158" s="1851" t="s">
        <v>35</v>
      </c>
      <c r="G158" s="1295" t="s">
        <v>555</v>
      </c>
      <c r="H158" s="789">
        <f>ЗвітІнд.Кошторис!G158</f>
        <v>2515</v>
      </c>
      <c r="I158" s="1827">
        <f>ЗвітІнд.Кошторис!H158</f>
        <v>0</v>
      </c>
      <c r="J158" s="1828">
        <f>ЗвітІнд.Кошторис!I158</f>
        <v>2515</v>
      </c>
      <c r="K158" s="1829" t="s">
        <v>34</v>
      </c>
      <c r="L158" s="1830" t="s">
        <v>34</v>
      </c>
      <c r="M158" s="1830" t="s">
        <v>34</v>
      </c>
      <c r="N158" s="1831" t="s">
        <v>34</v>
      </c>
    </row>
    <row r="159" spans="1:14" s="132" customFormat="1" ht="12.75" outlineLevel="1" thickBot="1" x14ac:dyDescent="0.3">
      <c r="A159" s="1156"/>
      <c r="B159" s="1852"/>
      <c r="C159" s="1833"/>
      <c r="D159" s="1834" t="s">
        <v>126</v>
      </c>
      <c r="E159" s="1853" t="s">
        <v>129</v>
      </c>
      <c r="F159" s="1854" t="s">
        <v>62</v>
      </c>
      <c r="G159" s="1296" t="s">
        <v>555</v>
      </c>
      <c r="H159" s="1836">
        <f>ЗвітІнд.Кошторис!G159</f>
        <v>8.9280000000000008</v>
      </c>
      <c r="I159" s="1837">
        <f>ЗвітІнд.Кошторис!H159</f>
        <v>0</v>
      </c>
      <c r="J159" s="1838">
        <f>ЗвітІнд.Кошторис!I159</f>
        <v>8.9280000000000008</v>
      </c>
      <c r="K159" s="1839" t="s">
        <v>34</v>
      </c>
      <c r="L159" s="1840" t="s">
        <v>34</v>
      </c>
      <c r="M159" s="1840" t="s">
        <v>34</v>
      </c>
      <c r="N159" s="1841" t="s">
        <v>34</v>
      </c>
    </row>
    <row r="160" spans="1:14" s="143" customFormat="1" ht="16.5" outlineLevel="1" thickTop="1" x14ac:dyDescent="0.25">
      <c r="A160" s="127"/>
      <c r="B160" s="1855" t="s">
        <v>134</v>
      </c>
      <c r="C160" s="1843">
        <v>2210</v>
      </c>
      <c r="D160" s="1844" t="s">
        <v>126</v>
      </c>
      <c r="E160" s="1856" t="s">
        <v>131</v>
      </c>
      <c r="F160" s="1857" t="s">
        <v>43</v>
      </c>
      <c r="G160" s="1297" t="s">
        <v>555</v>
      </c>
      <c r="H160" s="639">
        <f>ЗвітІнд.Кошторис!G160</f>
        <v>0</v>
      </c>
      <c r="I160" s="787">
        <f>ЗвітІнд.Кошторис!H160</f>
        <v>0</v>
      </c>
      <c r="J160" s="788">
        <f>ЗвітІнд.Кошторис!I160</f>
        <v>0</v>
      </c>
      <c r="K160" s="1845" t="s">
        <v>34</v>
      </c>
      <c r="L160" s="1846" t="s">
        <v>34</v>
      </c>
      <c r="M160" s="1846" t="s">
        <v>34</v>
      </c>
      <c r="N160" s="1847" t="s">
        <v>34</v>
      </c>
    </row>
    <row r="161" spans="1:14" s="132" customFormat="1" ht="12" outlineLevel="1" x14ac:dyDescent="0.25">
      <c r="A161" s="1156"/>
      <c r="B161" s="1848"/>
      <c r="C161" s="1851"/>
      <c r="D161" s="1875" t="s">
        <v>126</v>
      </c>
      <c r="E161" s="1850" t="s">
        <v>132</v>
      </c>
      <c r="F161" s="1851" t="s">
        <v>35</v>
      </c>
      <c r="G161" s="1295" t="s">
        <v>555</v>
      </c>
      <c r="H161" s="789">
        <f>ЗвітІнд.Кошторис!G161</f>
        <v>0</v>
      </c>
      <c r="I161" s="1827">
        <f>ЗвітІнд.Кошторис!H161</f>
        <v>0</v>
      </c>
      <c r="J161" s="1828">
        <f>ЗвітІнд.Кошторис!I161</f>
        <v>0</v>
      </c>
      <c r="K161" s="1829" t="s">
        <v>34</v>
      </c>
      <c r="L161" s="1830" t="s">
        <v>34</v>
      </c>
      <c r="M161" s="1830" t="s">
        <v>34</v>
      </c>
      <c r="N161" s="1831" t="s">
        <v>34</v>
      </c>
    </row>
    <row r="162" spans="1:14" s="132" customFormat="1" ht="12.75" outlineLevel="1" thickBot="1" x14ac:dyDescent="0.3">
      <c r="A162" s="1156"/>
      <c r="B162" s="1852"/>
      <c r="C162" s="1854"/>
      <c r="D162" s="1916" t="s">
        <v>126</v>
      </c>
      <c r="E162" s="1853" t="s">
        <v>133</v>
      </c>
      <c r="F162" s="1854" t="s">
        <v>62</v>
      </c>
      <c r="G162" s="1296" t="s">
        <v>555</v>
      </c>
      <c r="H162" s="1836">
        <f>ЗвітІнд.Кошторис!G162</f>
        <v>0</v>
      </c>
      <c r="I162" s="1837">
        <f>ЗвітІнд.Кошторис!H162</f>
        <v>0</v>
      </c>
      <c r="J162" s="1838">
        <f>ЗвітІнд.Кошторис!I162</f>
        <v>0</v>
      </c>
      <c r="K162" s="1839" t="s">
        <v>34</v>
      </c>
      <c r="L162" s="1840" t="s">
        <v>34</v>
      </c>
      <c r="M162" s="1840" t="s">
        <v>34</v>
      </c>
      <c r="N162" s="1841" t="s">
        <v>34</v>
      </c>
    </row>
    <row r="163" spans="1:14" s="131" customFormat="1" ht="27" outlineLevel="1" thickTop="1" thickBot="1" x14ac:dyDescent="0.3">
      <c r="B163" s="1877" t="s">
        <v>139</v>
      </c>
      <c r="C163" s="1859">
        <v>2210</v>
      </c>
      <c r="D163" s="1860" t="s">
        <v>126</v>
      </c>
      <c r="E163" s="1917" t="s">
        <v>135</v>
      </c>
      <c r="F163" s="1859" t="s">
        <v>43</v>
      </c>
      <c r="G163" s="1304" t="s">
        <v>556</v>
      </c>
      <c r="H163" s="714">
        <f>ЗвітІнд.Кошторис!G163</f>
        <v>11.9</v>
      </c>
      <c r="I163" s="961">
        <f>ЗвітІнд.Кошторис!H163</f>
        <v>0</v>
      </c>
      <c r="J163" s="1863">
        <f>ЗвітІнд.Кошторис!I163</f>
        <v>11.9</v>
      </c>
      <c r="K163" s="1883" t="s">
        <v>34</v>
      </c>
      <c r="L163" s="1884" t="s">
        <v>34</v>
      </c>
      <c r="M163" s="1884" t="s">
        <v>34</v>
      </c>
      <c r="N163" s="1885" t="s">
        <v>34</v>
      </c>
    </row>
    <row r="164" spans="1:14" s="143" customFormat="1" ht="37.5" outlineLevel="1" thickTop="1" x14ac:dyDescent="0.25">
      <c r="A164" s="448"/>
      <c r="B164" s="1886" t="s">
        <v>136</v>
      </c>
      <c r="C164" s="1898">
        <v>2210</v>
      </c>
      <c r="D164" s="1918" t="s">
        <v>126</v>
      </c>
      <c r="E164" s="160" t="s">
        <v>832</v>
      </c>
      <c r="F164" s="1898" t="s">
        <v>43</v>
      </c>
      <c r="G164" s="1305" t="s">
        <v>556</v>
      </c>
      <c r="H164" s="639">
        <f>ЗвітІнд.Кошторис!G164</f>
        <v>11.9</v>
      </c>
      <c r="I164" s="787">
        <f>ЗвітІнд.Кошторис!H164</f>
        <v>0</v>
      </c>
      <c r="J164" s="788">
        <f>ЗвітІнд.Кошторис!I164</f>
        <v>11.9</v>
      </c>
      <c r="K164" s="1845" t="s">
        <v>34</v>
      </c>
      <c r="L164" s="1846" t="s">
        <v>34</v>
      </c>
      <c r="M164" s="1846" t="s">
        <v>34</v>
      </c>
      <c r="N164" s="1847" t="s">
        <v>34</v>
      </c>
    </row>
    <row r="165" spans="1:14" s="177" customFormat="1" ht="12" outlineLevel="1" x14ac:dyDescent="0.25">
      <c r="A165" s="1156"/>
      <c r="B165" s="1919"/>
      <c r="C165" s="1920"/>
      <c r="D165" s="1875" t="s">
        <v>126</v>
      </c>
      <c r="E165" s="153" t="s">
        <v>85</v>
      </c>
      <c r="F165" s="1851" t="s">
        <v>35</v>
      </c>
      <c r="G165" s="1306" t="s">
        <v>556</v>
      </c>
      <c r="H165" s="789">
        <f>ЗвітІнд.Кошторис!G165</f>
        <v>38</v>
      </c>
      <c r="I165" s="1827">
        <f>ЗвітІнд.Кошторис!H165</f>
        <v>0</v>
      </c>
      <c r="J165" s="1828">
        <f>ЗвітІнд.Кошторис!I165</f>
        <v>38</v>
      </c>
      <c r="K165" s="1829" t="s">
        <v>34</v>
      </c>
      <c r="L165" s="1830" t="s">
        <v>34</v>
      </c>
      <c r="M165" s="1830" t="s">
        <v>34</v>
      </c>
      <c r="N165" s="1831" t="s">
        <v>34</v>
      </c>
    </row>
    <row r="166" spans="1:14" s="177" customFormat="1" ht="12" outlineLevel="1" x14ac:dyDescent="0.25">
      <c r="A166" s="1156"/>
      <c r="B166" s="1919"/>
      <c r="C166" s="1920"/>
      <c r="D166" s="1875" t="s">
        <v>126</v>
      </c>
      <c r="E166" s="153" t="s">
        <v>86</v>
      </c>
      <c r="F166" s="1851" t="s">
        <v>62</v>
      </c>
      <c r="G166" s="1306" t="s">
        <v>556</v>
      </c>
      <c r="H166" s="1902">
        <f>ЗвітІнд.Кошторис!G166</f>
        <v>314.45684210500002</v>
      </c>
      <c r="I166" s="1903">
        <f>ЗвітІнд.Кошторис!H166</f>
        <v>0</v>
      </c>
      <c r="J166" s="1904">
        <f>ЗвітІнд.Кошторис!I166</f>
        <v>314.45684210500002</v>
      </c>
      <c r="K166" s="1829" t="s">
        <v>34</v>
      </c>
      <c r="L166" s="1830" t="s">
        <v>34</v>
      </c>
      <c r="M166" s="1830" t="s">
        <v>34</v>
      </c>
      <c r="N166" s="1831" t="s">
        <v>34</v>
      </c>
    </row>
    <row r="167" spans="1:14" s="143" customFormat="1" outlineLevel="1" x14ac:dyDescent="0.25">
      <c r="A167" s="448"/>
      <c r="B167" s="1886" t="s">
        <v>137</v>
      </c>
      <c r="C167" s="1898">
        <v>2210</v>
      </c>
      <c r="D167" s="1918" t="s">
        <v>126</v>
      </c>
      <c r="E167" s="160" t="s">
        <v>138</v>
      </c>
      <c r="F167" s="1898" t="s">
        <v>43</v>
      </c>
      <c r="G167" s="1305" t="s">
        <v>556</v>
      </c>
      <c r="H167" s="636">
        <f>ЗвітІнд.Кошторис!G167</f>
        <v>0</v>
      </c>
      <c r="I167" s="806">
        <f>ЗвітІнд.Кошторис!H167</f>
        <v>0</v>
      </c>
      <c r="J167" s="807">
        <f>ЗвітІнд.Кошторис!I167</f>
        <v>0</v>
      </c>
      <c r="K167" s="1845" t="s">
        <v>34</v>
      </c>
      <c r="L167" s="1846" t="s">
        <v>34</v>
      </c>
      <c r="M167" s="1846" t="s">
        <v>34</v>
      </c>
      <c r="N167" s="1847" t="s">
        <v>34</v>
      </c>
    </row>
    <row r="168" spans="1:14" s="177" customFormat="1" ht="12" outlineLevel="1" x14ac:dyDescent="0.25">
      <c r="A168" s="1156"/>
      <c r="B168" s="1919"/>
      <c r="C168" s="1920"/>
      <c r="D168" s="1875" t="s">
        <v>126</v>
      </c>
      <c r="E168" s="153" t="s">
        <v>85</v>
      </c>
      <c r="F168" s="1851" t="s">
        <v>35</v>
      </c>
      <c r="G168" s="1306" t="s">
        <v>556</v>
      </c>
      <c r="H168" s="789">
        <f>ЗвітІнд.Кошторис!G168</f>
        <v>0</v>
      </c>
      <c r="I168" s="1827">
        <f>ЗвітІнд.Кошторис!H168</f>
        <v>0</v>
      </c>
      <c r="J168" s="1828">
        <f>ЗвітІнд.Кошторис!I168</f>
        <v>0</v>
      </c>
      <c r="K168" s="1829" t="s">
        <v>34</v>
      </c>
      <c r="L168" s="1830" t="s">
        <v>34</v>
      </c>
      <c r="M168" s="1830" t="s">
        <v>34</v>
      </c>
      <c r="N168" s="1831" t="s">
        <v>34</v>
      </c>
    </row>
    <row r="169" spans="1:14" s="177" customFormat="1" ht="12.75" outlineLevel="1" thickBot="1" x14ac:dyDescent="0.3">
      <c r="A169" s="1156"/>
      <c r="B169" s="1921"/>
      <c r="C169" s="1922"/>
      <c r="D169" s="1916" t="s">
        <v>126</v>
      </c>
      <c r="E169" s="154" t="s">
        <v>86</v>
      </c>
      <c r="F169" s="1854" t="s">
        <v>62</v>
      </c>
      <c r="G169" s="1307" t="s">
        <v>556</v>
      </c>
      <c r="H169" s="1836">
        <f>ЗвітІнд.Кошторис!G169</f>
        <v>0</v>
      </c>
      <c r="I169" s="1837">
        <f>ЗвітІнд.Кошторис!H169</f>
        <v>0</v>
      </c>
      <c r="J169" s="1838">
        <f>ЗвітІнд.Кошторис!I169</f>
        <v>0</v>
      </c>
      <c r="K169" s="1839" t="s">
        <v>34</v>
      </c>
      <c r="L169" s="1840" t="s">
        <v>34</v>
      </c>
      <c r="M169" s="1840" t="s">
        <v>34</v>
      </c>
      <c r="N169" s="1841" t="s">
        <v>34</v>
      </c>
    </row>
    <row r="170" spans="1:14" s="131" customFormat="1" ht="17.25" outlineLevel="1" thickTop="1" thickBot="1" x14ac:dyDescent="0.3">
      <c r="A170" s="127"/>
      <c r="B170" s="1877" t="s">
        <v>440</v>
      </c>
      <c r="C170" s="1859">
        <v>2210</v>
      </c>
      <c r="D170" s="1860" t="s">
        <v>126</v>
      </c>
      <c r="E170" s="1917" t="s">
        <v>140</v>
      </c>
      <c r="F170" s="1859" t="s">
        <v>43</v>
      </c>
      <c r="G170" s="1299" t="s">
        <v>556</v>
      </c>
      <c r="H170" s="714">
        <f>ЗвітІнд.Кошторис!G170</f>
        <v>35.599999999999994</v>
      </c>
      <c r="I170" s="961">
        <f>ЗвітІнд.Кошторис!H170</f>
        <v>11.7</v>
      </c>
      <c r="J170" s="1863">
        <f>ЗвітІнд.Кошторис!I170</f>
        <v>23.9</v>
      </c>
      <c r="K170" s="1883" t="s">
        <v>34</v>
      </c>
      <c r="L170" s="1884" t="s">
        <v>34</v>
      </c>
      <c r="M170" s="1884" t="s">
        <v>34</v>
      </c>
      <c r="N170" s="1885" t="s">
        <v>34</v>
      </c>
    </row>
    <row r="171" spans="1:14" s="143" customFormat="1" ht="27.75" outlineLevel="1" thickTop="1" x14ac:dyDescent="0.25">
      <c r="A171" s="448"/>
      <c r="B171" s="1886" t="s">
        <v>441</v>
      </c>
      <c r="C171" s="1898">
        <v>2210</v>
      </c>
      <c r="D171" s="1918" t="s">
        <v>126</v>
      </c>
      <c r="E171" s="182" t="s">
        <v>833</v>
      </c>
      <c r="F171" s="1898" t="s">
        <v>43</v>
      </c>
      <c r="G171" s="1297" t="s">
        <v>556</v>
      </c>
      <c r="H171" s="639">
        <f>ЗвітІнд.Кошторис!G171</f>
        <v>35.599999999999994</v>
      </c>
      <c r="I171" s="787">
        <f>ЗвітІнд.Кошторис!H171</f>
        <v>11.7</v>
      </c>
      <c r="J171" s="788">
        <f>ЗвітІнд.Кошторис!I171</f>
        <v>23.9</v>
      </c>
      <c r="K171" s="1845" t="s">
        <v>34</v>
      </c>
      <c r="L171" s="1846" t="s">
        <v>34</v>
      </c>
      <c r="M171" s="1846" t="s">
        <v>34</v>
      </c>
      <c r="N171" s="1847" t="s">
        <v>34</v>
      </c>
    </row>
    <row r="172" spans="1:14" s="177" customFormat="1" ht="12" outlineLevel="1" x14ac:dyDescent="0.25">
      <c r="A172" s="1156"/>
      <c r="B172" s="1919"/>
      <c r="C172" s="1920"/>
      <c r="D172" s="1875" t="s">
        <v>126</v>
      </c>
      <c r="E172" s="153" t="s">
        <v>85</v>
      </c>
      <c r="F172" s="1851" t="s">
        <v>35</v>
      </c>
      <c r="G172" s="1295" t="s">
        <v>556</v>
      </c>
      <c r="H172" s="789">
        <f>ЗвітІнд.Кошторис!G172</f>
        <v>9</v>
      </c>
      <c r="I172" s="1827">
        <f>ЗвітІнд.Кошторис!H172</f>
        <v>3</v>
      </c>
      <c r="J172" s="1828">
        <f>ЗвітІнд.Кошторис!I172</f>
        <v>6</v>
      </c>
      <c r="K172" s="1829" t="s">
        <v>34</v>
      </c>
      <c r="L172" s="1830" t="s">
        <v>34</v>
      </c>
      <c r="M172" s="1830" t="s">
        <v>34</v>
      </c>
      <c r="N172" s="1831" t="s">
        <v>34</v>
      </c>
    </row>
    <row r="173" spans="1:14" s="177" customFormat="1" ht="12" outlineLevel="1" x14ac:dyDescent="0.25">
      <c r="A173" s="1156"/>
      <c r="B173" s="1919"/>
      <c r="C173" s="1920"/>
      <c r="D173" s="1875" t="s">
        <v>126</v>
      </c>
      <c r="E173" s="168" t="s">
        <v>86</v>
      </c>
      <c r="F173" s="1851" t="s">
        <v>62</v>
      </c>
      <c r="G173" s="1295" t="s">
        <v>556</v>
      </c>
      <c r="H173" s="1902">
        <f>ЗвітІнд.Кошторис!G173</f>
        <v>3933.46</v>
      </c>
      <c r="I173" s="1903">
        <f>ЗвітІнд.Кошторис!H173</f>
        <v>3888.84</v>
      </c>
      <c r="J173" s="1904">
        <f>ЗвітІнд.Кошторис!I173</f>
        <v>3978.08</v>
      </c>
      <c r="K173" s="1829" t="s">
        <v>34</v>
      </c>
      <c r="L173" s="1830" t="s">
        <v>34</v>
      </c>
      <c r="M173" s="1830" t="s">
        <v>34</v>
      </c>
      <c r="N173" s="1831" t="s">
        <v>34</v>
      </c>
    </row>
    <row r="174" spans="1:14" s="143" customFormat="1" ht="24.75" outlineLevel="1" x14ac:dyDescent="0.25">
      <c r="A174" s="448"/>
      <c r="B174" s="1886" t="s">
        <v>442</v>
      </c>
      <c r="C174" s="1898">
        <v>2210</v>
      </c>
      <c r="D174" s="1918" t="s">
        <v>126</v>
      </c>
      <c r="E174" s="183" t="s">
        <v>834</v>
      </c>
      <c r="F174" s="1857" t="s">
        <v>43</v>
      </c>
      <c r="G174" s="1297" t="s">
        <v>556</v>
      </c>
      <c r="H174" s="639">
        <f>ЗвітІнд.Кошторис!G174</f>
        <v>0</v>
      </c>
      <c r="I174" s="787">
        <f>ЗвітІнд.Кошторис!H174</f>
        <v>0</v>
      </c>
      <c r="J174" s="788">
        <f>ЗвітІнд.Кошторис!I174</f>
        <v>0</v>
      </c>
      <c r="K174" s="1845" t="s">
        <v>34</v>
      </c>
      <c r="L174" s="1846" t="s">
        <v>34</v>
      </c>
      <c r="M174" s="1846" t="s">
        <v>34</v>
      </c>
      <c r="N174" s="1847" t="s">
        <v>34</v>
      </c>
    </row>
    <row r="175" spans="1:14" s="177" customFormat="1" ht="12" outlineLevel="1" x14ac:dyDescent="0.25">
      <c r="A175" s="1156"/>
      <c r="B175" s="1919"/>
      <c r="C175" s="1920"/>
      <c r="D175" s="1875" t="s">
        <v>126</v>
      </c>
      <c r="E175" s="153" t="s">
        <v>85</v>
      </c>
      <c r="F175" s="1851" t="s">
        <v>35</v>
      </c>
      <c r="G175" s="1295" t="s">
        <v>556</v>
      </c>
      <c r="H175" s="789">
        <f>ЗвітІнд.Кошторис!G175</f>
        <v>0</v>
      </c>
      <c r="I175" s="1827">
        <f>ЗвітІнд.Кошторис!H175</f>
        <v>0</v>
      </c>
      <c r="J175" s="1828">
        <f>ЗвітІнд.Кошторис!I175</f>
        <v>0</v>
      </c>
      <c r="K175" s="1829" t="s">
        <v>34</v>
      </c>
      <c r="L175" s="1830" t="s">
        <v>34</v>
      </c>
      <c r="M175" s="1830" t="s">
        <v>34</v>
      </c>
      <c r="N175" s="1831" t="s">
        <v>34</v>
      </c>
    </row>
    <row r="176" spans="1:14" s="177" customFormat="1" ht="12.75" outlineLevel="1" thickBot="1" x14ac:dyDescent="0.3">
      <c r="A176" s="1156"/>
      <c r="B176" s="1921"/>
      <c r="C176" s="1922"/>
      <c r="D176" s="1916" t="s">
        <v>126</v>
      </c>
      <c r="E176" s="154" t="s">
        <v>86</v>
      </c>
      <c r="F176" s="1854" t="s">
        <v>62</v>
      </c>
      <c r="G176" s="1296" t="s">
        <v>556</v>
      </c>
      <c r="H176" s="1836">
        <f>ЗвітІнд.Кошторис!G176</f>
        <v>0</v>
      </c>
      <c r="I176" s="1837">
        <f>ЗвітІнд.Кошторис!H176</f>
        <v>0</v>
      </c>
      <c r="J176" s="1838">
        <f>ЗвітІнд.Кошторис!I176</f>
        <v>0</v>
      </c>
      <c r="K176" s="1839" t="s">
        <v>34</v>
      </c>
      <c r="L176" s="1840" t="s">
        <v>34</v>
      </c>
      <c r="M176" s="1840" t="s">
        <v>34</v>
      </c>
      <c r="N176" s="1841" t="s">
        <v>34</v>
      </c>
    </row>
    <row r="177" spans="1:14" s="20" customFormat="1" ht="17.25" outlineLevel="1" thickTop="1" thickBot="1" x14ac:dyDescent="0.3">
      <c r="A177" s="127"/>
      <c r="B177" s="1923" t="s">
        <v>443</v>
      </c>
      <c r="C177" s="1924">
        <v>2210</v>
      </c>
      <c r="D177" s="1925" t="s">
        <v>141</v>
      </c>
      <c r="E177" s="1861" t="s">
        <v>142</v>
      </c>
      <c r="F177" s="1924" t="s">
        <v>43</v>
      </c>
      <c r="G177" s="1308" t="s">
        <v>555</v>
      </c>
      <c r="H177" s="714">
        <f>ЗвітІнд.Кошторис!G177</f>
        <v>16</v>
      </c>
      <c r="I177" s="961">
        <f>ЗвітІнд.Кошторис!H177</f>
        <v>0</v>
      </c>
      <c r="J177" s="1863">
        <f>ЗвітІнд.Кошторис!I177</f>
        <v>16</v>
      </c>
      <c r="K177" s="1883" t="s">
        <v>34</v>
      </c>
      <c r="L177" s="1884" t="s">
        <v>34</v>
      </c>
      <c r="M177" s="1884" t="s">
        <v>34</v>
      </c>
      <c r="N177" s="1885" t="s">
        <v>34</v>
      </c>
    </row>
    <row r="178" spans="1:14" s="143" customFormat="1" ht="17.25" outlineLevel="1" thickTop="1" thickBot="1" x14ac:dyDescent="0.3">
      <c r="A178" s="127"/>
      <c r="B178" s="1858" t="s">
        <v>149</v>
      </c>
      <c r="C178" s="1862">
        <v>2210</v>
      </c>
      <c r="D178" s="1926" t="s">
        <v>143</v>
      </c>
      <c r="E178" s="1861" t="s">
        <v>144</v>
      </c>
      <c r="F178" s="1862" t="s">
        <v>43</v>
      </c>
      <c r="G178" s="1298" t="s">
        <v>555</v>
      </c>
      <c r="H178" s="714">
        <f>ЗвітІнд.Кошторис!G178</f>
        <v>0</v>
      </c>
      <c r="I178" s="961">
        <f>ЗвітІнд.Кошторис!H178</f>
        <v>0</v>
      </c>
      <c r="J178" s="1863">
        <f>ЗвітІнд.Кошторис!I178</f>
        <v>0</v>
      </c>
      <c r="K178" s="1864" t="s">
        <v>34</v>
      </c>
      <c r="L178" s="1865" t="s">
        <v>34</v>
      </c>
      <c r="M178" s="1865" t="s">
        <v>34</v>
      </c>
      <c r="N178" s="1866" t="s">
        <v>34</v>
      </c>
    </row>
    <row r="179" spans="1:14" s="143" customFormat="1" ht="15.75" outlineLevel="1" thickTop="1" x14ac:dyDescent="0.25">
      <c r="A179" s="448"/>
      <c r="B179" s="1886" t="s">
        <v>444</v>
      </c>
      <c r="C179" s="1898">
        <v>2210</v>
      </c>
      <c r="D179" s="1918" t="s">
        <v>143</v>
      </c>
      <c r="E179" s="160" t="s">
        <v>145</v>
      </c>
      <c r="F179" s="1898" t="s">
        <v>43</v>
      </c>
      <c r="G179" s="1297" t="s">
        <v>555</v>
      </c>
      <c r="H179" s="639">
        <f>ЗвітІнд.Кошторис!G179</f>
        <v>0</v>
      </c>
      <c r="I179" s="787">
        <f>ЗвітІнд.Кошторис!H179</f>
        <v>0</v>
      </c>
      <c r="J179" s="788">
        <f>ЗвітІнд.Кошторис!I179</f>
        <v>0</v>
      </c>
      <c r="K179" s="1845" t="s">
        <v>34</v>
      </c>
      <c r="L179" s="1846" t="s">
        <v>34</v>
      </c>
      <c r="M179" s="1846" t="s">
        <v>34</v>
      </c>
      <c r="N179" s="1847" t="s">
        <v>34</v>
      </c>
    </row>
    <row r="180" spans="1:14" s="161" customFormat="1" ht="12" outlineLevel="1" x14ac:dyDescent="0.25">
      <c r="A180" s="1156"/>
      <c r="B180" s="1889"/>
      <c r="C180" s="1927"/>
      <c r="D180" s="1875" t="s">
        <v>143</v>
      </c>
      <c r="E180" s="153" t="s">
        <v>85</v>
      </c>
      <c r="F180" s="1851" t="s">
        <v>35</v>
      </c>
      <c r="G180" s="1295" t="s">
        <v>555</v>
      </c>
      <c r="H180" s="789">
        <f>ЗвітІнд.Кошторис!G180</f>
        <v>0</v>
      </c>
      <c r="I180" s="1827">
        <f>ЗвітІнд.Кошторис!H180</f>
        <v>0</v>
      </c>
      <c r="J180" s="1828">
        <f>ЗвітІнд.Кошторис!I180</f>
        <v>0</v>
      </c>
      <c r="K180" s="1829" t="s">
        <v>34</v>
      </c>
      <c r="L180" s="1830" t="s">
        <v>34</v>
      </c>
      <c r="M180" s="1830" t="s">
        <v>34</v>
      </c>
      <c r="N180" s="1831" t="s">
        <v>34</v>
      </c>
    </row>
    <row r="181" spans="1:14" s="161" customFormat="1" ht="12" outlineLevel="1" x14ac:dyDescent="0.25">
      <c r="A181" s="1156"/>
      <c r="B181" s="1889"/>
      <c r="C181" s="1927"/>
      <c r="D181" s="1875" t="s">
        <v>143</v>
      </c>
      <c r="E181" s="153" t="s">
        <v>86</v>
      </c>
      <c r="F181" s="1851" t="s">
        <v>62</v>
      </c>
      <c r="G181" s="1301" t="s">
        <v>555</v>
      </c>
      <c r="H181" s="1892">
        <f>ЗвітІнд.Кошторис!G181</f>
        <v>0</v>
      </c>
      <c r="I181" s="1893">
        <f>ЗвітІнд.Кошторис!H181</f>
        <v>0</v>
      </c>
      <c r="J181" s="1894">
        <f>ЗвітІнд.Кошторис!I181</f>
        <v>0</v>
      </c>
      <c r="K181" s="1895" t="s">
        <v>34</v>
      </c>
      <c r="L181" s="1896" t="s">
        <v>34</v>
      </c>
      <c r="M181" s="1896" t="s">
        <v>34</v>
      </c>
      <c r="N181" s="1897" t="s">
        <v>34</v>
      </c>
    </row>
    <row r="182" spans="1:14" s="143" customFormat="1" outlineLevel="1" x14ac:dyDescent="0.25">
      <c r="A182" s="448"/>
      <c r="B182" s="1886" t="s">
        <v>445</v>
      </c>
      <c r="C182" s="1898">
        <v>2210</v>
      </c>
      <c r="D182" s="1918" t="s">
        <v>143</v>
      </c>
      <c r="E182" s="160" t="s">
        <v>146</v>
      </c>
      <c r="F182" s="1898" t="s">
        <v>43</v>
      </c>
      <c r="G182" s="1302" t="s">
        <v>555</v>
      </c>
      <c r="H182" s="636">
        <f>ЗвітІнд.Кошторис!G182</f>
        <v>0</v>
      </c>
      <c r="I182" s="806">
        <f>ЗвітІнд.Кошторис!H182</f>
        <v>0</v>
      </c>
      <c r="J182" s="807">
        <f>ЗвітІнд.Кошторис!I182</f>
        <v>0</v>
      </c>
      <c r="K182" s="1899" t="s">
        <v>34</v>
      </c>
      <c r="L182" s="1900" t="s">
        <v>34</v>
      </c>
      <c r="M182" s="1900" t="s">
        <v>34</v>
      </c>
      <c r="N182" s="1901" t="s">
        <v>34</v>
      </c>
    </row>
    <row r="183" spans="1:14" s="161" customFormat="1" ht="12" outlineLevel="1" x14ac:dyDescent="0.25">
      <c r="A183" s="1156"/>
      <c r="B183" s="1889"/>
      <c r="C183" s="1927"/>
      <c r="D183" s="1875" t="s">
        <v>143</v>
      </c>
      <c r="E183" s="153" t="s">
        <v>85</v>
      </c>
      <c r="F183" s="1851" t="s">
        <v>35</v>
      </c>
      <c r="G183" s="1295" t="s">
        <v>555</v>
      </c>
      <c r="H183" s="789">
        <f>ЗвітІнд.Кошторис!G183</f>
        <v>0</v>
      </c>
      <c r="I183" s="1827">
        <f>ЗвітІнд.Кошторис!H183</f>
        <v>0</v>
      </c>
      <c r="J183" s="1828">
        <f>ЗвітІнд.Кошторис!I183</f>
        <v>0</v>
      </c>
      <c r="K183" s="1829" t="s">
        <v>34</v>
      </c>
      <c r="L183" s="1830" t="s">
        <v>34</v>
      </c>
      <c r="M183" s="1830" t="s">
        <v>34</v>
      </c>
      <c r="N183" s="1831" t="s">
        <v>34</v>
      </c>
    </row>
    <row r="184" spans="1:14" s="161" customFormat="1" ht="12" outlineLevel="1" x14ac:dyDescent="0.25">
      <c r="A184" s="1156"/>
      <c r="B184" s="1889"/>
      <c r="C184" s="1927"/>
      <c r="D184" s="1875" t="s">
        <v>143</v>
      </c>
      <c r="E184" s="153" t="s">
        <v>86</v>
      </c>
      <c r="F184" s="1851" t="s">
        <v>62</v>
      </c>
      <c r="G184" s="1295" t="s">
        <v>555</v>
      </c>
      <c r="H184" s="1902">
        <f>ЗвітІнд.Кошторис!G184</f>
        <v>0</v>
      </c>
      <c r="I184" s="1903">
        <f>ЗвітІнд.Кошторис!H184</f>
        <v>0</v>
      </c>
      <c r="J184" s="1904">
        <f>ЗвітІнд.Кошторис!I184</f>
        <v>0</v>
      </c>
      <c r="K184" s="1829" t="s">
        <v>34</v>
      </c>
      <c r="L184" s="1830" t="s">
        <v>34</v>
      </c>
      <c r="M184" s="1830" t="s">
        <v>34</v>
      </c>
      <c r="N184" s="1831" t="s">
        <v>34</v>
      </c>
    </row>
    <row r="185" spans="1:14" s="143" customFormat="1" outlineLevel="1" x14ac:dyDescent="0.25">
      <c r="A185" s="448"/>
      <c r="B185" s="1886" t="s">
        <v>446</v>
      </c>
      <c r="C185" s="1898">
        <v>2210</v>
      </c>
      <c r="D185" s="1918" t="s">
        <v>143</v>
      </c>
      <c r="E185" s="160" t="s">
        <v>147</v>
      </c>
      <c r="F185" s="1898" t="s">
        <v>43</v>
      </c>
      <c r="G185" s="1302" t="s">
        <v>555</v>
      </c>
      <c r="H185" s="636">
        <f>ЗвітІнд.Кошторис!G185</f>
        <v>0</v>
      </c>
      <c r="I185" s="806">
        <f>ЗвітІнд.Кошторис!H185</f>
        <v>0</v>
      </c>
      <c r="J185" s="807">
        <f>ЗвітІнд.Кошторис!I185</f>
        <v>0</v>
      </c>
      <c r="K185" s="1845" t="s">
        <v>34</v>
      </c>
      <c r="L185" s="1846" t="s">
        <v>34</v>
      </c>
      <c r="M185" s="1846" t="s">
        <v>34</v>
      </c>
      <c r="N185" s="1847" t="s">
        <v>34</v>
      </c>
    </row>
    <row r="186" spans="1:14" s="161" customFormat="1" ht="12" outlineLevel="1" x14ac:dyDescent="0.25">
      <c r="A186" s="1156"/>
      <c r="B186" s="1889"/>
      <c r="C186" s="1927"/>
      <c r="D186" s="1875" t="s">
        <v>143</v>
      </c>
      <c r="E186" s="153" t="s">
        <v>85</v>
      </c>
      <c r="F186" s="1851" t="s">
        <v>35</v>
      </c>
      <c r="G186" s="1295" t="s">
        <v>555</v>
      </c>
      <c r="H186" s="789">
        <f>ЗвітІнд.Кошторис!G186</f>
        <v>0</v>
      </c>
      <c r="I186" s="1827">
        <f>ЗвітІнд.Кошторис!H186</f>
        <v>0</v>
      </c>
      <c r="J186" s="1828">
        <f>ЗвітІнд.Кошторис!I186</f>
        <v>0</v>
      </c>
      <c r="K186" s="1829" t="s">
        <v>34</v>
      </c>
      <c r="L186" s="1830" t="s">
        <v>34</v>
      </c>
      <c r="M186" s="1830" t="s">
        <v>34</v>
      </c>
      <c r="N186" s="1831" t="s">
        <v>34</v>
      </c>
    </row>
    <row r="187" spans="1:14" s="161" customFormat="1" ht="12" outlineLevel="1" x14ac:dyDescent="0.25">
      <c r="A187" s="1156"/>
      <c r="B187" s="1889"/>
      <c r="C187" s="1927"/>
      <c r="D187" s="1875" t="s">
        <v>143</v>
      </c>
      <c r="E187" s="153" t="s">
        <v>86</v>
      </c>
      <c r="F187" s="1851" t="s">
        <v>62</v>
      </c>
      <c r="G187" s="1295" t="s">
        <v>555</v>
      </c>
      <c r="H187" s="1902">
        <f>ЗвітІнд.Кошторис!G187</f>
        <v>0</v>
      </c>
      <c r="I187" s="1903">
        <f>ЗвітІнд.Кошторис!H187</f>
        <v>0</v>
      </c>
      <c r="J187" s="1904">
        <f>ЗвітІнд.Кошторис!I187</f>
        <v>0</v>
      </c>
      <c r="K187" s="1829" t="s">
        <v>34</v>
      </c>
      <c r="L187" s="1830" t="s">
        <v>34</v>
      </c>
      <c r="M187" s="1830" t="s">
        <v>34</v>
      </c>
      <c r="N187" s="1831" t="s">
        <v>34</v>
      </c>
    </row>
    <row r="188" spans="1:14" s="143" customFormat="1" outlineLevel="1" x14ac:dyDescent="0.25">
      <c r="A188" s="448"/>
      <c r="B188" s="1886" t="s">
        <v>447</v>
      </c>
      <c r="C188" s="1898">
        <v>2210</v>
      </c>
      <c r="D188" s="1918" t="s">
        <v>143</v>
      </c>
      <c r="E188" s="160" t="s">
        <v>148</v>
      </c>
      <c r="F188" s="1898" t="s">
        <v>43</v>
      </c>
      <c r="G188" s="1297" t="s">
        <v>555</v>
      </c>
      <c r="H188" s="639">
        <f>ЗвітІнд.Кошторис!G188</f>
        <v>0</v>
      </c>
      <c r="I188" s="787">
        <f>ЗвітІнд.Кошторис!H188</f>
        <v>0</v>
      </c>
      <c r="J188" s="788">
        <f>ЗвітІнд.Кошторис!I188</f>
        <v>0</v>
      </c>
      <c r="K188" s="1845" t="s">
        <v>34</v>
      </c>
      <c r="L188" s="1846" t="s">
        <v>34</v>
      </c>
      <c r="M188" s="1846" t="s">
        <v>34</v>
      </c>
      <c r="N188" s="1847" t="s">
        <v>34</v>
      </c>
    </row>
    <row r="189" spans="1:14" s="161" customFormat="1" ht="12" outlineLevel="1" x14ac:dyDescent="0.25">
      <c r="A189" s="1156"/>
      <c r="B189" s="1889"/>
      <c r="C189" s="1927"/>
      <c r="D189" s="1875" t="s">
        <v>143</v>
      </c>
      <c r="E189" s="153" t="s">
        <v>85</v>
      </c>
      <c r="F189" s="1851" t="s">
        <v>35</v>
      </c>
      <c r="G189" s="1295" t="s">
        <v>555</v>
      </c>
      <c r="H189" s="789">
        <f>ЗвітІнд.Кошторис!G189</f>
        <v>0</v>
      </c>
      <c r="I189" s="1827">
        <f>ЗвітІнд.Кошторис!H189</f>
        <v>0</v>
      </c>
      <c r="J189" s="1828">
        <f>ЗвітІнд.Кошторис!I189</f>
        <v>0</v>
      </c>
      <c r="K189" s="1829" t="s">
        <v>34</v>
      </c>
      <c r="L189" s="1830" t="s">
        <v>34</v>
      </c>
      <c r="M189" s="1830" t="s">
        <v>34</v>
      </c>
      <c r="N189" s="1831" t="s">
        <v>34</v>
      </c>
    </row>
    <row r="190" spans="1:14" s="161" customFormat="1" ht="12.75" outlineLevel="1" thickBot="1" x14ac:dyDescent="0.3">
      <c r="A190" s="1156"/>
      <c r="B190" s="1928"/>
      <c r="C190" s="1929"/>
      <c r="D190" s="1916" t="s">
        <v>143</v>
      </c>
      <c r="E190" s="154" t="s">
        <v>86</v>
      </c>
      <c r="F190" s="1854" t="s">
        <v>62</v>
      </c>
      <c r="G190" s="1295" t="s">
        <v>555</v>
      </c>
      <c r="H190" s="1836">
        <f>ЗвітІнд.Кошторис!G190</f>
        <v>0</v>
      </c>
      <c r="I190" s="1837">
        <f>ЗвітІнд.Кошторис!H190</f>
        <v>0</v>
      </c>
      <c r="J190" s="1838">
        <f>ЗвітІнд.Кошторис!I190</f>
        <v>0</v>
      </c>
      <c r="K190" s="1839" t="s">
        <v>34</v>
      </c>
      <c r="L190" s="1840" t="s">
        <v>34</v>
      </c>
      <c r="M190" s="1840" t="s">
        <v>34</v>
      </c>
      <c r="N190" s="1841" t="s">
        <v>34</v>
      </c>
    </row>
    <row r="191" spans="1:14" s="143" customFormat="1" ht="16.5" outlineLevel="1" thickTop="1" x14ac:dyDescent="0.25">
      <c r="A191" s="127"/>
      <c r="B191" s="1842" t="s">
        <v>448</v>
      </c>
      <c r="C191" s="1843">
        <v>2210</v>
      </c>
      <c r="D191" s="1844" t="s">
        <v>150</v>
      </c>
      <c r="E191" s="1856" t="s">
        <v>151</v>
      </c>
      <c r="F191" s="1857" t="s">
        <v>43</v>
      </c>
      <c r="G191" s="1297" t="s">
        <v>555</v>
      </c>
      <c r="H191" s="639">
        <f>ЗвітІнд.Кошторис!G191</f>
        <v>58</v>
      </c>
      <c r="I191" s="787">
        <f>ЗвітІнд.Кошторис!H191</f>
        <v>0</v>
      </c>
      <c r="J191" s="788">
        <f>ЗвітІнд.Кошторис!I191</f>
        <v>58</v>
      </c>
      <c r="K191" s="1845" t="s">
        <v>34</v>
      </c>
      <c r="L191" s="1846" t="s">
        <v>34</v>
      </c>
      <c r="M191" s="1846" t="s">
        <v>34</v>
      </c>
      <c r="N191" s="1847" t="s">
        <v>34</v>
      </c>
    </row>
    <row r="192" spans="1:14" s="132" customFormat="1" ht="12" outlineLevel="1" x14ac:dyDescent="0.25">
      <c r="A192" s="1156"/>
      <c r="B192" s="1823"/>
      <c r="C192" s="1851"/>
      <c r="D192" s="1875" t="s">
        <v>150</v>
      </c>
      <c r="E192" s="1850" t="s">
        <v>152</v>
      </c>
      <c r="F192" s="1851" t="s">
        <v>153</v>
      </c>
      <c r="G192" s="1295" t="s">
        <v>555</v>
      </c>
      <c r="H192" s="789">
        <f>ЗвітІнд.Кошторис!G192</f>
        <v>2000</v>
      </c>
      <c r="I192" s="1827">
        <f>ЗвітІнд.Кошторис!H192</f>
        <v>0</v>
      </c>
      <c r="J192" s="1828">
        <f>ЗвітІнд.Кошторис!I192</f>
        <v>2000</v>
      </c>
      <c r="K192" s="1829" t="s">
        <v>34</v>
      </c>
      <c r="L192" s="1830" t="s">
        <v>34</v>
      </c>
      <c r="M192" s="1830" t="s">
        <v>34</v>
      </c>
      <c r="N192" s="1831" t="s">
        <v>34</v>
      </c>
    </row>
    <row r="193" spans="1:15" s="132" customFormat="1" ht="12.75" outlineLevel="1" thickBot="1" x14ac:dyDescent="0.3">
      <c r="A193" s="1156"/>
      <c r="B193" s="1832"/>
      <c r="C193" s="1854"/>
      <c r="D193" s="1916" t="s">
        <v>150</v>
      </c>
      <c r="E193" s="1853" t="s">
        <v>154</v>
      </c>
      <c r="F193" s="1854" t="s">
        <v>62</v>
      </c>
      <c r="G193" s="1296" t="s">
        <v>555</v>
      </c>
      <c r="H193" s="1836">
        <f>ЗвітІнд.Кошторис!G193</f>
        <v>28.99</v>
      </c>
      <c r="I193" s="1837">
        <f>ЗвітІнд.Кошторис!H193</f>
        <v>0</v>
      </c>
      <c r="J193" s="1838">
        <f>ЗвітІнд.Кошторис!I193</f>
        <v>28.99</v>
      </c>
      <c r="K193" s="1839" t="s">
        <v>34</v>
      </c>
      <c r="L193" s="1840" t="s">
        <v>34</v>
      </c>
      <c r="M193" s="1840" t="s">
        <v>34</v>
      </c>
      <c r="N193" s="1841" t="s">
        <v>34</v>
      </c>
    </row>
    <row r="194" spans="1:15" s="132" customFormat="1" ht="27" outlineLevel="1" thickTop="1" thickBot="1" x14ac:dyDescent="0.3">
      <c r="A194" s="1156"/>
      <c r="B194" s="1879" t="s">
        <v>598</v>
      </c>
      <c r="C194" s="1930">
        <v>2210</v>
      </c>
      <c r="D194" s="1931" t="s">
        <v>222</v>
      </c>
      <c r="E194" s="1932" t="s">
        <v>449</v>
      </c>
      <c r="F194" s="1933" t="s">
        <v>43</v>
      </c>
      <c r="G194" s="1317" t="s">
        <v>555</v>
      </c>
      <c r="H194" s="714">
        <f>ЗвітІнд.Кошторис!G194</f>
        <v>0</v>
      </c>
      <c r="I194" s="961">
        <f>ЗвітІнд.Кошторис!H194</f>
        <v>0</v>
      </c>
      <c r="J194" s="1863">
        <f>ЗвітІнд.Кошторис!I194</f>
        <v>0</v>
      </c>
      <c r="K194" s="1864" t="s">
        <v>34</v>
      </c>
      <c r="L194" s="1865" t="s">
        <v>34</v>
      </c>
      <c r="M194" s="1865" t="s">
        <v>34</v>
      </c>
      <c r="N194" s="1866" t="s">
        <v>34</v>
      </c>
      <c r="O194" s="143"/>
    </row>
    <row r="195" spans="1:15" s="132" customFormat="1" ht="27" outlineLevel="1" thickTop="1" thickBot="1" x14ac:dyDescent="0.3">
      <c r="A195" s="448"/>
      <c r="B195" s="1879" t="s">
        <v>508</v>
      </c>
      <c r="C195" s="1930">
        <v>2210</v>
      </c>
      <c r="D195" s="1931"/>
      <c r="E195" s="1932" t="s">
        <v>600</v>
      </c>
      <c r="F195" s="1862" t="s">
        <v>43</v>
      </c>
      <c r="G195" s="1934"/>
      <c r="H195" s="714">
        <f>ЗвітІнд.Кошторис!G195</f>
        <v>0</v>
      </c>
      <c r="I195" s="961">
        <f>ЗвітІнд.Кошторис!H195</f>
        <v>0</v>
      </c>
      <c r="J195" s="1863">
        <f>ЗвітІнд.Кошторис!I195</f>
        <v>0</v>
      </c>
      <c r="K195" s="1864" t="s">
        <v>34</v>
      </c>
      <c r="L195" s="1865" t="s">
        <v>34</v>
      </c>
      <c r="M195" s="1865" t="s">
        <v>34</v>
      </c>
      <c r="N195" s="1866" t="s">
        <v>34</v>
      </c>
      <c r="O195" s="143"/>
    </row>
    <row r="196" spans="1:15" s="132" customFormat="1" ht="27" outlineLevel="1" thickTop="1" thickBot="1" x14ac:dyDescent="0.3">
      <c r="A196" s="448"/>
      <c r="B196" s="1879" t="s">
        <v>450</v>
      </c>
      <c r="C196" s="1930">
        <v>2210</v>
      </c>
      <c r="D196" s="1931"/>
      <c r="E196" s="1932" t="s">
        <v>601</v>
      </c>
      <c r="F196" s="1933" t="s">
        <v>43</v>
      </c>
      <c r="G196" s="1935"/>
      <c r="H196" s="714">
        <f>ЗвітІнд.Кошторис!G196</f>
        <v>0</v>
      </c>
      <c r="I196" s="961">
        <f>ЗвітІнд.Кошторис!H196</f>
        <v>0</v>
      </c>
      <c r="J196" s="1863">
        <f>ЗвітІнд.Кошторис!I196</f>
        <v>0</v>
      </c>
      <c r="K196" s="1883" t="s">
        <v>34</v>
      </c>
      <c r="L196" s="1884" t="s">
        <v>34</v>
      </c>
      <c r="M196" s="1884" t="s">
        <v>34</v>
      </c>
      <c r="N196" s="1866" t="s">
        <v>34</v>
      </c>
      <c r="O196" s="143"/>
    </row>
    <row r="197" spans="1:15" s="132" customFormat="1" ht="27" outlineLevel="1" thickTop="1" thickBot="1" x14ac:dyDescent="0.3">
      <c r="A197" s="448"/>
      <c r="B197" s="1842" t="s">
        <v>599</v>
      </c>
      <c r="C197" s="1909">
        <v>2210</v>
      </c>
      <c r="D197" s="1936"/>
      <c r="E197" s="1937" t="s">
        <v>602</v>
      </c>
      <c r="F197" s="1933" t="s">
        <v>43</v>
      </c>
      <c r="G197" s="1935"/>
      <c r="H197" s="714">
        <f>ЗвітІнд.Кошторис!G197</f>
        <v>0</v>
      </c>
      <c r="I197" s="961">
        <f>ЗвітІнд.Кошторис!H197</f>
        <v>0</v>
      </c>
      <c r="J197" s="1863">
        <f>ЗвітІнд.Кошторис!I197</f>
        <v>0</v>
      </c>
      <c r="K197" s="1883" t="s">
        <v>34</v>
      </c>
      <c r="L197" s="1884" t="s">
        <v>34</v>
      </c>
      <c r="M197" s="1884" t="s">
        <v>34</v>
      </c>
      <c r="N197" s="1866" t="s">
        <v>34</v>
      </c>
      <c r="O197" s="143"/>
    </row>
    <row r="198" spans="1:15" s="143" customFormat="1" ht="17.25" outlineLevel="1" thickTop="1" thickBot="1" x14ac:dyDescent="0.3">
      <c r="A198" s="127"/>
      <c r="B198" s="1938" t="s">
        <v>510</v>
      </c>
      <c r="C198" s="1930">
        <v>2210</v>
      </c>
      <c r="D198" s="1939"/>
      <c r="E198" s="1932" t="s">
        <v>603</v>
      </c>
      <c r="F198" s="1933" t="s">
        <v>43</v>
      </c>
      <c r="G198" s="1935"/>
      <c r="H198" s="714">
        <f>ЗвітІнд.Кошторис!G198</f>
        <v>0</v>
      </c>
      <c r="I198" s="961">
        <f>ЗвітІнд.Кошторис!H198</f>
        <v>0</v>
      </c>
      <c r="J198" s="1863">
        <f>ЗвітІнд.Кошторис!I198</f>
        <v>0</v>
      </c>
      <c r="K198" s="1883" t="s">
        <v>34</v>
      </c>
      <c r="L198" s="1884" t="s">
        <v>34</v>
      </c>
      <c r="M198" s="1884" t="s">
        <v>34</v>
      </c>
      <c r="N198" s="1885" t="s">
        <v>34</v>
      </c>
    </row>
    <row r="199" spans="1:15" s="143" customFormat="1" ht="26.25" outlineLevel="1" thickTop="1" x14ac:dyDescent="0.25">
      <c r="A199" s="127"/>
      <c r="B199" s="1940" t="s">
        <v>511</v>
      </c>
      <c r="C199" s="1941">
        <v>2210</v>
      </c>
      <c r="D199" s="1942"/>
      <c r="E199" s="195" t="s">
        <v>155</v>
      </c>
      <c r="F199" s="1943" t="s">
        <v>43</v>
      </c>
      <c r="G199" s="1309" t="s">
        <v>558</v>
      </c>
      <c r="H199" s="811">
        <f>ЗвітІнд.Кошторис!G199</f>
        <v>0</v>
      </c>
      <c r="I199" s="1002">
        <f>ЗвітІнд.Кошторис!H199</f>
        <v>0</v>
      </c>
      <c r="J199" s="1944">
        <f>ЗвітІнд.Кошторис!I199</f>
        <v>0</v>
      </c>
      <c r="K199" s="1845" t="s">
        <v>34</v>
      </c>
      <c r="L199" s="1846" t="s">
        <v>34</v>
      </c>
      <c r="M199" s="1846" t="s">
        <v>34</v>
      </c>
      <c r="N199" s="1847" t="s">
        <v>34</v>
      </c>
    </row>
    <row r="200" spans="1:15" s="143" customFormat="1" ht="63.75" outlineLevel="1" x14ac:dyDescent="0.25">
      <c r="A200" s="127"/>
      <c r="B200" s="1905" t="s">
        <v>512</v>
      </c>
      <c r="C200" s="1912">
        <v>2210</v>
      </c>
      <c r="D200" s="1913"/>
      <c r="E200" s="160" t="s">
        <v>825</v>
      </c>
      <c r="F200" s="1898" t="s">
        <v>43</v>
      </c>
      <c r="G200" s="1303" t="s">
        <v>559</v>
      </c>
      <c r="H200" s="636">
        <f>ЗвітІнд.Кошторис!G200</f>
        <v>0</v>
      </c>
      <c r="I200" s="806">
        <f>ЗвітІнд.Кошторис!H200</f>
        <v>0</v>
      </c>
      <c r="J200" s="807">
        <f>ЗвітІнд.Кошторис!I200</f>
        <v>0</v>
      </c>
      <c r="K200" s="1945" t="s">
        <v>34</v>
      </c>
      <c r="L200" s="1946" t="s">
        <v>34</v>
      </c>
      <c r="M200" s="1946" t="s">
        <v>34</v>
      </c>
      <c r="N200" s="1947" t="s">
        <v>34</v>
      </c>
    </row>
    <row r="201" spans="1:15" s="143" customFormat="1" ht="16.5" outlineLevel="1" thickBot="1" x14ac:dyDescent="0.3">
      <c r="A201" s="127"/>
      <c r="B201" s="1948" t="s">
        <v>513</v>
      </c>
      <c r="C201" s="1909">
        <v>2210</v>
      </c>
      <c r="D201" s="1910"/>
      <c r="E201" s="201" t="s">
        <v>578</v>
      </c>
      <c r="F201" s="1859" t="s">
        <v>43</v>
      </c>
      <c r="G201" s="1299" t="s">
        <v>553</v>
      </c>
      <c r="H201" s="814">
        <f>ЗвітІнд.Кошторис!G201</f>
        <v>0</v>
      </c>
      <c r="I201" s="1949">
        <f>ЗвітІнд.Кошторис!H201</f>
        <v>0</v>
      </c>
      <c r="J201" s="1950">
        <f>ЗвітІнд.Кошторис!I201</f>
        <v>0</v>
      </c>
      <c r="K201" s="1864" t="s">
        <v>34</v>
      </c>
      <c r="L201" s="1865" t="s">
        <v>34</v>
      </c>
      <c r="M201" s="1865" t="s">
        <v>34</v>
      </c>
      <c r="N201" s="1866" t="s">
        <v>34</v>
      </c>
    </row>
    <row r="202" spans="1:15" s="143" customFormat="1" ht="26.25" outlineLevel="1" thickTop="1" thickBot="1" x14ac:dyDescent="0.3">
      <c r="A202" s="131"/>
      <c r="B202" s="1877" t="s">
        <v>509</v>
      </c>
      <c r="C202" s="1862">
        <v>2210</v>
      </c>
      <c r="D202" s="1926"/>
      <c r="E202" s="1861" t="s">
        <v>451</v>
      </c>
      <c r="F202" s="1862" t="s">
        <v>43</v>
      </c>
      <c r="G202" s="1199" t="s">
        <v>555</v>
      </c>
      <c r="H202" s="714">
        <f>ЗвітІнд.Кошторис!G202</f>
        <v>0.56084000000000001</v>
      </c>
      <c r="I202" s="961">
        <f>ЗвітІнд.Кошторис!H202</f>
        <v>0</v>
      </c>
      <c r="J202" s="1863">
        <f>ЗвітІнд.Кошторис!I202</f>
        <v>0.56084000000000001</v>
      </c>
      <c r="K202" s="1883" t="s">
        <v>34</v>
      </c>
      <c r="L202" s="1884" t="s">
        <v>34</v>
      </c>
      <c r="M202" s="1884" t="s">
        <v>34</v>
      </c>
      <c r="N202" s="1885" t="s">
        <v>34</v>
      </c>
    </row>
    <row r="203" spans="1:15" s="143" customFormat="1" ht="27" outlineLevel="1" thickTop="1" thickBot="1" x14ac:dyDescent="0.3">
      <c r="A203" s="131"/>
      <c r="B203" s="1951" t="s">
        <v>514</v>
      </c>
      <c r="C203" s="1952">
        <v>2210</v>
      </c>
      <c r="D203" s="1953"/>
      <c r="E203" s="1954" t="s">
        <v>156</v>
      </c>
      <c r="F203" s="1952" t="s">
        <v>43</v>
      </c>
      <c r="G203" s="1277" t="s">
        <v>826</v>
      </c>
      <c r="H203" s="710">
        <f>ЗвітІнд.Кошторис!G203</f>
        <v>0</v>
      </c>
      <c r="I203" s="996">
        <f>ЗвітІнд.Кошторис!H203</f>
        <v>0</v>
      </c>
      <c r="J203" s="1955">
        <f>ЗвітІнд.Кошторис!I203</f>
        <v>0</v>
      </c>
      <c r="K203" s="1845" t="s">
        <v>34</v>
      </c>
      <c r="L203" s="1846" t="s">
        <v>34</v>
      </c>
      <c r="M203" s="1846" t="s">
        <v>34</v>
      </c>
      <c r="N203" s="1847" t="s">
        <v>34</v>
      </c>
    </row>
    <row r="204" spans="1:15" s="103" customFormat="1" ht="19.5" thickBot="1" x14ac:dyDescent="0.3">
      <c r="A204" s="1155"/>
      <c r="B204" s="1809" t="s">
        <v>157</v>
      </c>
      <c r="C204" s="1956" t="s">
        <v>158</v>
      </c>
      <c r="D204" s="1811"/>
      <c r="E204" s="1957" t="s">
        <v>159</v>
      </c>
      <c r="F204" s="1813" t="s">
        <v>43</v>
      </c>
      <c r="G204" s="1958"/>
      <c r="H204" s="927">
        <f t="shared" ref="H204:J204" si="6">H205+H208+H221+H252+H256+H257+H258+H259+H260+H263+H266+H269+H273+H276+H279+H282+H285+H286+H287+H318+H321+H322+H323+H324+H325+H326+H327+H336+H337</f>
        <v>629.15009000000009</v>
      </c>
      <c r="I204" s="928">
        <f t="shared" si="6"/>
        <v>3</v>
      </c>
      <c r="J204" s="1814">
        <f t="shared" si="6"/>
        <v>626.15009000000009</v>
      </c>
      <c r="K204" s="1815" t="s">
        <v>34</v>
      </c>
      <c r="L204" s="1816" t="s">
        <v>34</v>
      </c>
      <c r="M204" s="1816" t="s">
        <v>34</v>
      </c>
      <c r="N204" s="1817" t="s">
        <v>34</v>
      </c>
    </row>
    <row r="205" spans="1:15" s="143" customFormat="1" ht="81" outlineLevel="1" thickBot="1" x14ac:dyDescent="0.3">
      <c r="A205" s="131"/>
      <c r="B205" s="2439" t="s">
        <v>160</v>
      </c>
      <c r="C205" s="2293">
        <v>2240</v>
      </c>
      <c r="D205" s="2440" t="s">
        <v>161</v>
      </c>
      <c r="E205" s="2294" t="s">
        <v>850</v>
      </c>
      <c r="F205" s="2441" t="s">
        <v>43</v>
      </c>
      <c r="G205" s="2429" t="s">
        <v>556</v>
      </c>
      <c r="H205" s="714">
        <f>ЗвітІнд.Кошторис!G205</f>
        <v>233.45808</v>
      </c>
      <c r="I205" s="961">
        <f>ЗвітІнд.Кошторис!H205</f>
        <v>0</v>
      </c>
      <c r="J205" s="1863">
        <f>ЗвітІнд.Кошторис!I205</f>
        <v>233.45808</v>
      </c>
      <c r="K205" s="1864" t="s">
        <v>34</v>
      </c>
      <c r="L205" s="1865" t="s">
        <v>34</v>
      </c>
      <c r="M205" s="1865" t="s">
        <v>34</v>
      </c>
      <c r="N205" s="1866" t="s">
        <v>34</v>
      </c>
    </row>
    <row r="206" spans="1:15" s="143" customFormat="1" ht="23.25" outlineLevel="1" thickTop="1" x14ac:dyDescent="0.25">
      <c r="A206" s="131"/>
      <c r="B206" s="1855" t="s">
        <v>853</v>
      </c>
      <c r="C206" s="1868">
        <v>2240</v>
      </c>
      <c r="D206" s="1959" t="s">
        <v>161</v>
      </c>
      <c r="E206" s="2425" t="s">
        <v>870</v>
      </c>
      <c r="F206" s="1952" t="s">
        <v>43</v>
      </c>
      <c r="G206" s="1297" t="s">
        <v>556</v>
      </c>
      <c r="H206" s="811">
        <f>ЗвітІнд.Кошторис!G206</f>
        <v>125.11968</v>
      </c>
      <c r="I206" s="1002">
        <f>ЗвітІнд.Кошторис!H206</f>
        <v>0</v>
      </c>
      <c r="J206" s="1944">
        <f>ЗвітІнд.Кошторис!I206</f>
        <v>125.11968</v>
      </c>
      <c r="K206" s="2284" t="s">
        <v>34</v>
      </c>
      <c r="L206" s="2285" t="s">
        <v>34</v>
      </c>
      <c r="M206" s="2285" t="s">
        <v>34</v>
      </c>
      <c r="N206" s="2286" t="s">
        <v>34</v>
      </c>
    </row>
    <row r="207" spans="1:15" s="143" customFormat="1" ht="23.25" outlineLevel="1" thickBot="1" x14ac:dyDescent="0.3">
      <c r="A207" s="131"/>
      <c r="B207" s="1855" t="s">
        <v>851</v>
      </c>
      <c r="C207" s="1910">
        <v>2240</v>
      </c>
      <c r="D207" s="2442" t="s">
        <v>161</v>
      </c>
      <c r="E207" s="160" t="s">
        <v>852</v>
      </c>
      <c r="F207" s="1898" t="s">
        <v>43</v>
      </c>
      <c r="G207" s="1298" t="s">
        <v>556</v>
      </c>
      <c r="H207" s="636">
        <f>ЗвітІнд.Кошторис!G207</f>
        <v>108.33839999999999</v>
      </c>
      <c r="I207" s="806">
        <f>ЗвітІнд.Кошторис!H207</f>
        <v>0</v>
      </c>
      <c r="J207" s="807">
        <f>ЗвітІнд.Кошторис!I207</f>
        <v>108.33839999999999</v>
      </c>
      <c r="K207" s="1864" t="s">
        <v>34</v>
      </c>
      <c r="L207" s="1865" t="s">
        <v>34</v>
      </c>
      <c r="M207" s="1865" t="s">
        <v>34</v>
      </c>
      <c r="N207" s="1866" t="s">
        <v>34</v>
      </c>
    </row>
    <row r="208" spans="1:15" s="20" customFormat="1" ht="38.25" outlineLevel="1" thickTop="1" thickBot="1" x14ac:dyDescent="0.3">
      <c r="A208" s="131"/>
      <c r="B208" s="1960" t="s">
        <v>162</v>
      </c>
      <c r="C208" s="1930">
        <v>2240</v>
      </c>
      <c r="D208" s="1939" t="s">
        <v>57</v>
      </c>
      <c r="E208" s="1961" t="s">
        <v>163</v>
      </c>
      <c r="F208" s="1962" t="s">
        <v>43</v>
      </c>
      <c r="G208" s="1311" t="s">
        <v>557</v>
      </c>
      <c r="H208" s="797">
        <f>ЗвітІнд.Кошторис!G208</f>
        <v>0</v>
      </c>
      <c r="I208" s="819">
        <f>ЗвітІнд.Кошторис!H208</f>
        <v>0</v>
      </c>
      <c r="J208" s="820">
        <f>ЗвітІнд.Кошторис!I208</f>
        <v>0</v>
      </c>
      <c r="K208" s="1864" t="s">
        <v>34</v>
      </c>
      <c r="L208" s="1865" t="s">
        <v>34</v>
      </c>
      <c r="M208" s="1865" t="s">
        <v>34</v>
      </c>
      <c r="N208" s="1866" t="s">
        <v>34</v>
      </c>
    </row>
    <row r="209" spans="1:14" s="20" customFormat="1" ht="26.25" outlineLevel="1" thickTop="1" x14ac:dyDescent="0.25">
      <c r="A209" s="131"/>
      <c r="B209" s="1911" t="s">
        <v>164</v>
      </c>
      <c r="C209" s="1867">
        <v>2240</v>
      </c>
      <c r="D209" s="1868" t="s">
        <v>57</v>
      </c>
      <c r="E209" s="183" t="s">
        <v>497</v>
      </c>
      <c r="F209" s="1818" t="s">
        <v>43</v>
      </c>
      <c r="G209" s="1291" t="s">
        <v>557</v>
      </c>
      <c r="H209" s="639">
        <f>ЗвітІнд.Кошторис!G209</f>
        <v>0</v>
      </c>
      <c r="I209" s="787">
        <f>ЗвітІнд.Кошторис!H209</f>
        <v>0</v>
      </c>
      <c r="J209" s="788">
        <f>ЗвітІнд.Кошторис!I209</f>
        <v>0</v>
      </c>
      <c r="K209" s="1845" t="s">
        <v>34</v>
      </c>
      <c r="L209" s="1846" t="s">
        <v>34</v>
      </c>
      <c r="M209" s="1846" t="s">
        <v>34</v>
      </c>
      <c r="N209" s="1847" t="s">
        <v>34</v>
      </c>
    </row>
    <row r="210" spans="1:14" s="213" customFormat="1" ht="12" outlineLevel="1" x14ac:dyDescent="0.25">
      <c r="A210" s="1156"/>
      <c r="B210" s="1823"/>
      <c r="C210" s="1869"/>
      <c r="D210" s="1963"/>
      <c r="E210" s="1826" t="s">
        <v>165</v>
      </c>
      <c r="F210" s="1824" t="s">
        <v>35</v>
      </c>
      <c r="G210" s="1292" t="s">
        <v>557</v>
      </c>
      <c r="H210" s="789">
        <f>ЗвітІнд.Кошторис!G210</f>
        <v>0</v>
      </c>
      <c r="I210" s="1827">
        <f>ЗвітІнд.Кошторис!H210</f>
        <v>0</v>
      </c>
      <c r="J210" s="1828">
        <f>ЗвітІнд.Кошторис!I210</f>
        <v>0</v>
      </c>
      <c r="K210" s="1829" t="s">
        <v>34</v>
      </c>
      <c r="L210" s="1830" t="s">
        <v>34</v>
      </c>
      <c r="M210" s="1830" t="s">
        <v>34</v>
      </c>
      <c r="N210" s="1831" t="s">
        <v>34</v>
      </c>
    </row>
    <row r="211" spans="1:14" s="213" customFormat="1" ht="12" outlineLevel="1" x14ac:dyDescent="0.25">
      <c r="A211" s="1156"/>
      <c r="B211" s="1823"/>
      <c r="C211" s="1869"/>
      <c r="D211" s="1963"/>
      <c r="E211" s="1826" t="s">
        <v>166</v>
      </c>
      <c r="F211" s="1824" t="s">
        <v>167</v>
      </c>
      <c r="G211" s="1292" t="s">
        <v>557</v>
      </c>
      <c r="H211" s="789">
        <f>ЗвітІнд.Кошторис!G211</f>
        <v>0</v>
      </c>
      <c r="I211" s="1827">
        <f>ЗвітІнд.Кошторис!H211</f>
        <v>0</v>
      </c>
      <c r="J211" s="1828">
        <f>ЗвітІнд.Кошторис!I211</f>
        <v>0</v>
      </c>
      <c r="K211" s="1895" t="s">
        <v>34</v>
      </c>
      <c r="L211" s="1896" t="s">
        <v>34</v>
      </c>
      <c r="M211" s="1896" t="s">
        <v>34</v>
      </c>
      <c r="N211" s="1897" t="s">
        <v>34</v>
      </c>
    </row>
    <row r="212" spans="1:14" s="213" customFormat="1" ht="12" outlineLevel="1" x14ac:dyDescent="0.25">
      <c r="A212" s="1156"/>
      <c r="B212" s="1823"/>
      <c r="C212" s="1869"/>
      <c r="D212" s="1963"/>
      <c r="E212" s="1826" t="s">
        <v>499</v>
      </c>
      <c r="F212" s="1824" t="s">
        <v>62</v>
      </c>
      <c r="G212" s="1292" t="s">
        <v>557</v>
      </c>
      <c r="H212" s="1902">
        <f>ЗвітІнд.Кошторис!G212</f>
        <v>0</v>
      </c>
      <c r="I212" s="1903">
        <f>ЗвітІнд.Кошторис!H212</f>
        <v>0</v>
      </c>
      <c r="J212" s="1904">
        <f>ЗвітІнд.Кошторис!I212</f>
        <v>0</v>
      </c>
      <c r="K212" s="1829" t="s">
        <v>34</v>
      </c>
      <c r="L212" s="1830" t="s">
        <v>34</v>
      </c>
      <c r="M212" s="1830" t="s">
        <v>34</v>
      </c>
      <c r="N212" s="1831" t="s">
        <v>34</v>
      </c>
    </row>
    <row r="213" spans="1:14" s="20" customFormat="1" ht="38.25" outlineLevel="1" x14ac:dyDescent="0.25">
      <c r="A213" s="131"/>
      <c r="B213" s="1911" t="s">
        <v>168</v>
      </c>
      <c r="C213" s="1867">
        <v>2240</v>
      </c>
      <c r="D213" s="1868" t="s">
        <v>57</v>
      </c>
      <c r="E213" s="160" t="s">
        <v>498</v>
      </c>
      <c r="F213" s="1964" t="s">
        <v>43</v>
      </c>
      <c r="G213" s="1312" t="s">
        <v>557</v>
      </c>
      <c r="H213" s="636">
        <f>ЗвітІнд.Кошторис!G213</f>
        <v>0</v>
      </c>
      <c r="I213" s="806">
        <f>ЗвітІнд.Кошторис!H213</f>
        <v>0</v>
      </c>
      <c r="J213" s="807">
        <f>ЗвітІнд.Кошторис!I213</f>
        <v>0</v>
      </c>
      <c r="K213" s="1899" t="s">
        <v>34</v>
      </c>
      <c r="L213" s="1900" t="s">
        <v>34</v>
      </c>
      <c r="M213" s="1900" t="s">
        <v>34</v>
      </c>
      <c r="N213" s="1901" t="s">
        <v>34</v>
      </c>
    </row>
    <row r="214" spans="1:14" s="213" customFormat="1" ht="12" outlineLevel="1" x14ac:dyDescent="0.25">
      <c r="A214" s="1156"/>
      <c r="B214" s="1823"/>
      <c r="C214" s="1869"/>
      <c r="D214" s="1963"/>
      <c r="E214" s="1826" t="s">
        <v>501</v>
      </c>
      <c r="F214" s="1824" t="s">
        <v>35</v>
      </c>
      <c r="G214" s="1292" t="s">
        <v>557</v>
      </c>
      <c r="H214" s="789">
        <f>ЗвітІнд.Кошторис!G214</f>
        <v>0</v>
      </c>
      <c r="I214" s="1827">
        <f>ЗвітІнд.Кошторис!H214</f>
        <v>0</v>
      </c>
      <c r="J214" s="1828">
        <f>ЗвітІнд.Кошторис!I214</f>
        <v>0</v>
      </c>
      <c r="K214" s="1829" t="s">
        <v>34</v>
      </c>
      <c r="L214" s="1830" t="s">
        <v>34</v>
      </c>
      <c r="M214" s="1830" t="s">
        <v>34</v>
      </c>
      <c r="N214" s="1831" t="s">
        <v>34</v>
      </c>
    </row>
    <row r="215" spans="1:14" s="213" customFormat="1" ht="12" outlineLevel="1" x14ac:dyDescent="0.25">
      <c r="A215" s="1156"/>
      <c r="B215" s="1823"/>
      <c r="C215" s="1869"/>
      <c r="D215" s="1963"/>
      <c r="E215" s="1826" t="s">
        <v>166</v>
      </c>
      <c r="F215" s="1824" t="s">
        <v>167</v>
      </c>
      <c r="G215" s="1292" t="s">
        <v>557</v>
      </c>
      <c r="H215" s="789">
        <f>ЗвітІнд.Кошторис!G215</f>
        <v>0</v>
      </c>
      <c r="I215" s="1827">
        <f>ЗвітІнд.Кошторис!H215</f>
        <v>0</v>
      </c>
      <c r="J215" s="1828">
        <f>ЗвітІнд.Кошторис!I215</f>
        <v>0</v>
      </c>
      <c r="K215" s="1895" t="s">
        <v>34</v>
      </c>
      <c r="L215" s="1896" t="s">
        <v>34</v>
      </c>
      <c r="M215" s="1896" t="s">
        <v>34</v>
      </c>
      <c r="N215" s="1897" t="s">
        <v>34</v>
      </c>
    </row>
    <row r="216" spans="1:14" s="91" customFormat="1" ht="12" outlineLevel="1" x14ac:dyDescent="0.25">
      <c r="A216" s="1156"/>
      <c r="B216" s="1965"/>
      <c r="C216" s="1966"/>
      <c r="D216" s="1870"/>
      <c r="E216" s="1826" t="s">
        <v>499</v>
      </c>
      <c r="F216" s="1824" t="s">
        <v>62</v>
      </c>
      <c r="G216" s="1292" t="s">
        <v>557</v>
      </c>
      <c r="H216" s="1902">
        <f>ЗвітІнд.Кошторис!G216</f>
        <v>0</v>
      </c>
      <c r="I216" s="1903">
        <f>ЗвітІнд.Кошторис!H216</f>
        <v>0</v>
      </c>
      <c r="J216" s="1904">
        <f>ЗвітІнд.Кошторис!I216</f>
        <v>0</v>
      </c>
      <c r="K216" s="1829" t="s">
        <v>34</v>
      </c>
      <c r="L216" s="1830" t="s">
        <v>34</v>
      </c>
      <c r="M216" s="1830" t="s">
        <v>34</v>
      </c>
      <c r="N216" s="1831" t="s">
        <v>34</v>
      </c>
    </row>
    <row r="217" spans="1:14" s="20" customFormat="1" ht="38.25" outlineLevel="1" x14ac:dyDescent="0.25">
      <c r="A217" s="131"/>
      <c r="B217" s="1911" t="s">
        <v>169</v>
      </c>
      <c r="C217" s="1867">
        <v>2240</v>
      </c>
      <c r="D217" s="1868" t="s">
        <v>57</v>
      </c>
      <c r="E217" s="160" t="s">
        <v>500</v>
      </c>
      <c r="F217" s="1964" t="s">
        <v>43</v>
      </c>
      <c r="G217" s="1312" t="s">
        <v>557</v>
      </c>
      <c r="H217" s="636">
        <f>ЗвітІнд.Кошторис!G217</f>
        <v>0</v>
      </c>
      <c r="I217" s="806">
        <f>ЗвітІнд.Кошторис!H217</f>
        <v>0</v>
      </c>
      <c r="J217" s="807">
        <f>ЗвітІнд.Кошторис!I217</f>
        <v>0</v>
      </c>
      <c r="K217" s="1899" t="s">
        <v>34</v>
      </c>
      <c r="L217" s="1900" t="s">
        <v>34</v>
      </c>
      <c r="M217" s="1900" t="s">
        <v>34</v>
      </c>
      <c r="N217" s="1901" t="s">
        <v>34</v>
      </c>
    </row>
    <row r="218" spans="1:14" s="91" customFormat="1" ht="12" outlineLevel="1" x14ac:dyDescent="0.25">
      <c r="A218" s="1156"/>
      <c r="B218" s="1965"/>
      <c r="C218" s="1966"/>
      <c r="D218" s="1870"/>
      <c r="E218" s="1826" t="s">
        <v>170</v>
      </c>
      <c r="F218" s="1824" t="s">
        <v>35</v>
      </c>
      <c r="G218" s="1292" t="s">
        <v>557</v>
      </c>
      <c r="H218" s="789">
        <f>ЗвітІнд.Кошторис!G218</f>
        <v>0</v>
      </c>
      <c r="I218" s="1827">
        <f>ЗвітІнд.Кошторис!H218</f>
        <v>0</v>
      </c>
      <c r="J218" s="1828">
        <f>ЗвітІнд.Кошторис!I218</f>
        <v>0</v>
      </c>
      <c r="K218" s="1829" t="s">
        <v>34</v>
      </c>
      <c r="L218" s="1830" t="s">
        <v>34</v>
      </c>
      <c r="M218" s="1830" t="s">
        <v>34</v>
      </c>
      <c r="N218" s="1831" t="s">
        <v>34</v>
      </c>
    </row>
    <row r="219" spans="1:14" s="91" customFormat="1" ht="12" outlineLevel="1" x14ac:dyDescent="0.25">
      <c r="A219" s="1156"/>
      <c r="B219" s="1965"/>
      <c r="C219" s="1966"/>
      <c r="D219" s="1870"/>
      <c r="E219" s="1967" t="s">
        <v>171</v>
      </c>
      <c r="F219" s="1824" t="s">
        <v>167</v>
      </c>
      <c r="G219" s="1292" t="s">
        <v>557</v>
      </c>
      <c r="H219" s="789">
        <f>ЗвітІнд.Кошторис!G219</f>
        <v>0</v>
      </c>
      <c r="I219" s="1827">
        <f>ЗвітІнд.Кошторис!H219</f>
        <v>0</v>
      </c>
      <c r="J219" s="1828">
        <f>ЗвітІнд.Кошторис!I219</f>
        <v>0</v>
      </c>
      <c r="K219" s="1895" t="s">
        <v>34</v>
      </c>
      <c r="L219" s="1896" t="s">
        <v>34</v>
      </c>
      <c r="M219" s="1896" t="s">
        <v>34</v>
      </c>
      <c r="N219" s="1897" t="s">
        <v>34</v>
      </c>
    </row>
    <row r="220" spans="1:14" s="91" customFormat="1" ht="12.75" outlineLevel="1" thickBot="1" x14ac:dyDescent="0.3">
      <c r="A220" s="1156"/>
      <c r="B220" s="1968"/>
      <c r="C220" s="1969"/>
      <c r="D220" s="1936"/>
      <c r="E220" s="1970" t="s">
        <v>499</v>
      </c>
      <c r="F220" s="1833" t="s">
        <v>62</v>
      </c>
      <c r="G220" s="1293" t="s">
        <v>557</v>
      </c>
      <c r="H220" s="1836">
        <f>ЗвітІнд.Кошторис!G220</f>
        <v>0</v>
      </c>
      <c r="I220" s="1837">
        <f>ЗвітІнд.Кошторис!H220</f>
        <v>0</v>
      </c>
      <c r="J220" s="1838">
        <f>ЗвітІнд.Кошторис!I220</f>
        <v>0</v>
      </c>
      <c r="K220" s="1839" t="s">
        <v>34</v>
      </c>
      <c r="L220" s="1840" t="s">
        <v>34</v>
      </c>
      <c r="M220" s="1840" t="s">
        <v>34</v>
      </c>
      <c r="N220" s="1841" t="s">
        <v>34</v>
      </c>
    </row>
    <row r="221" spans="1:14" s="117" customFormat="1" ht="27" outlineLevel="1" thickTop="1" thickBot="1" x14ac:dyDescent="0.3">
      <c r="A221" s="131"/>
      <c r="B221" s="1971" t="s">
        <v>173</v>
      </c>
      <c r="C221" s="1909">
        <v>2240</v>
      </c>
      <c r="D221" s="1910" t="s">
        <v>57</v>
      </c>
      <c r="E221" s="1917" t="s">
        <v>174</v>
      </c>
      <c r="F221" s="1972" t="s">
        <v>43</v>
      </c>
      <c r="G221" s="1313" t="s">
        <v>555</v>
      </c>
      <c r="H221" s="714">
        <f>ЗвітІнд.Кошторис!G221</f>
        <v>4.5</v>
      </c>
      <c r="I221" s="961">
        <f>ЗвітІнд.Кошторис!H221</f>
        <v>0</v>
      </c>
      <c r="J221" s="1863">
        <f>ЗвітІнд.Кошторис!I221</f>
        <v>4.5</v>
      </c>
      <c r="K221" s="1864" t="s">
        <v>34</v>
      </c>
      <c r="L221" s="1865" t="s">
        <v>34</v>
      </c>
      <c r="M221" s="1865" t="s">
        <v>34</v>
      </c>
      <c r="N221" s="1866" t="s">
        <v>34</v>
      </c>
    </row>
    <row r="222" spans="1:14" s="143" customFormat="1" ht="15.75" outlineLevel="1" thickTop="1" x14ac:dyDescent="0.25">
      <c r="A222" s="448"/>
      <c r="B222" s="1911" t="s">
        <v>175</v>
      </c>
      <c r="C222" s="1912">
        <v>2240</v>
      </c>
      <c r="D222" s="1913" t="s">
        <v>57</v>
      </c>
      <c r="E222" s="160" t="s">
        <v>176</v>
      </c>
      <c r="F222" s="1887" t="s">
        <v>43</v>
      </c>
      <c r="G222" s="1294" t="s">
        <v>555</v>
      </c>
      <c r="H222" s="639">
        <f>ЗвітІнд.Кошторис!G222</f>
        <v>0</v>
      </c>
      <c r="I222" s="787">
        <f>ЗвітІнд.Кошторис!H222</f>
        <v>0</v>
      </c>
      <c r="J222" s="788">
        <f>ЗвітІнд.Кошторис!I222</f>
        <v>0</v>
      </c>
      <c r="K222" s="1845" t="s">
        <v>34</v>
      </c>
      <c r="L222" s="1846" t="s">
        <v>34</v>
      </c>
      <c r="M222" s="1846" t="s">
        <v>34</v>
      </c>
      <c r="N222" s="1847" t="s">
        <v>34</v>
      </c>
    </row>
    <row r="223" spans="1:14" s="229" customFormat="1" ht="12.75" outlineLevel="1" x14ac:dyDescent="0.25">
      <c r="A223" s="131"/>
      <c r="B223" s="1965" t="s">
        <v>177</v>
      </c>
      <c r="C223" s="1966">
        <v>2240</v>
      </c>
      <c r="D223" s="1870" t="s">
        <v>57</v>
      </c>
      <c r="E223" s="1973" t="s">
        <v>178</v>
      </c>
      <c r="F223" s="1974" t="s">
        <v>43</v>
      </c>
      <c r="G223" s="1314" t="s">
        <v>555</v>
      </c>
      <c r="H223" s="821">
        <f>ЗвітІнд.Кошторис!G223</f>
        <v>0</v>
      </c>
      <c r="I223" s="822">
        <f>ЗвітІнд.Кошторис!H223</f>
        <v>0</v>
      </c>
      <c r="J223" s="823">
        <f>ЗвітІнд.Кошторис!I223</f>
        <v>0</v>
      </c>
      <c r="K223" s="1895" t="s">
        <v>34</v>
      </c>
      <c r="L223" s="1896" t="s">
        <v>34</v>
      </c>
      <c r="M223" s="1896" t="s">
        <v>34</v>
      </c>
      <c r="N223" s="1897" t="s">
        <v>34</v>
      </c>
    </row>
    <row r="224" spans="1:14" s="230" customFormat="1" ht="11.25" outlineLevel="1" x14ac:dyDescent="0.25">
      <c r="A224" s="1169"/>
      <c r="B224" s="1975"/>
      <c r="C224" s="1976"/>
      <c r="D224" s="1977" t="s">
        <v>57</v>
      </c>
      <c r="E224" s="1978" t="s">
        <v>85</v>
      </c>
      <c r="F224" s="1979" t="s">
        <v>35</v>
      </c>
      <c r="G224" s="1315" t="s">
        <v>555</v>
      </c>
      <c r="H224" s="824">
        <f>ЗвітІнд.Кошторис!G224</f>
        <v>0</v>
      </c>
      <c r="I224" s="1980">
        <f>ЗвітІнд.Кошторис!H224</f>
        <v>0</v>
      </c>
      <c r="J224" s="1981">
        <f>ЗвітІнд.Кошторис!I224</f>
        <v>0</v>
      </c>
      <c r="K224" s="1982" t="s">
        <v>34</v>
      </c>
      <c r="L224" s="1983" t="s">
        <v>34</v>
      </c>
      <c r="M224" s="1983" t="s">
        <v>34</v>
      </c>
      <c r="N224" s="1984" t="s">
        <v>34</v>
      </c>
    </row>
    <row r="225" spans="1:14" s="230" customFormat="1" ht="11.25" outlineLevel="1" x14ac:dyDescent="0.25">
      <c r="A225" s="1169"/>
      <c r="B225" s="1975"/>
      <c r="C225" s="1976"/>
      <c r="D225" s="1977" t="s">
        <v>57</v>
      </c>
      <c r="E225" s="1978" t="s">
        <v>86</v>
      </c>
      <c r="F225" s="1979" t="s">
        <v>62</v>
      </c>
      <c r="G225" s="1315" t="s">
        <v>555</v>
      </c>
      <c r="H225" s="1985">
        <f>ЗвітІнд.Кошторис!G225</f>
        <v>0</v>
      </c>
      <c r="I225" s="1986">
        <f>ЗвітІнд.Кошторис!H225</f>
        <v>0</v>
      </c>
      <c r="J225" s="1987">
        <f>ЗвітІнд.Кошторис!I225</f>
        <v>0</v>
      </c>
      <c r="K225" s="1982" t="s">
        <v>34</v>
      </c>
      <c r="L225" s="1983" t="s">
        <v>34</v>
      </c>
      <c r="M225" s="1983" t="s">
        <v>34</v>
      </c>
      <c r="N225" s="1984" t="s">
        <v>34</v>
      </c>
    </row>
    <row r="226" spans="1:14" s="229" customFormat="1" ht="12.75" outlineLevel="1" x14ac:dyDescent="0.25">
      <c r="A226" s="131"/>
      <c r="B226" s="1965" t="s">
        <v>179</v>
      </c>
      <c r="C226" s="1966">
        <v>2240</v>
      </c>
      <c r="D226" s="1870" t="s">
        <v>57</v>
      </c>
      <c r="E226" s="1973" t="s">
        <v>180</v>
      </c>
      <c r="F226" s="1974" t="s">
        <v>43</v>
      </c>
      <c r="G226" s="1314" t="s">
        <v>555</v>
      </c>
      <c r="H226" s="821">
        <f>ЗвітІнд.Кошторис!G226</f>
        <v>0</v>
      </c>
      <c r="I226" s="822">
        <f>ЗвітІнд.Кошторис!H226</f>
        <v>0</v>
      </c>
      <c r="J226" s="823">
        <f>ЗвітІнд.Кошторис!I226</f>
        <v>0</v>
      </c>
      <c r="K226" s="1895" t="s">
        <v>34</v>
      </c>
      <c r="L226" s="1896" t="s">
        <v>34</v>
      </c>
      <c r="M226" s="1896" t="s">
        <v>34</v>
      </c>
      <c r="N226" s="1897" t="s">
        <v>34</v>
      </c>
    </row>
    <row r="227" spans="1:14" s="230" customFormat="1" ht="11.25" outlineLevel="1" x14ac:dyDescent="0.25">
      <c r="A227" s="1169"/>
      <c r="B227" s="1975"/>
      <c r="C227" s="1976"/>
      <c r="D227" s="1977" t="s">
        <v>57</v>
      </c>
      <c r="E227" s="1978" t="s">
        <v>85</v>
      </c>
      <c r="F227" s="1979" t="s">
        <v>35</v>
      </c>
      <c r="G227" s="1315" t="s">
        <v>555</v>
      </c>
      <c r="H227" s="824">
        <f>ЗвітІнд.Кошторис!G227</f>
        <v>0</v>
      </c>
      <c r="I227" s="1980">
        <f>ЗвітІнд.Кошторис!H227</f>
        <v>0</v>
      </c>
      <c r="J227" s="1981">
        <f>ЗвітІнд.Кошторис!I227</f>
        <v>0</v>
      </c>
      <c r="K227" s="1982" t="s">
        <v>34</v>
      </c>
      <c r="L227" s="1983" t="s">
        <v>34</v>
      </c>
      <c r="M227" s="1983" t="s">
        <v>34</v>
      </c>
      <c r="N227" s="1984" t="s">
        <v>34</v>
      </c>
    </row>
    <row r="228" spans="1:14" s="230" customFormat="1" ht="11.25" outlineLevel="1" x14ac:dyDescent="0.25">
      <c r="A228" s="1169"/>
      <c r="B228" s="1975"/>
      <c r="C228" s="1976"/>
      <c r="D228" s="1977" t="s">
        <v>57</v>
      </c>
      <c r="E228" s="1978" t="s">
        <v>86</v>
      </c>
      <c r="F228" s="1979" t="s">
        <v>62</v>
      </c>
      <c r="G228" s="1315" t="s">
        <v>555</v>
      </c>
      <c r="H228" s="1985">
        <f>ЗвітІнд.Кошторис!G228</f>
        <v>0</v>
      </c>
      <c r="I228" s="1986">
        <f>ЗвітІнд.Кошторис!H228</f>
        <v>0</v>
      </c>
      <c r="J228" s="1987">
        <f>ЗвітІнд.Кошторис!I228</f>
        <v>0</v>
      </c>
      <c r="K228" s="1982" t="s">
        <v>34</v>
      </c>
      <c r="L228" s="1983" t="s">
        <v>34</v>
      </c>
      <c r="M228" s="1983" t="s">
        <v>34</v>
      </c>
      <c r="N228" s="1984" t="s">
        <v>34</v>
      </c>
    </row>
    <row r="229" spans="1:14" s="229" customFormat="1" ht="12.75" outlineLevel="1" x14ac:dyDescent="0.25">
      <c r="A229" s="131"/>
      <c r="B229" s="1965" t="s">
        <v>418</v>
      </c>
      <c r="C229" s="1966">
        <v>2240</v>
      </c>
      <c r="D229" s="1870" t="s">
        <v>57</v>
      </c>
      <c r="E229" s="1973" t="s">
        <v>181</v>
      </c>
      <c r="F229" s="1974" t="s">
        <v>43</v>
      </c>
      <c r="G229" s="1314" t="s">
        <v>555</v>
      </c>
      <c r="H229" s="821">
        <f>ЗвітІнд.Кошторис!G229</f>
        <v>0</v>
      </c>
      <c r="I229" s="822">
        <f>ЗвітІнд.Кошторис!H229</f>
        <v>0</v>
      </c>
      <c r="J229" s="823">
        <f>ЗвітІнд.Кошторис!I229</f>
        <v>0</v>
      </c>
      <c r="K229" s="1895" t="s">
        <v>34</v>
      </c>
      <c r="L229" s="1896" t="s">
        <v>34</v>
      </c>
      <c r="M229" s="1896" t="s">
        <v>34</v>
      </c>
      <c r="N229" s="1897" t="s">
        <v>34</v>
      </c>
    </row>
    <row r="230" spans="1:14" s="230" customFormat="1" ht="11.25" outlineLevel="1" x14ac:dyDescent="0.25">
      <c r="A230" s="1169"/>
      <c r="B230" s="1975"/>
      <c r="C230" s="1976"/>
      <c r="D230" s="1977" t="s">
        <v>57</v>
      </c>
      <c r="E230" s="1978" t="s">
        <v>85</v>
      </c>
      <c r="F230" s="1979" t="s">
        <v>35</v>
      </c>
      <c r="G230" s="1315" t="s">
        <v>555</v>
      </c>
      <c r="H230" s="824">
        <f>ЗвітІнд.Кошторис!G230</f>
        <v>0</v>
      </c>
      <c r="I230" s="1980">
        <f>ЗвітІнд.Кошторис!H230</f>
        <v>0</v>
      </c>
      <c r="J230" s="1981">
        <f>ЗвітІнд.Кошторис!I230</f>
        <v>0</v>
      </c>
      <c r="K230" s="1982" t="s">
        <v>34</v>
      </c>
      <c r="L230" s="1983" t="s">
        <v>34</v>
      </c>
      <c r="M230" s="1983" t="s">
        <v>34</v>
      </c>
      <c r="N230" s="1984" t="s">
        <v>34</v>
      </c>
    </row>
    <row r="231" spans="1:14" s="230" customFormat="1" ht="11.25" outlineLevel="1" x14ac:dyDescent="0.25">
      <c r="A231" s="1169"/>
      <c r="B231" s="1975"/>
      <c r="C231" s="1976"/>
      <c r="D231" s="1977" t="s">
        <v>57</v>
      </c>
      <c r="E231" s="1978" t="s">
        <v>86</v>
      </c>
      <c r="F231" s="1979" t="s">
        <v>62</v>
      </c>
      <c r="G231" s="1315" t="s">
        <v>555</v>
      </c>
      <c r="H231" s="1985">
        <f>ЗвітІнд.Кошторис!G231</f>
        <v>0</v>
      </c>
      <c r="I231" s="1986">
        <f>ЗвітІнд.Кошторис!H231</f>
        <v>0</v>
      </c>
      <c r="J231" s="1987">
        <f>ЗвітІнд.Кошторис!I231</f>
        <v>0</v>
      </c>
      <c r="K231" s="1982" t="s">
        <v>34</v>
      </c>
      <c r="L231" s="1983" t="s">
        <v>34</v>
      </c>
      <c r="M231" s="1983" t="s">
        <v>34</v>
      </c>
      <c r="N231" s="1984" t="s">
        <v>34</v>
      </c>
    </row>
    <row r="232" spans="1:14" s="143" customFormat="1" outlineLevel="1" x14ac:dyDescent="0.25">
      <c r="A232" s="448"/>
      <c r="B232" s="1911" t="s">
        <v>182</v>
      </c>
      <c r="C232" s="1912">
        <v>2240</v>
      </c>
      <c r="D232" s="1913" t="s">
        <v>57</v>
      </c>
      <c r="E232" s="160" t="s">
        <v>183</v>
      </c>
      <c r="F232" s="1887" t="s">
        <v>43</v>
      </c>
      <c r="G232" s="1294" t="s">
        <v>555</v>
      </c>
      <c r="H232" s="639">
        <f>ЗвітІнд.Кошторис!G232</f>
        <v>4.5</v>
      </c>
      <c r="I232" s="787">
        <f>ЗвітІнд.Кошторис!H232</f>
        <v>0</v>
      </c>
      <c r="J232" s="788">
        <f>ЗвітІнд.Кошторис!I232</f>
        <v>4.5</v>
      </c>
      <c r="K232" s="1845" t="s">
        <v>34</v>
      </c>
      <c r="L232" s="1846" t="s">
        <v>34</v>
      </c>
      <c r="M232" s="1846" t="s">
        <v>34</v>
      </c>
      <c r="N232" s="1847" t="s">
        <v>34</v>
      </c>
    </row>
    <row r="233" spans="1:14" s="229" customFormat="1" ht="12.75" outlineLevel="1" x14ac:dyDescent="0.25">
      <c r="A233" s="131"/>
      <c r="B233" s="1965" t="s">
        <v>184</v>
      </c>
      <c r="C233" s="1966">
        <v>2240</v>
      </c>
      <c r="D233" s="1870" t="s">
        <v>57</v>
      </c>
      <c r="E233" s="1973" t="s">
        <v>178</v>
      </c>
      <c r="F233" s="1974" t="s">
        <v>43</v>
      </c>
      <c r="G233" s="1314" t="s">
        <v>555</v>
      </c>
      <c r="H233" s="821">
        <f>ЗвітІнд.Кошторис!G233</f>
        <v>0</v>
      </c>
      <c r="I233" s="822">
        <f>ЗвітІнд.Кошторис!H233</f>
        <v>0</v>
      </c>
      <c r="J233" s="823">
        <f>ЗвітІнд.Кошторис!I233</f>
        <v>0</v>
      </c>
      <c r="K233" s="1895" t="s">
        <v>34</v>
      </c>
      <c r="L233" s="1896" t="s">
        <v>34</v>
      </c>
      <c r="M233" s="1896" t="s">
        <v>34</v>
      </c>
      <c r="N233" s="1897" t="s">
        <v>34</v>
      </c>
    </row>
    <row r="234" spans="1:14" s="230" customFormat="1" ht="11.25" outlineLevel="1" x14ac:dyDescent="0.25">
      <c r="A234" s="1169"/>
      <c r="B234" s="1975"/>
      <c r="C234" s="1976"/>
      <c r="D234" s="1977" t="s">
        <v>57</v>
      </c>
      <c r="E234" s="1978" t="s">
        <v>85</v>
      </c>
      <c r="F234" s="1979" t="s">
        <v>35</v>
      </c>
      <c r="G234" s="1315" t="s">
        <v>555</v>
      </c>
      <c r="H234" s="824">
        <f>ЗвітІнд.Кошторис!G234</f>
        <v>0</v>
      </c>
      <c r="I234" s="1980">
        <f>ЗвітІнд.Кошторис!H234</f>
        <v>0</v>
      </c>
      <c r="J234" s="1981">
        <f>ЗвітІнд.Кошторис!I234</f>
        <v>0</v>
      </c>
      <c r="K234" s="1982" t="s">
        <v>34</v>
      </c>
      <c r="L234" s="1983" t="s">
        <v>34</v>
      </c>
      <c r="M234" s="1983" t="s">
        <v>34</v>
      </c>
      <c r="N234" s="1984" t="s">
        <v>34</v>
      </c>
    </row>
    <row r="235" spans="1:14" s="230" customFormat="1" ht="11.25" outlineLevel="1" x14ac:dyDescent="0.25">
      <c r="A235" s="1169"/>
      <c r="B235" s="1975"/>
      <c r="C235" s="1976"/>
      <c r="D235" s="1977" t="s">
        <v>57</v>
      </c>
      <c r="E235" s="1978" t="s">
        <v>86</v>
      </c>
      <c r="F235" s="1979" t="s">
        <v>62</v>
      </c>
      <c r="G235" s="1315" t="s">
        <v>555</v>
      </c>
      <c r="H235" s="1985">
        <f>ЗвітІнд.Кошторис!G235</f>
        <v>0</v>
      </c>
      <c r="I235" s="1986">
        <f>ЗвітІнд.Кошторис!H235</f>
        <v>0</v>
      </c>
      <c r="J235" s="1987">
        <f>ЗвітІнд.Кошторис!I235</f>
        <v>0</v>
      </c>
      <c r="K235" s="1982" t="s">
        <v>34</v>
      </c>
      <c r="L235" s="1983" t="s">
        <v>34</v>
      </c>
      <c r="M235" s="1983" t="s">
        <v>34</v>
      </c>
      <c r="N235" s="1984" t="s">
        <v>34</v>
      </c>
    </row>
    <row r="236" spans="1:14" s="229" customFormat="1" ht="12.75" outlineLevel="1" x14ac:dyDescent="0.25">
      <c r="A236" s="131"/>
      <c r="B236" s="1965" t="s">
        <v>185</v>
      </c>
      <c r="C236" s="1966">
        <v>2240</v>
      </c>
      <c r="D236" s="1870" t="s">
        <v>57</v>
      </c>
      <c r="E236" s="1973" t="s">
        <v>180</v>
      </c>
      <c r="F236" s="1974" t="s">
        <v>43</v>
      </c>
      <c r="G236" s="1314" t="s">
        <v>555</v>
      </c>
      <c r="H236" s="821">
        <f>ЗвітІнд.Кошторис!G236</f>
        <v>0</v>
      </c>
      <c r="I236" s="822">
        <f>ЗвітІнд.Кошторис!H236</f>
        <v>0</v>
      </c>
      <c r="J236" s="823">
        <f>ЗвітІнд.Кошторис!I236</f>
        <v>0</v>
      </c>
      <c r="K236" s="1895" t="s">
        <v>34</v>
      </c>
      <c r="L236" s="1896" t="s">
        <v>34</v>
      </c>
      <c r="M236" s="1896" t="s">
        <v>34</v>
      </c>
      <c r="N236" s="1897" t="s">
        <v>34</v>
      </c>
    </row>
    <row r="237" spans="1:14" s="230" customFormat="1" ht="11.25" outlineLevel="1" x14ac:dyDescent="0.25">
      <c r="A237" s="1169"/>
      <c r="B237" s="1975"/>
      <c r="C237" s="1976"/>
      <c r="D237" s="1977" t="s">
        <v>57</v>
      </c>
      <c r="E237" s="1978" t="s">
        <v>85</v>
      </c>
      <c r="F237" s="1979" t="s">
        <v>35</v>
      </c>
      <c r="G237" s="1315" t="s">
        <v>555</v>
      </c>
      <c r="H237" s="824">
        <f>ЗвітІнд.Кошторис!G237</f>
        <v>0</v>
      </c>
      <c r="I237" s="1980">
        <f>ЗвітІнд.Кошторис!H237</f>
        <v>0</v>
      </c>
      <c r="J237" s="1981">
        <f>ЗвітІнд.Кошторис!I237</f>
        <v>0</v>
      </c>
      <c r="K237" s="1982" t="s">
        <v>34</v>
      </c>
      <c r="L237" s="1983" t="s">
        <v>34</v>
      </c>
      <c r="M237" s="1983" t="s">
        <v>34</v>
      </c>
      <c r="N237" s="1984" t="s">
        <v>34</v>
      </c>
    </row>
    <row r="238" spans="1:14" s="230" customFormat="1" ht="11.25" outlineLevel="1" x14ac:dyDescent="0.25">
      <c r="A238" s="1169"/>
      <c r="B238" s="1975"/>
      <c r="C238" s="1976"/>
      <c r="D238" s="1977" t="s">
        <v>57</v>
      </c>
      <c r="E238" s="1978" t="s">
        <v>86</v>
      </c>
      <c r="F238" s="1979" t="s">
        <v>62</v>
      </c>
      <c r="G238" s="1315" t="s">
        <v>555</v>
      </c>
      <c r="H238" s="1985">
        <f>ЗвітІнд.Кошторис!G238</f>
        <v>0</v>
      </c>
      <c r="I238" s="1986">
        <f>ЗвітІнд.Кошторис!H238</f>
        <v>0</v>
      </c>
      <c r="J238" s="1987">
        <f>ЗвітІнд.Кошторис!I238</f>
        <v>0</v>
      </c>
      <c r="K238" s="1982" t="s">
        <v>34</v>
      </c>
      <c r="L238" s="1983" t="s">
        <v>34</v>
      </c>
      <c r="M238" s="1983" t="s">
        <v>34</v>
      </c>
      <c r="N238" s="1984" t="s">
        <v>34</v>
      </c>
    </row>
    <row r="239" spans="1:14" s="229" customFormat="1" ht="12.75" outlineLevel="1" x14ac:dyDescent="0.25">
      <c r="A239" s="131"/>
      <c r="B239" s="1965" t="s">
        <v>416</v>
      </c>
      <c r="C239" s="1966">
        <v>2240</v>
      </c>
      <c r="D239" s="1870" t="s">
        <v>57</v>
      </c>
      <c r="E239" s="1973" t="s">
        <v>181</v>
      </c>
      <c r="F239" s="1974" t="s">
        <v>43</v>
      </c>
      <c r="G239" s="1314" t="s">
        <v>555</v>
      </c>
      <c r="H239" s="821">
        <f>ЗвітІнд.Кошторис!G239</f>
        <v>4.5</v>
      </c>
      <c r="I239" s="822">
        <f>ЗвітІнд.Кошторис!H239</f>
        <v>0</v>
      </c>
      <c r="J239" s="823">
        <f>ЗвітІнд.Кошторис!I239</f>
        <v>4.5</v>
      </c>
      <c r="K239" s="1895" t="s">
        <v>34</v>
      </c>
      <c r="L239" s="1896" t="s">
        <v>34</v>
      </c>
      <c r="M239" s="1896" t="s">
        <v>34</v>
      </c>
      <c r="N239" s="1897" t="s">
        <v>34</v>
      </c>
    </row>
    <row r="240" spans="1:14" s="230" customFormat="1" ht="11.25" outlineLevel="1" x14ac:dyDescent="0.25">
      <c r="A240" s="1169"/>
      <c r="B240" s="1975"/>
      <c r="C240" s="1976"/>
      <c r="D240" s="1977" t="s">
        <v>57</v>
      </c>
      <c r="E240" s="1978" t="s">
        <v>85</v>
      </c>
      <c r="F240" s="1979" t="s">
        <v>35</v>
      </c>
      <c r="G240" s="1315" t="s">
        <v>555</v>
      </c>
      <c r="H240" s="824">
        <f>ЗвітІнд.Кошторис!G240</f>
        <v>1</v>
      </c>
      <c r="I240" s="1980">
        <f>ЗвітІнд.Кошторис!H240</f>
        <v>0</v>
      </c>
      <c r="J240" s="1981">
        <f>ЗвітІнд.Кошторис!I240</f>
        <v>1</v>
      </c>
      <c r="K240" s="1982" t="s">
        <v>34</v>
      </c>
      <c r="L240" s="1983" t="s">
        <v>34</v>
      </c>
      <c r="M240" s="1983" t="s">
        <v>34</v>
      </c>
      <c r="N240" s="1984" t="s">
        <v>34</v>
      </c>
    </row>
    <row r="241" spans="1:14" s="230" customFormat="1" ht="11.25" outlineLevel="1" x14ac:dyDescent="0.25">
      <c r="A241" s="1169"/>
      <c r="B241" s="1975"/>
      <c r="C241" s="1976"/>
      <c r="D241" s="1977" t="s">
        <v>57</v>
      </c>
      <c r="E241" s="1978" t="s">
        <v>86</v>
      </c>
      <c r="F241" s="1979" t="s">
        <v>62</v>
      </c>
      <c r="G241" s="1315" t="s">
        <v>555</v>
      </c>
      <c r="H241" s="1985">
        <f>ЗвітІнд.Кошторис!G241</f>
        <v>4500</v>
      </c>
      <c r="I241" s="1986">
        <f>ЗвітІнд.Кошторис!H241</f>
        <v>0</v>
      </c>
      <c r="J241" s="1987">
        <f>ЗвітІнд.Кошторис!I241</f>
        <v>4500</v>
      </c>
      <c r="K241" s="1982" t="s">
        <v>34</v>
      </c>
      <c r="L241" s="1983" t="s">
        <v>34</v>
      </c>
      <c r="M241" s="1983" t="s">
        <v>34</v>
      </c>
      <c r="N241" s="1984" t="s">
        <v>34</v>
      </c>
    </row>
    <row r="242" spans="1:14" s="143" customFormat="1" outlineLevel="1" x14ac:dyDescent="0.25">
      <c r="A242" s="448"/>
      <c r="B242" s="1911" t="s">
        <v>186</v>
      </c>
      <c r="C242" s="1912">
        <v>2240</v>
      </c>
      <c r="D242" s="1913" t="s">
        <v>57</v>
      </c>
      <c r="E242" s="160" t="s">
        <v>187</v>
      </c>
      <c r="F242" s="1887" t="s">
        <v>43</v>
      </c>
      <c r="G242" s="1294" t="s">
        <v>555</v>
      </c>
      <c r="H242" s="639">
        <f>ЗвітІнд.Кошторис!G242</f>
        <v>0</v>
      </c>
      <c r="I242" s="787">
        <f>ЗвітІнд.Кошторис!H242</f>
        <v>0</v>
      </c>
      <c r="J242" s="788">
        <f>ЗвітІнд.Кошторис!I242</f>
        <v>0</v>
      </c>
      <c r="K242" s="1845" t="s">
        <v>34</v>
      </c>
      <c r="L242" s="1846" t="s">
        <v>34</v>
      </c>
      <c r="M242" s="1846" t="s">
        <v>34</v>
      </c>
      <c r="N242" s="1847" t="s">
        <v>34</v>
      </c>
    </row>
    <row r="243" spans="1:14" s="229" customFormat="1" ht="12.75" outlineLevel="1" x14ac:dyDescent="0.25">
      <c r="A243" s="131"/>
      <c r="B243" s="1965" t="s">
        <v>188</v>
      </c>
      <c r="C243" s="1966">
        <v>2240</v>
      </c>
      <c r="D243" s="1870" t="s">
        <v>57</v>
      </c>
      <c r="E243" s="1973" t="s">
        <v>178</v>
      </c>
      <c r="F243" s="1974" t="s">
        <v>43</v>
      </c>
      <c r="G243" s="1314" t="s">
        <v>555</v>
      </c>
      <c r="H243" s="821">
        <f>ЗвітІнд.Кошторис!G243</f>
        <v>0</v>
      </c>
      <c r="I243" s="822">
        <f>ЗвітІнд.Кошторис!H243</f>
        <v>0</v>
      </c>
      <c r="J243" s="823">
        <f>ЗвітІнд.Кошторис!I243</f>
        <v>0</v>
      </c>
      <c r="K243" s="1895" t="s">
        <v>34</v>
      </c>
      <c r="L243" s="1896" t="s">
        <v>34</v>
      </c>
      <c r="M243" s="1896" t="s">
        <v>34</v>
      </c>
      <c r="N243" s="1897" t="s">
        <v>34</v>
      </c>
    </row>
    <row r="244" spans="1:14" s="230" customFormat="1" ht="11.25" outlineLevel="1" x14ac:dyDescent="0.25">
      <c r="A244" s="1169"/>
      <c r="B244" s="1975"/>
      <c r="C244" s="1976"/>
      <c r="D244" s="1977" t="s">
        <v>57</v>
      </c>
      <c r="E244" s="1978" t="s">
        <v>85</v>
      </c>
      <c r="F244" s="1979" t="s">
        <v>35</v>
      </c>
      <c r="G244" s="1315" t="s">
        <v>555</v>
      </c>
      <c r="H244" s="824">
        <f>ЗвітІнд.Кошторис!G244</f>
        <v>0</v>
      </c>
      <c r="I244" s="1980">
        <f>ЗвітІнд.Кошторис!H244</f>
        <v>0</v>
      </c>
      <c r="J244" s="1981">
        <f>ЗвітІнд.Кошторис!I244</f>
        <v>0</v>
      </c>
      <c r="K244" s="1982" t="s">
        <v>34</v>
      </c>
      <c r="L244" s="1983" t="s">
        <v>34</v>
      </c>
      <c r="M244" s="1983" t="s">
        <v>34</v>
      </c>
      <c r="N244" s="1984" t="s">
        <v>34</v>
      </c>
    </row>
    <row r="245" spans="1:14" s="230" customFormat="1" ht="11.25" outlineLevel="1" x14ac:dyDescent="0.25">
      <c r="A245" s="1169"/>
      <c r="B245" s="1975"/>
      <c r="C245" s="1976"/>
      <c r="D245" s="1977" t="s">
        <v>57</v>
      </c>
      <c r="E245" s="1978" t="s">
        <v>86</v>
      </c>
      <c r="F245" s="1979" t="s">
        <v>62</v>
      </c>
      <c r="G245" s="1315" t="s">
        <v>555</v>
      </c>
      <c r="H245" s="1985">
        <f>ЗвітІнд.Кошторис!G245</f>
        <v>0</v>
      </c>
      <c r="I245" s="1986">
        <f>ЗвітІнд.Кошторис!H245</f>
        <v>0</v>
      </c>
      <c r="J245" s="1987">
        <f>ЗвітІнд.Кошторис!I245</f>
        <v>0</v>
      </c>
      <c r="K245" s="1982" t="s">
        <v>34</v>
      </c>
      <c r="L245" s="1983" t="s">
        <v>34</v>
      </c>
      <c r="M245" s="1983" t="s">
        <v>34</v>
      </c>
      <c r="N245" s="1984" t="s">
        <v>34</v>
      </c>
    </row>
    <row r="246" spans="1:14" s="229" customFormat="1" ht="12.75" outlineLevel="1" x14ac:dyDescent="0.25">
      <c r="A246" s="131"/>
      <c r="B246" s="1965" t="s">
        <v>189</v>
      </c>
      <c r="C246" s="1966">
        <v>2240</v>
      </c>
      <c r="D246" s="1870" t="s">
        <v>57</v>
      </c>
      <c r="E246" s="1973" t="s">
        <v>180</v>
      </c>
      <c r="F246" s="1974" t="s">
        <v>43</v>
      </c>
      <c r="G246" s="1314" t="s">
        <v>555</v>
      </c>
      <c r="H246" s="821">
        <f>ЗвітІнд.Кошторис!G246</f>
        <v>0</v>
      </c>
      <c r="I246" s="822">
        <f>ЗвітІнд.Кошторис!H246</f>
        <v>0</v>
      </c>
      <c r="J246" s="823">
        <f>ЗвітІнд.Кошторис!I246</f>
        <v>0</v>
      </c>
      <c r="K246" s="1895" t="s">
        <v>34</v>
      </c>
      <c r="L246" s="1896" t="s">
        <v>34</v>
      </c>
      <c r="M246" s="1896" t="s">
        <v>34</v>
      </c>
      <c r="N246" s="1897" t="s">
        <v>34</v>
      </c>
    </row>
    <row r="247" spans="1:14" s="230" customFormat="1" ht="11.25" outlineLevel="1" x14ac:dyDescent="0.25">
      <c r="A247" s="1169"/>
      <c r="B247" s="1975"/>
      <c r="C247" s="1976"/>
      <c r="D247" s="1977" t="s">
        <v>57</v>
      </c>
      <c r="E247" s="1978" t="s">
        <v>85</v>
      </c>
      <c r="F247" s="1979" t="s">
        <v>35</v>
      </c>
      <c r="G247" s="1315" t="s">
        <v>555</v>
      </c>
      <c r="H247" s="824">
        <f>ЗвітІнд.Кошторис!G247</f>
        <v>0</v>
      </c>
      <c r="I247" s="1980">
        <f>ЗвітІнд.Кошторис!H247</f>
        <v>0</v>
      </c>
      <c r="J247" s="1981">
        <f>ЗвітІнд.Кошторис!I247</f>
        <v>0</v>
      </c>
      <c r="K247" s="1982" t="s">
        <v>34</v>
      </c>
      <c r="L247" s="1983" t="s">
        <v>34</v>
      </c>
      <c r="M247" s="1983" t="s">
        <v>34</v>
      </c>
      <c r="N247" s="1984" t="s">
        <v>34</v>
      </c>
    </row>
    <row r="248" spans="1:14" s="230" customFormat="1" ht="11.25" outlineLevel="1" x14ac:dyDescent="0.25">
      <c r="A248" s="1169"/>
      <c r="B248" s="1975"/>
      <c r="C248" s="1976"/>
      <c r="D248" s="1977" t="s">
        <v>57</v>
      </c>
      <c r="E248" s="1978" t="s">
        <v>86</v>
      </c>
      <c r="F248" s="1979" t="s">
        <v>62</v>
      </c>
      <c r="G248" s="1315" t="s">
        <v>555</v>
      </c>
      <c r="H248" s="1985">
        <f>ЗвітІнд.Кошторис!G248</f>
        <v>0</v>
      </c>
      <c r="I248" s="1986">
        <f>ЗвітІнд.Кошторис!H248</f>
        <v>0</v>
      </c>
      <c r="J248" s="1987">
        <f>ЗвітІнд.Кошторис!I248</f>
        <v>0</v>
      </c>
      <c r="K248" s="1982" t="s">
        <v>34</v>
      </c>
      <c r="L248" s="1983" t="s">
        <v>34</v>
      </c>
      <c r="M248" s="1983" t="s">
        <v>34</v>
      </c>
      <c r="N248" s="1984" t="s">
        <v>34</v>
      </c>
    </row>
    <row r="249" spans="1:14" s="229" customFormat="1" ht="12.75" outlineLevel="1" x14ac:dyDescent="0.25">
      <c r="A249" s="131"/>
      <c r="B249" s="1965" t="s">
        <v>417</v>
      </c>
      <c r="C249" s="1966">
        <v>2240</v>
      </c>
      <c r="D249" s="1870" t="s">
        <v>57</v>
      </c>
      <c r="E249" s="1973" t="s">
        <v>181</v>
      </c>
      <c r="F249" s="1974" t="s">
        <v>43</v>
      </c>
      <c r="G249" s="1314" t="s">
        <v>555</v>
      </c>
      <c r="H249" s="821">
        <f>ЗвітІнд.Кошторис!G249</f>
        <v>0</v>
      </c>
      <c r="I249" s="822">
        <f>ЗвітІнд.Кошторис!H249</f>
        <v>0</v>
      </c>
      <c r="J249" s="823">
        <f>ЗвітІнд.Кошторис!I249</f>
        <v>0</v>
      </c>
      <c r="K249" s="1895" t="s">
        <v>34</v>
      </c>
      <c r="L249" s="1896" t="s">
        <v>34</v>
      </c>
      <c r="M249" s="1896" t="s">
        <v>34</v>
      </c>
      <c r="N249" s="1897" t="s">
        <v>34</v>
      </c>
    </row>
    <row r="250" spans="1:14" s="230" customFormat="1" ht="11.25" outlineLevel="1" x14ac:dyDescent="0.25">
      <c r="A250" s="1169"/>
      <c r="B250" s="1975"/>
      <c r="C250" s="1976"/>
      <c r="D250" s="1977" t="s">
        <v>57</v>
      </c>
      <c r="E250" s="1988" t="s">
        <v>85</v>
      </c>
      <c r="F250" s="1979" t="s">
        <v>35</v>
      </c>
      <c r="G250" s="1315" t="s">
        <v>555</v>
      </c>
      <c r="H250" s="824">
        <f>ЗвітІнд.Кошторис!G250</f>
        <v>0</v>
      </c>
      <c r="I250" s="1980">
        <f>ЗвітІнд.Кошторис!H250</f>
        <v>0</v>
      </c>
      <c r="J250" s="1981">
        <f>ЗвітІнд.Кошторис!I250</f>
        <v>0</v>
      </c>
      <c r="K250" s="1982" t="s">
        <v>34</v>
      </c>
      <c r="L250" s="1983" t="s">
        <v>34</v>
      </c>
      <c r="M250" s="1983" t="s">
        <v>34</v>
      </c>
      <c r="N250" s="1984" t="s">
        <v>34</v>
      </c>
    </row>
    <row r="251" spans="1:14" s="230" customFormat="1" ht="12" outlineLevel="1" thickBot="1" x14ac:dyDescent="0.3">
      <c r="A251" s="1169"/>
      <c r="B251" s="1989"/>
      <c r="C251" s="1990"/>
      <c r="D251" s="1991" t="s">
        <v>57</v>
      </c>
      <c r="E251" s="1992" t="s">
        <v>86</v>
      </c>
      <c r="F251" s="1993" t="s">
        <v>62</v>
      </c>
      <c r="G251" s="1316" t="s">
        <v>555</v>
      </c>
      <c r="H251" s="1994">
        <f>ЗвітІнд.Кошторис!G251</f>
        <v>0</v>
      </c>
      <c r="I251" s="1995">
        <f>ЗвітІнд.Кошторис!H251</f>
        <v>0</v>
      </c>
      <c r="J251" s="1996">
        <f>ЗвітІнд.Кошторис!I251</f>
        <v>0</v>
      </c>
      <c r="K251" s="1997" t="s">
        <v>34</v>
      </c>
      <c r="L251" s="1998" t="s">
        <v>34</v>
      </c>
      <c r="M251" s="1998" t="s">
        <v>34</v>
      </c>
      <c r="N251" s="1999" t="s">
        <v>34</v>
      </c>
    </row>
    <row r="252" spans="1:14" s="20" customFormat="1" ht="16.5" outlineLevel="1" thickTop="1" x14ac:dyDescent="0.25">
      <c r="A252" s="127"/>
      <c r="B252" s="2000" t="s">
        <v>190</v>
      </c>
      <c r="C252" s="2001">
        <v>2240</v>
      </c>
      <c r="D252" s="2002" t="s">
        <v>57</v>
      </c>
      <c r="E252" s="2003" t="s">
        <v>191</v>
      </c>
      <c r="F252" s="1818" t="s">
        <v>43</v>
      </c>
      <c r="G252" s="1291" t="s">
        <v>555</v>
      </c>
      <c r="H252" s="639">
        <f>ЗвітІнд.Кошторис!G252</f>
        <v>0</v>
      </c>
      <c r="I252" s="787">
        <f>ЗвітІнд.Кошторис!H252</f>
        <v>0</v>
      </c>
      <c r="J252" s="788">
        <f>ЗвітІнд.Кошторис!I252</f>
        <v>0</v>
      </c>
      <c r="K252" s="1845" t="s">
        <v>34</v>
      </c>
      <c r="L252" s="1846" t="s">
        <v>34</v>
      </c>
      <c r="M252" s="1846" t="s">
        <v>34</v>
      </c>
      <c r="N252" s="1847" t="s">
        <v>34</v>
      </c>
    </row>
    <row r="253" spans="1:14" s="132" customFormat="1" ht="12" outlineLevel="1" x14ac:dyDescent="0.25">
      <c r="A253" s="1156"/>
      <c r="B253" s="1823"/>
      <c r="C253" s="1869"/>
      <c r="D253" s="1870" t="s">
        <v>57</v>
      </c>
      <c r="E253" s="1826" t="s">
        <v>192</v>
      </c>
      <c r="F253" s="1824" t="s">
        <v>60</v>
      </c>
      <c r="G253" s="1292" t="s">
        <v>555</v>
      </c>
      <c r="H253" s="789">
        <f>ЗвітІнд.Кошторис!G253</f>
        <v>0</v>
      </c>
      <c r="I253" s="1827">
        <f>ЗвітІнд.Кошторис!H253</f>
        <v>0</v>
      </c>
      <c r="J253" s="1828">
        <f>ЗвітІнд.Кошторис!I253</f>
        <v>0</v>
      </c>
      <c r="K253" s="1829" t="s">
        <v>34</v>
      </c>
      <c r="L253" s="1830" t="s">
        <v>34</v>
      </c>
      <c r="M253" s="1830" t="s">
        <v>34</v>
      </c>
      <c r="N253" s="1831" t="s">
        <v>34</v>
      </c>
    </row>
    <row r="254" spans="1:14" s="132" customFormat="1" ht="12" outlineLevel="1" x14ac:dyDescent="0.25">
      <c r="A254" s="1156"/>
      <c r="B254" s="2004"/>
      <c r="C254" s="2005"/>
      <c r="D254" s="1870" t="s">
        <v>57</v>
      </c>
      <c r="E254" s="1826" t="s">
        <v>193</v>
      </c>
      <c r="F254" s="1824" t="s">
        <v>167</v>
      </c>
      <c r="G254" s="1292" t="s">
        <v>555</v>
      </c>
      <c r="H254" s="789">
        <f>ЗвітІнд.Кошторис!G254</f>
        <v>0</v>
      </c>
      <c r="I254" s="1827">
        <f>ЗвітІнд.Кошторис!H254</f>
        <v>0</v>
      </c>
      <c r="J254" s="1828">
        <f>ЗвітІнд.Кошторис!I254</f>
        <v>0</v>
      </c>
      <c r="K254" s="1895" t="s">
        <v>34</v>
      </c>
      <c r="L254" s="1896" t="s">
        <v>34</v>
      </c>
      <c r="M254" s="1896" t="s">
        <v>34</v>
      </c>
      <c r="N254" s="1897" t="s">
        <v>34</v>
      </c>
    </row>
    <row r="255" spans="1:14" s="132" customFormat="1" ht="12.75" outlineLevel="1" thickBot="1" x14ac:dyDescent="0.3">
      <c r="A255" s="1156"/>
      <c r="B255" s="1832"/>
      <c r="C255" s="1871"/>
      <c r="D255" s="1872" t="s">
        <v>57</v>
      </c>
      <c r="E255" s="1835" t="s">
        <v>194</v>
      </c>
      <c r="F255" s="1833" t="s">
        <v>62</v>
      </c>
      <c r="G255" s="1293" t="s">
        <v>555</v>
      </c>
      <c r="H255" s="1836">
        <f>ЗвітІнд.Кошторис!G255</f>
        <v>0</v>
      </c>
      <c r="I255" s="1837">
        <f>ЗвітІнд.Кошторис!H255</f>
        <v>0</v>
      </c>
      <c r="J255" s="1838">
        <f>ЗвітІнд.Кошторис!I255</f>
        <v>0</v>
      </c>
      <c r="K255" s="1839" t="s">
        <v>34</v>
      </c>
      <c r="L255" s="1840" t="s">
        <v>34</v>
      </c>
      <c r="M255" s="1840" t="s">
        <v>34</v>
      </c>
      <c r="N255" s="1841" t="s">
        <v>34</v>
      </c>
    </row>
    <row r="256" spans="1:14" s="20" customFormat="1" ht="27" outlineLevel="1" thickTop="1" thickBot="1" x14ac:dyDescent="0.3">
      <c r="A256" s="127"/>
      <c r="B256" s="1938" t="s">
        <v>195</v>
      </c>
      <c r="C256" s="1930">
        <v>2240</v>
      </c>
      <c r="D256" s="2006" t="s">
        <v>57</v>
      </c>
      <c r="E256" s="2007" t="s">
        <v>196</v>
      </c>
      <c r="F256" s="2008" t="s">
        <v>43</v>
      </c>
      <c r="G256" s="1313" t="s">
        <v>555</v>
      </c>
      <c r="H256" s="714">
        <f>ЗвітІнд.Кошторис!G256</f>
        <v>0</v>
      </c>
      <c r="I256" s="961">
        <f>ЗвітІнд.Кошторис!H256</f>
        <v>0</v>
      </c>
      <c r="J256" s="1863">
        <f>ЗвітІнд.Кошторис!I256</f>
        <v>0</v>
      </c>
      <c r="K256" s="1864" t="s">
        <v>34</v>
      </c>
      <c r="L256" s="1865" t="s">
        <v>34</v>
      </c>
      <c r="M256" s="1865" t="s">
        <v>34</v>
      </c>
      <c r="N256" s="1866" t="s">
        <v>34</v>
      </c>
    </row>
    <row r="257" spans="1:14" s="20" customFormat="1" ht="27" outlineLevel="1" thickTop="1" thickBot="1" x14ac:dyDescent="0.3">
      <c r="A257" s="127"/>
      <c r="B257" s="1938" t="s">
        <v>197</v>
      </c>
      <c r="C257" s="1930">
        <v>2240</v>
      </c>
      <c r="D257" s="2006" t="s">
        <v>57</v>
      </c>
      <c r="E257" s="2007" t="s">
        <v>198</v>
      </c>
      <c r="F257" s="2008" t="s">
        <v>43</v>
      </c>
      <c r="G257" s="1313" t="s">
        <v>555</v>
      </c>
      <c r="H257" s="714">
        <f>ЗвітІнд.Кошторис!G257</f>
        <v>3.2</v>
      </c>
      <c r="I257" s="961">
        <f>ЗвітІнд.Кошторис!H257</f>
        <v>0</v>
      </c>
      <c r="J257" s="1863">
        <f>ЗвітІнд.Кошторис!I257</f>
        <v>3.2</v>
      </c>
      <c r="K257" s="1883" t="s">
        <v>34</v>
      </c>
      <c r="L257" s="1884" t="s">
        <v>34</v>
      </c>
      <c r="M257" s="1884" t="s">
        <v>34</v>
      </c>
      <c r="N257" s="1885" t="s">
        <v>34</v>
      </c>
    </row>
    <row r="258" spans="1:14" s="20" customFormat="1" ht="17.25" outlineLevel="1" thickTop="1" thickBot="1" x14ac:dyDescent="0.3">
      <c r="A258" s="127"/>
      <c r="B258" s="1938" t="s">
        <v>604</v>
      </c>
      <c r="C258" s="1930">
        <v>2240</v>
      </c>
      <c r="D258" s="2006" t="s">
        <v>199</v>
      </c>
      <c r="E258" s="2007" t="s">
        <v>452</v>
      </c>
      <c r="F258" s="2008" t="s">
        <v>43</v>
      </c>
      <c r="G258" s="1313" t="s">
        <v>555</v>
      </c>
      <c r="H258" s="714">
        <f>ЗвітІнд.Кошторис!G258</f>
        <v>15.077400000000001</v>
      </c>
      <c r="I258" s="961">
        <f>ЗвітІнд.Кошторис!H258</f>
        <v>3</v>
      </c>
      <c r="J258" s="1863">
        <f>ЗвітІнд.Кошторис!I258</f>
        <v>12.077400000000001</v>
      </c>
      <c r="K258" s="1883" t="s">
        <v>34</v>
      </c>
      <c r="L258" s="1884" t="s">
        <v>34</v>
      </c>
      <c r="M258" s="1884" t="s">
        <v>34</v>
      </c>
      <c r="N258" s="1885" t="s">
        <v>34</v>
      </c>
    </row>
    <row r="259" spans="1:14" s="20" customFormat="1" ht="17.25" outlineLevel="1" thickTop="1" thickBot="1" x14ac:dyDescent="0.3">
      <c r="A259" s="127"/>
      <c r="B259" s="1938" t="s">
        <v>473</v>
      </c>
      <c r="C259" s="1930">
        <v>2240</v>
      </c>
      <c r="D259" s="2006" t="s">
        <v>199</v>
      </c>
      <c r="E259" s="2007" t="s">
        <v>453</v>
      </c>
      <c r="F259" s="2008" t="s">
        <v>43</v>
      </c>
      <c r="G259" s="1313" t="s">
        <v>555</v>
      </c>
      <c r="H259" s="714">
        <f>ЗвітІнд.Кошторис!G259</f>
        <v>0.49420999999999998</v>
      </c>
      <c r="I259" s="961">
        <f>ЗвітІнд.Кошторис!H259</f>
        <v>0</v>
      </c>
      <c r="J259" s="1863">
        <f>ЗвітІнд.Кошторис!I259</f>
        <v>0.49420999999999998</v>
      </c>
      <c r="K259" s="1883" t="s">
        <v>34</v>
      </c>
      <c r="L259" s="1884" t="s">
        <v>34</v>
      </c>
      <c r="M259" s="1884" t="s">
        <v>34</v>
      </c>
      <c r="N259" s="1885" t="s">
        <v>34</v>
      </c>
    </row>
    <row r="260" spans="1:14" s="20" customFormat="1" ht="16.5" outlineLevel="1" thickTop="1" x14ac:dyDescent="0.25">
      <c r="A260" s="127"/>
      <c r="B260" s="2009" t="s">
        <v>605</v>
      </c>
      <c r="C260" s="2001">
        <v>2240</v>
      </c>
      <c r="D260" s="2002" t="s">
        <v>92</v>
      </c>
      <c r="E260" s="2003" t="s">
        <v>200</v>
      </c>
      <c r="F260" s="1818" t="s">
        <v>43</v>
      </c>
      <c r="G260" s="1291" t="s">
        <v>552</v>
      </c>
      <c r="H260" s="639">
        <f>ЗвітІнд.Кошторис!G260</f>
        <v>0</v>
      </c>
      <c r="I260" s="787">
        <f>ЗвітІнд.Кошторис!H260</f>
        <v>0</v>
      </c>
      <c r="J260" s="788">
        <f>ЗвітІнд.Кошторис!I260</f>
        <v>0</v>
      </c>
      <c r="K260" s="1845" t="s">
        <v>34</v>
      </c>
      <c r="L260" s="1846" t="s">
        <v>34</v>
      </c>
      <c r="M260" s="1846" t="s">
        <v>34</v>
      </c>
      <c r="N260" s="1847" t="s">
        <v>34</v>
      </c>
    </row>
    <row r="261" spans="1:14" s="132" customFormat="1" ht="12" outlineLevel="1" x14ac:dyDescent="0.25">
      <c r="A261" s="1156"/>
      <c r="B261" s="1823"/>
      <c r="C261" s="1869"/>
      <c r="D261" s="1870" t="s">
        <v>92</v>
      </c>
      <c r="E261" s="1826" t="s">
        <v>201</v>
      </c>
      <c r="F261" s="1824" t="s">
        <v>37</v>
      </c>
      <c r="G261" s="1292" t="s">
        <v>552</v>
      </c>
      <c r="H261" s="789">
        <f>ЗвітІнд.Кошторис!G261</f>
        <v>1570.31</v>
      </c>
      <c r="I261" s="1827">
        <f>ЗвітІнд.Кошторис!H261</f>
        <v>0</v>
      </c>
      <c r="J261" s="1828">
        <f>ЗвітІнд.Кошторис!I261</f>
        <v>1570.31</v>
      </c>
      <c r="K261" s="1829" t="s">
        <v>34</v>
      </c>
      <c r="L261" s="1830" t="s">
        <v>34</v>
      </c>
      <c r="M261" s="1830" t="s">
        <v>34</v>
      </c>
      <c r="N261" s="1831" t="s">
        <v>34</v>
      </c>
    </row>
    <row r="262" spans="1:14" s="132" customFormat="1" ht="12.75" outlineLevel="1" thickBot="1" x14ac:dyDescent="0.3">
      <c r="A262" s="1156"/>
      <c r="B262" s="1832"/>
      <c r="C262" s="1871"/>
      <c r="D262" s="1872" t="s">
        <v>92</v>
      </c>
      <c r="E262" s="1835" t="s">
        <v>202</v>
      </c>
      <c r="F262" s="1833" t="s">
        <v>62</v>
      </c>
      <c r="G262" s="1293" t="s">
        <v>552</v>
      </c>
      <c r="H262" s="1836">
        <f>ЗвітІнд.Кошторис!G262</f>
        <v>2.273436455E-2</v>
      </c>
      <c r="I262" s="1837">
        <f>ЗвітІнд.Кошторис!H262</f>
        <v>0</v>
      </c>
      <c r="J262" s="1838">
        <f>ЗвітІнд.Кошторис!I262</f>
        <v>2.273436455E-2</v>
      </c>
      <c r="K262" s="1839" t="s">
        <v>34</v>
      </c>
      <c r="L262" s="1840" t="s">
        <v>34</v>
      </c>
      <c r="M262" s="1840" t="s">
        <v>34</v>
      </c>
      <c r="N262" s="1841" t="s">
        <v>34</v>
      </c>
    </row>
    <row r="263" spans="1:14" s="20" customFormat="1" ht="39" outlineLevel="1" thickTop="1" x14ac:dyDescent="0.25">
      <c r="A263" s="127"/>
      <c r="B263" s="2000" t="s">
        <v>606</v>
      </c>
      <c r="C263" s="2001">
        <v>2240</v>
      </c>
      <c r="D263" s="2002" t="s">
        <v>98</v>
      </c>
      <c r="E263" s="2003" t="s">
        <v>455</v>
      </c>
      <c r="F263" s="1818" t="s">
        <v>43</v>
      </c>
      <c r="G263" s="1291" t="s">
        <v>555</v>
      </c>
      <c r="H263" s="639">
        <f>ЗвітІнд.Кошторис!G263</f>
        <v>0</v>
      </c>
      <c r="I263" s="787">
        <f>ЗвітІнд.Кошторис!H263</f>
        <v>0</v>
      </c>
      <c r="J263" s="788">
        <f>ЗвітІнд.Кошторис!I263</f>
        <v>0</v>
      </c>
      <c r="K263" s="1845" t="s">
        <v>34</v>
      </c>
      <c r="L263" s="1846" t="s">
        <v>34</v>
      </c>
      <c r="M263" s="1846" t="s">
        <v>34</v>
      </c>
      <c r="N263" s="1847" t="s">
        <v>34</v>
      </c>
    </row>
    <row r="264" spans="1:14" s="132" customFormat="1" ht="12" outlineLevel="1" x14ac:dyDescent="0.25">
      <c r="A264" s="1156"/>
      <c r="B264" s="1823"/>
      <c r="C264" s="1869"/>
      <c r="D264" s="1870" t="s">
        <v>98</v>
      </c>
      <c r="E264" s="1826" t="s">
        <v>85</v>
      </c>
      <c r="F264" s="1824" t="s">
        <v>60</v>
      </c>
      <c r="G264" s="1292" t="s">
        <v>555</v>
      </c>
      <c r="H264" s="789">
        <f>ЗвітІнд.Кошторис!G264</f>
        <v>0</v>
      </c>
      <c r="I264" s="1827">
        <f>ЗвітІнд.Кошторис!H264</f>
        <v>0</v>
      </c>
      <c r="J264" s="1828">
        <f>ЗвітІнд.Кошторис!I264</f>
        <v>0</v>
      </c>
      <c r="K264" s="1829" t="s">
        <v>34</v>
      </c>
      <c r="L264" s="1830" t="s">
        <v>34</v>
      </c>
      <c r="M264" s="1830" t="s">
        <v>34</v>
      </c>
      <c r="N264" s="1831" t="s">
        <v>34</v>
      </c>
    </row>
    <row r="265" spans="1:14" s="132" customFormat="1" ht="12.75" outlineLevel="1" thickBot="1" x14ac:dyDescent="0.3">
      <c r="A265" s="1156"/>
      <c r="B265" s="1832"/>
      <c r="C265" s="1871"/>
      <c r="D265" s="1872" t="s">
        <v>98</v>
      </c>
      <c r="E265" s="1835" t="s">
        <v>203</v>
      </c>
      <c r="F265" s="1833" t="s">
        <v>62</v>
      </c>
      <c r="G265" s="1293" t="s">
        <v>555</v>
      </c>
      <c r="H265" s="1836">
        <f>ЗвітІнд.Кошторис!G265</f>
        <v>0</v>
      </c>
      <c r="I265" s="1837">
        <f>ЗвітІнд.Кошторис!H265</f>
        <v>0</v>
      </c>
      <c r="J265" s="1838">
        <f>ЗвітІнд.Кошторис!I265</f>
        <v>0</v>
      </c>
      <c r="K265" s="1839" t="s">
        <v>34</v>
      </c>
      <c r="L265" s="1840" t="s">
        <v>34</v>
      </c>
      <c r="M265" s="1840" t="s">
        <v>34</v>
      </c>
      <c r="N265" s="1841" t="s">
        <v>34</v>
      </c>
    </row>
    <row r="266" spans="1:14" s="20" customFormat="1" ht="16.5" outlineLevel="1" thickTop="1" x14ac:dyDescent="0.25">
      <c r="A266" s="127"/>
      <c r="B266" s="2000" t="s">
        <v>454</v>
      </c>
      <c r="C266" s="2001">
        <v>2240</v>
      </c>
      <c r="D266" s="2002" t="s">
        <v>126</v>
      </c>
      <c r="E266" s="2003" t="s">
        <v>204</v>
      </c>
      <c r="F266" s="1818" t="s">
        <v>43</v>
      </c>
      <c r="G266" s="1291" t="s">
        <v>555</v>
      </c>
      <c r="H266" s="639">
        <f>ЗвітІнд.Кошторис!G266</f>
        <v>31.3</v>
      </c>
      <c r="I266" s="787">
        <f>ЗвітІнд.Кошторис!H266</f>
        <v>0</v>
      </c>
      <c r="J266" s="788">
        <f>ЗвітІнд.Кошторис!I266</f>
        <v>31.3</v>
      </c>
      <c r="K266" s="2010" t="s">
        <v>34</v>
      </c>
      <c r="L266" s="2011" t="s">
        <v>34</v>
      </c>
      <c r="M266" s="2011" t="s">
        <v>34</v>
      </c>
      <c r="N266" s="2012" t="s">
        <v>34</v>
      </c>
    </row>
    <row r="267" spans="1:14" s="132" customFormat="1" ht="12" outlineLevel="1" x14ac:dyDescent="0.25">
      <c r="A267" s="1156"/>
      <c r="B267" s="1823"/>
      <c r="C267" s="1869"/>
      <c r="D267" s="1870" t="s">
        <v>126</v>
      </c>
      <c r="E267" s="1826" t="s">
        <v>205</v>
      </c>
      <c r="F267" s="1824" t="s">
        <v>60</v>
      </c>
      <c r="G267" s="1292" t="s">
        <v>555</v>
      </c>
      <c r="H267" s="789">
        <f>ЗвітІнд.Кошторис!G267</f>
        <v>4</v>
      </c>
      <c r="I267" s="1827">
        <f>ЗвітІнд.Кошторис!H267</f>
        <v>0</v>
      </c>
      <c r="J267" s="1828">
        <f>ЗвітІнд.Кошторис!I267</f>
        <v>4</v>
      </c>
      <c r="K267" s="1829" t="s">
        <v>34</v>
      </c>
      <c r="L267" s="1830" t="s">
        <v>34</v>
      </c>
      <c r="M267" s="1830" t="s">
        <v>34</v>
      </c>
      <c r="N267" s="1831" t="s">
        <v>34</v>
      </c>
    </row>
    <row r="268" spans="1:14" s="132" customFormat="1" ht="12.75" outlineLevel="1" thickBot="1" x14ac:dyDescent="0.3">
      <c r="A268" s="1156"/>
      <c r="B268" s="1832"/>
      <c r="C268" s="1871"/>
      <c r="D268" s="1872" t="s">
        <v>126</v>
      </c>
      <c r="E268" s="1835" t="s">
        <v>206</v>
      </c>
      <c r="F268" s="1833" t="s">
        <v>62</v>
      </c>
      <c r="G268" s="1293" t="s">
        <v>555</v>
      </c>
      <c r="H268" s="1836">
        <f>ЗвітІнд.Кошторис!G268</f>
        <v>7813.5024999999996</v>
      </c>
      <c r="I268" s="1837">
        <f>ЗвітІнд.Кошторис!H268</f>
        <v>0</v>
      </c>
      <c r="J268" s="1838">
        <f>ЗвітІнд.Кошторис!I268</f>
        <v>7813.5024999999996</v>
      </c>
      <c r="K268" s="1839" t="s">
        <v>34</v>
      </c>
      <c r="L268" s="1840" t="s">
        <v>34</v>
      </c>
      <c r="M268" s="1840" t="s">
        <v>34</v>
      </c>
      <c r="N268" s="1841" t="s">
        <v>34</v>
      </c>
    </row>
    <row r="269" spans="1:14" s="143" customFormat="1" ht="17.25" outlineLevel="1" thickTop="1" thickBot="1" x14ac:dyDescent="0.3">
      <c r="A269" s="127"/>
      <c r="B269" s="1879" t="s">
        <v>607</v>
      </c>
      <c r="C269" s="1930">
        <v>2240</v>
      </c>
      <c r="D269" s="1939" t="s">
        <v>126</v>
      </c>
      <c r="E269" s="1932" t="s">
        <v>207</v>
      </c>
      <c r="F269" s="1880" t="s">
        <v>43</v>
      </c>
      <c r="G269" s="1299" t="s">
        <v>552</v>
      </c>
      <c r="H269" s="714">
        <f>ЗвітІнд.Кошторис!G269</f>
        <v>24.942</v>
      </c>
      <c r="I269" s="961">
        <f>ЗвітІнд.Кошторис!H269</f>
        <v>0</v>
      </c>
      <c r="J269" s="1863">
        <f>ЗвітІнд.Кошторис!I269</f>
        <v>24.942</v>
      </c>
      <c r="K269" s="2010" t="s">
        <v>34</v>
      </c>
      <c r="L269" s="2011" t="s">
        <v>34</v>
      </c>
      <c r="M269" s="2011" t="s">
        <v>34</v>
      </c>
      <c r="N269" s="2012" t="s">
        <v>34</v>
      </c>
    </row>
    <row r="270" spans="1:14" s="143" customFormat="1" ht="15.75" outlineLevel="1" thickTop="1" x14ac:dyDescent="0.25">
      <c r="A270" s="448"/>
      <c r="B270" s="2013" t="s">
        <v>608</v>
      </c>
      <c r="C270" s="1941">
        <v>2240</v>
      </c>
      <c r="D270" s="1942" t="s">
        <v>126</v>
      </c>
      <c r="E270" s="195" t="s">
        <v>208</v>
      </c>
      <c r="F270" s="2014" t="s">
        <v>43</v>
      </c>
      <c r="G270" s="1309" t="s">
        <v>552</v>
      </c>
      <c r="H270" s="811">
        <f>ЗвітІнд.Кошторис!G270</f>
        <v>0</v>
      </c>
      <c r="I270" s="1002">
        <f>ЗвітІнд.Кошторис!H270</f>
        <v>0</v>
      </c>
      <c r="J270" s="1944">
        <f>ЗвітІнд.Кошторис!I270</f>
        <v>0</v>
      </c>
      <c r="K270" s="2010" t="s">
        <v>34</v>
      </c>
      <c r="L270" s="2011" t="s">
        <v>34</v>
      </c>
      <c r="M270" s="2011" t="s">
        <v>34</v>
      </c>
      <c r="N270" s="2012" t="s">
        <v>34</v>
      </c>
    </row>
    <row r="271" spans="1:14" s="143" customFormat="1" ht="25.5" outlineLevel="1" x14ac:dyDescent="0.25">
      <c r="A271" s="448"/>
      <c r="B271" s="1842" t="s">
        <v>609</v>
      </c>
      <c r="C271" s="1912">
        <v>2240</v>
      </c>
      <c r="D271" s="1913" t="s">
        <v>126</v>
      </c>
      <c r="E271" s="160" t="s">
        <v>209</v>
      </c>
      <c r="F271" s="1887" t="s">
        <v>43</v>
      </c>
      <c r="G271" s="1303" t="s">
        <v>552</v>
      </c>
      <c r="H271" s="636">
        <f>ЗвітІнд.Кошторис!G271</f>
        <v>0</v>
      </c>
      <c r="I271" s="806">
        <f>ЗвітІнд.Кошторис!H271</f>
        <v>0</v>
      </c>
      <c r="J271" s="807">
        <f>ЗвітІнд.Кошторис!I271</f>
        <v>0</v>
      </c>
      <c r="K271" s="1945" t="s">
        <v>34</v>
      </c>
      <c r="L271" s="1946" t="s">
        <v>34</v>
      </c>
      <c r="M271" s="1946" t="s">
        <v>34</v>
      </c>
      <c r="N271" s="1947" t="s">
        <v>34</v>
      </c>
    </row>
    <row r="272" spans="1:14" s="143" customFormat="1" ht="39" outlineLevel="1" thickBot="1" x14ac:dyDescent="0.3">
      <c r="A272" s="448"/>
      <c r="B272" s="2015" t="s">
        <v>610</v>
      </c>
      <c r="C272" s="1909">
        <v>2240</v>
      </c>
      <c r="D272" s="1910" t="s">
        <v>126</v>
      </c>
      <c r="E272" s="201" t="s">
        <v>817</v>
      </c>
      <c r="F272" s="1859" t="s">
        <v>43</v>
      </c>
      <c r="G272" s="1299" t="s">
        <v>552</v>
      </c>
      <c r="H272" s="814">
        <f>ЗвітІнд.Кошторис!G272</f>
        <v>24.942</v>
      </c>
      <c r="I272" s="1949">
        <f>ЗвітІнд.Кошторис!H272</f>
        <v>0</v>
      </c>
      <c r="J272" s="1950">
        <f>ЗвітІнд.Кошторис!I272</f>
        <v>24.942</v>
      </c>
      <c r="K272" s="1845" t="s">
        <v>34</v>
      </c>
      <c r="L272" s="1846" t="s">
        <v>34</v>
      </c>
      <c r="M272" s="1846" t="s">
        <v>34</v>
      </c>
      <c r="N272" s="1847" t="s">
        <v>34</v>
      </c>
    </row>
    <row r="273" spans="1:15" s="143" customFormat="1" ht="16.5" outlineLevel="1" thickTop="1" x14ac:dyDescent="0.25">
      <c r="A273" s="127"/>
      <c r="B273" s="1842" t="s">
        <v>214</v>
      </c>
      <c r="C273" s="1867">
        <v>2240</v>
      </c>
      <c r="D273" s="1868" t="s">
        <v>210</v>
      </c>
      <c r="E273" s="1856" t="s">
        <v>211</v>
      </c>
      <c r="F273" s="1857" t="s">
        <v>43</v>
      </c>
      <c r="G273" s="1297" t="s">
        <v>555</v>
      </c>
      <c r="H273" s="639">
        <f>ЗвітІнд.Кошторис!G273</f>
        <v>176</v>
      </c>
      <c r="I273" s="787">
        <f>ЗвітІнд.Кошторис!H273</f>
        <v>0</v>
      </c>
      <c r="J273" s="788">
        <f>ЗвітІнд.Кошторис!I273</f>
        <v>176</v>
      </c>
      <c r="K273" s="2010" t="s">
        <v>34</v>
      </c>
      <c r="L273" s="2011" t="s">
        <v>34</v>
      </c>
      <c r="M273" s="2011" t="s">
        <v>34</v>
      </c>
      <c r="N273" s="2012" t="s">
        <v>34</v>
      </c>
    </row>
    <row r="274" spans="1:15" s="132" customFormat="1" ht="12" outlineLevel="1" x14ac:dyDescent="0.25">
      <c r="A274" s="1156"/>
      <c r="B274" s="1823"/>
      <c r="C274" s="1869"/>
      <c r="D274" s="1870" t="s">
        <v>210</v>
      </c>
      <c r="E274" s="1850" t="s">
        <v>212</v>
      </c>
      <c r="F274" s="1851" t="s">
        <v>60</v>
      </c>
      <c r="G274" s="1295" t="s">
        <v>555</v>
      </c>
      <c r="H274" s="789">
        <f>ЗвітІнд.Кошторис!G274</f>
        <v>10286.382232600001</v>
      </c>
      <c r="I274" s="1827">
        <f>ЗвітІнд.Кошторис!H274</f>
        <v>0</v>
      </c>
      <c r="J274" s="1828">
        <f>ЗвітІнд.Кошторис!I274</f>
        <v>10286.382232600001</v>
      </c>
      <c r="K274" s="1829" t="s">
        <v>34</v>
      </c>
      <c r="L274" s="1830" t="s">
        <v>34</v>
      </c>
      <c r="M274" s="1830" t="s">
        <v>34</v>
      </c>
      <c r="N274" s="1831" t="s">
        <v>34</v>
      </c>
    </row>
    <row r="275" spans="1:15" s="132" customFormat="1" ht="12.75" outlineLevel="1" thickBot="1" x14ac:dyDescent="0.3">
      <c r="A275" s="1156"/>
      <c r="B275" s="1832"/>
      <c r="C275" s="1871"/>
      <c r="D275" s="1872" t="s">
        <v>210</v>
      </c>
      <c r="E275" s="1853" t="s">
        <v>213</v>
      </c>
      <c r="F275" s="1854" t="s">
        <v>62</v>
      </c>
      <c r="G275" s="1296" t="s">
        <v>555</v>
      </c>
      <c r="H275" s="1836">
        <f>ЗвітІнд.Кошторис!G275</f>
        <v>17.11</v>
      </c>
      <c r="I275" s="1837">
        <f>ЗвітІнд.Кошторис!H275</f>
        <v>0</v>
      </c>
      <c r="J275" s="1838">
        <f>ЗвітІнд.Кошторис!I275</f>
        <v>17.11</v>
      </c>
      <c r="K275" s="1839" t="s">
        <v>34</v>
      </c>
      <c r="L275" s="1840" t="s">
        <v>34</v>
      </c>
      <c r="M275" s="1840" t="s">
        <v>34</v>
      </c>
      <c r="N275" s="1841" t="s">
        <v>34</v>
      </c>
    </row>
    <row r="276" spans="1:15" s="143" customFormat="1" ht="16.5" outlineLevel="1" thickTop="1" x14ac:dyDescent="0.25">
      <c r="A276" s="127"/>
      <c r="B276" s="1842" t="s">
        <v>217</v>
      </c>
      <c r="C276" s="1867">
        <v>2240</v>
      </c>
      <c r="D276" s="1868" t="s">
        <v>215</v>
      </c>
      <c r="E276" s="1856" t="s">
        <v>216</v>
      </c>
      <c r="F276" s="1857" t="s">
        <v>43</v>
      </c>
      <c r="G276" s="1297" t="s">
        <v>556</v>
      </c>
      <c r="H276" s="639">
        <f>ЗвітІнд.Кошторис!G276</f>
        <v>23.8</v>
      </c>
      <c r="I276" s="787">
        <f>ЗвітІнд.Кошторис!H276</f>
        <v>0</v>
      </c>
      <c r="J276" s="788">
        <f>ЗвітІнд.Кошторис!I276</f>
        <v>23.8</v>
      </c>
      <c r="K276" s="2010" t="s">
        <v>34</v>
      </c>
      <c r="L276" s="2011" t="s">
        <v>34</v>
      </c>
      <c r="M276" s="2011" t="s">
        <v>34</v>
      </c>
      <c r="N276" s="2012" t="s">
        <v>34</v>
      </c>
    </row>
    <row r="277" spans="1:15" s="132" customFormat="1" ht="12" outlineLevel="1" x14ac:dyDescent="0.25">
      <c r="A277" s="1156"/>
      <c r="B277" s="1823"/>
      <c r="C277" s="1869"/>
      <c r="D277" s="1870" t="s">
        <v>215</v>
      </c>
      <c r="E277" s="153" t="s">
        <v>85</v>
      </c>
      <c r="F277" s="1851" t="s">
        <v>35</v>
      </c>
      <c r="G277" s="1295" t="s">
        <v>556</v>
      </c>
      <c r="H277" s="789">
        <f>ЗвітІнд.Кошторис!G277</f>
        <v>76</v>
      </c>
      <c r="I277" s="1827">
        <f>ЗвітІнд.Кошторис!H277</f>
        <v>0</v>
      </c>
      <c r="J277" s="1828">
        <f>ЗвітІнд.Кошторис!I277</f>
        <v>76</v>
      </c>
      <c r="K277" s="1829" t="s">
        <v>34</v>
      </c>
      <c r="L277" s="1830" t="s">
        <v>34</v>
      </c>
      <c r="M277" s="1830" t="s">
        <v>34</v>
      </c>
      <c r="N277" s="1831" t="s">
        <v>34</v>
      </c>
    </row>
    <row r="278" spans="1:15" s="132" customFormat="1" ht="12.75" outlineLevel="1" thickBot="1" x14ac:dyDescent="0.3">
      <c r="A278" s="1156"/>
      <c r="B278" s="1832"/>
      <c r="C278" s="1871"/>
      <c r="D278" s="1872" t="s">
        <v>215</v>
      </c>
      <c r="E278" s="154" t="s">
        <v>86</v>
      </c>
      <c r="F278" s="1854" t="s">
        <v>62</v>
      </c>
      <c r="G278" s="1296" t="s">
        <v>556</v>
      </c>
      <c r="H278" s="1836">
        <f>ЗвітІнд.Кошторис!G278</f>
        <v>313.31263157799998</v>
      </c>
      <c r="I278" s="1837">
        <f>ЗвітІнд.Кошторис!H278</f>
        <v>0</v>
      </c>
      <c r="J278" s="1838">
        <f>ЗвітІнд.Кошторис!I278</f>
        <v>313.31263157799998</v>
      </c>
      <c r="K278" s="1839" t="s">
        <v>34</v>
      </c>
      <c r="L278" s="1840" t="s">
        <v>34</v>
      </c>
      <c r="M278" s="1840" t="s">
        <v>34</v>
      </c>
      <c r="N278" s="1841" t="s">
        <v>34</v>
      </c>
    </row>
    <row r="279" spans="1:15" s="143" customFormat="1" ht="16.5" outlineLevel="1" thickTop="1" x14ac:dyDescent="0.25">
      <c r="A279" s="127"/>
      <c r="B279" s="1842" t="s">
        <v>221</v>
      </c>
      <c r="C279" s="1867">
        <v>2240</v>
      </c>
      <c r="D279" s="1868" t="s">
        <v>150</v>
      </c>
      <c r="E279" s="1856" t="s">
        <v>218</v>
      </c>
      <c r="F279" s="1857" t="s">
        <v>43</v>
      </c>
      <c r="G279" s="1297" t="s">
        <v>555</v>
      </c>
      <c r="H279" s="639">
        <f>ЗвітІнд.Кошторис!G279</f>
        <v>30.7</v>
      </c>
      <c r="I279" s="787">
        <f>ЗвітІнд.Кошторис!H279</f>
        <v>0</v>
      </c>
      <c r="J279" s="788">
        <f>ЗвітІнд.Кошторис!I279</f>
        <v>30.7</v>
      </c>
      <c r="K279" s="2010" t="s">
        <v>34</v>
      </c>
      <c r="L279" s="2011" t="s">
        <v>34</v>
      </c>
      <c r="M279" s="2011" t="s">
        <v>34</v>
      </c>
      <c r="N279" s="2012" t="s">
        <v>34</v>
      </c>
    </row>
    <row r="280" spans="1:15" s="132" customFormat="1" ht="12" outlineLevel="1" x14ac:dyDescent="0.25">
      <c r="A280" s="1156"/>
      <c r="B280" s="1823"/>
      <c r="C280" s="1869"/>
      <c r="D280" s="1870" t="s">
        <v>150</v>
      </c>
      <c r="E280" s="1850" t="s">
        <v>219</v>
      </c>
      <c r="F280" s="1851" t="s">
        <v>60</v>
      </c>
      <c r="G280" s="1295" t="s">
        <v>555</v>
      </c>
      <c r="H280" s="789">
        <f>ЗвітІнд.Кошторис!G280</f>
        <v>358.64485981299998</v>
      </c>
      <c r="I280" s="1827">
        <f>ЗвітІнд.Кошторис!H280</f>
        <v>0</v>
      </c>
      <c r="J280" s="1828">
        <f>ЗвітІнд.Кошторис!I280</f>
        <v>358.64485981299998</v>
      </c>
      <c r="K280" s="1829" t="s">
        <v>34</v>
      </c>
      <c r="L280" s="1830" t="s">
        <v>34</v>
      </c>
      <c r="M280" s="1830" t="s">
        <v>34</v>
      </c>
      <c r="N280" s="1831" t="s">
        <v>34</v>
      </c>
    </row>
    <row r="281" spans="1:15" s="132" customFormat="1" ht="12.75" outlineLevel="1" thickBot="1" x14ac:dyDescent="0.3">
      <c r="A281" s="1156"/>
      <c r="B281" s="1832"/>
      <c r="C281" s="1871"/>
      <c r="D281" s="1872" t="s">
        <v>150</v>
      </c>
      <c r="E281" s="1853" t="s">
        <v>220</v>
      </c>
      <c r="F281" s="1854" t="s">
        <v>62</v>
      </c>
      <c r="G281" s="1296" t="s">
        <v>555</v>
      </c>
      <c r="H281" s="1836">
        <f>ЗвітІнд.Кошторис!G281</f>
        <v>85.6</v>
      </c>
      <c r="I281" s="1837">
        <f>ЗвітІнд.Кошторис!H281</f>
        <v>0</v>
      </c>
      <c r="J281" s="1838">
        <f>ЗвітІнд.Кошторис!I281</f>
        <v>85.6</v>
      </c>
      <c r="K281" s="1839" t="s">
        <v>34</v>
      </c>
      <c r="L281" s="1840" t="s">
        <v>34</v>
      </c>
      <c r="M281" s="1840" t="s">
        <v>34</v>
      </c>
      <c r="N281" s="1841" t="s">
        <v>34</v>
      </c>
    </row>
    <row r="282" spans="1:15" s="132" customFormat="1" ht="16.5" outlineLevel="1" thickTop="1" x14ac:dyDescent="0.25">
      <c r="A282" s="127"/>
      <c r="B282" s="1842" t="s">
        <v>456</v>
      </c>
      <c r="C282" s="1867">
        <v>2240</v>
      </c>
      <c r="D282" s="1868" t="s">
        <v>150</v>
      </c>
      <c r="E282" s="1653" t="s">
        <v>457</v>
      </c>
      <c r="F282" s="2016" t="s">
        <v>43</v>
      </c>
      <c r="G282" s="1297" t="s">
        <v>555</v>
      </c>
      <c r="H282" s="639">
        <f>ЗвітІнд.Кошторис!G282</f>
        <v>2</v>
      </c>
      <c r="I282" s="787">
        <f>ЗвітІнд.Кошторис!H282</f>
        <v>0</v>
      </c>
      <c r="J282" s="788">
        <f>ЗвітІнд.Кошторис!I282</f>
        <v>2</v>
      </c>
      <c r="K282" s="2010" t="s">
        <v>34</v>
      </c>
      <c r="L282" s="2011" t="s">
        <v>34</v>
      </c>
      <c r="M282" s="2011" t="s">
        <v>34</v>
      </c>
      <c r="N282" s="2012" t="s">
        <v>34</v>
      </c>
      <c r="O282" s="143"/>
    </row>
    <row r="283" spans="1:15" s="132" customFormat="1" ht="12" outlineLevel="1" x14ac:dyDescent="0.25">
      <c r="A283" s="1156"/>
      <c r="B283" s="1823"/>
      <c r="C283" s="1869"/>
      <c r="D283" s="1870" t="s">
        <v>150</v>
      </c>
      <c r="E283" s="1826" t="s">
        <v>219</v>
      </c>
      <c r="F283" s="2017" t="s">
        <v>60</v>
      </c>
      <c r="G283" s="1295" t="s">
        <v>555</v>
      </c>
      <c r="H283" s="789">
        <f>ЗвітІнд.Кошторис!G283</f>
        <v>38</v>
      </c>
      <c r="I283" s="1827">
        <f>ЗвітІнд.Кошторис!H283</f>
        <v>0</v>
      </c>
      <c r="J283" s="1828">
        <f>ЗвітІнд.Кошторис!I283</f>
        <v>38</v>
      </c>
      <c r="K283" s="1829" t="s">
        <v>34</v>
      </c>
      <c r="L283" s="1830" t="s">
        <v>34</v>
      </c>
      <c r="M283" s="1830" t="s">
        <v>34</v>
      </c>
      <c r="N283" s="1831" t="s">
        <v>34</v>
      </c>
    </row>
    <row r="284" spans="1:15" s="132" customFormat="1" ht="12.75" outlineLevel="1" thickBot="1" x14ac:dyDescent="0.3">
      <c r="A284" s="1156"/>
      <c r="B284" s="1832"/>
      <c r="C284" s="1871"/>
      <c r="D284" s="1872" t="s">
        <v>150</v>
      </c>
      <c r="E284" s="1835" t="s">
        <v>220</v>
      </c>
      <c r="F284" s="2018" t="s">
        <v>62</v>
      </c>
      <c r="G284" s="1296" t="s">
        <v>555</v>
      </c>
      <c r="H284" s="1836">
        <f>ЗвітІнд.Кошторис!G284</f>
        <v>53.263157894700001</v>
      </c>
      <c r="I284" s="1837">
        <f>ЗвітІнд.Кошторис!H284</f>
        <v>0</v>
      </c>
      <c r="J284" s="1838">
        <f>ЗвітІнд.Кошторис!I284</f>
        <v>53.263157894700001</v>
      </c>
      <c r="K284" s="1839" t="s">
        <v>34</v>
      </c>
      <c r="L284" s="1840" t="s">
        <v>34</v>
      </c>
      <c r="M284" s="1840" t="s">
        <v>34</v>
      </c>
      <c r="N284" s="1841" t="s">
        <v>34</v>
      </c>
    </row>
    <row r="285" spans="1:15" s="143" customFormat="1" ht="17.25" outlineLevel="1" thickTop="1" thickBot="1" x14ac:dyDescent="0.3">
      <c r="A285" s="127"/>
      <c r="B285" s="1879" t="s">
        <v>225</v>
      </c>
      <c r="C285" s="1930">
        <v>2240</v>
      </c>
      <c r="D285" s="1939" t="s">
        <v>222</v>
      </c>
      <c r="E285" s="1961" t="s">
        <v>223</v>
      </c>
      <c r="F285" s="1933" t="s">
        <v>43</v>
      </c>
      <c r="G285" s="1317" t="s">
        <v>557</v>
      </c>
      <c r="H285" s="797">
        <f>ЗвітІнд.Кошторис!G285</f>
        <v>0</v>
      </c>
      <c r="I285" s="819">
        <f>ЗвітІнд.Кошторис!H285</f>
        <v>0</v>
      </c>
      <c r="J285" s="820">
        <f>ЗвітІнд.Кошторис!I285</f>
        <v>0</v>
      </c>
      <c r="K285" s="2010" t="s">
        <v>34</v>
      </c>
      <c r="L285" s="2011" t="s">
        <v>34</v>
      </c>
      <c r="M285" s="2011" t="s">
        <v>34</v>
      </c>
      <c r="N285" s="2012" t="s">
        <v>34</v>
      </c>
    </row>
    <row r="286" spans="1:15" s="20" customFormat="1" ht="27" outlineLevel="1" thickTop="1" thickBot="1" x14ac:dyDescent="0.3">
      <c r="A286" s="127"/>
      <c r="B286" s="1938" t="s">
        <v>611</v>
      </c>
      <c r="C286" s="1930">
        <v>2240</v>
      </c>
      <c r="D286" s="2006" t="s">
        <v>224</v>
      </c>
      <c r="E286" s="2007" t="s">
        <v>637</v>
      </c>
      <c r="F286" s="2008" t="s">
        <v>43</v>
      </c>
      <c r="G286" s="1313" t="s">
        <v>557</v>
      </c>
      <c r="H286" s="714">
        <f>ЗвітІнд.Кошторис!G286</f>
        <v>0</v>
      </c>
      <c r="I286" s="961">
        <f>ЗвітІнд.Кошторис!H286</f>
        <v>0</v>
      </c>
      <c r="J286" s="1863">
        <f>ЗвітІнд.Кошторис!I286</f>
        <v>0</v>
      </c>
      <c r="K286" s="2010" t="s">
        <v>34</v>
      </c>
      <c r="L286" s="2011" t="s">
        <v>34</v>
      </c>
      <c r="M286" s="2011" t="s">
        <v>34</v>
      </c>
      <c r="N286" s="2012" t="s">
        <v>34</v>
      </c>
    </row>
    <row r="287" spans="1:15" s="143" customFormat="1" ht="39" outlineLevel="1" thickTop="1" thickBot="1" x14ac:dyDescent="0.3">
      <c r="A287" s="127"/>
      <c r="B287" s="1879" t="s">
        <v>612</v>
      </c>
      <c r="C287" s="1930">
        <v>2240</v>
      </c>
      <c r="D287" s="1939" t="s">
        <v>226</v>
      </c>
      <c r="E287" s="1932" t="s">
        <v>227</v>
      </c>
      <c r="F287" s="1880" t="s">
        <v>43</v>
      </c>
      <c r="G287" s="1300" t="s">
        <v>557</v>
      </c>
      <c r="H287" s="797">
        <f>ЗвітІнд.Кошторис!G287</f>
        <v>0</v>
      </c>
      <c r="I287" s="819">
        <f>ЗвітІнд.Кошторис!H287</f>
        <v>0</v>
      </c>
      <c r="J287" s="820">
        <f>ЗвітІнд.Кошторис!I287</f>
        <v>0</v>
      </c>
      <c r="K287" s="1883" t="s">
        <v>34</v>
      </c>
      <c r="L287" s="1884" t="s">
        <v>34</v>
      </c>
      <c r="M287" s="1884" t="s">
        <v>34</v>
      </c>
      <c r="N287" s="1885" t="s">
        <v>34</v>
      </c>
    </row>
    <row r="288" spans="1:15" s="143" customFormat="1" ht="15.75" outlineLevel="1" thickTop="1" x14ac:dyDescent="0.25">
      <c r="A288" s="448"/>
      <c r="B288" s="1911" t="s">
        <v>613</v>
      </c>
      <c r="C288" s="1867">
        <v>2240</v>
      </c>
      <c r="D288" s="1868" t="s">
        <v>226</v>
      </c>
      <c r="E288" s="183" t="s">
        <v>228</v>
      </c>
      <c r="F288" s="1818" t="s">
        <v>43</v>
      </c>
      <c r="G288" s="1291" t="s">
        <v>557</v>
      </c>
      <c r="H288" s="639">
        <f>ЗвітІнд.Кошторис!G288</f>
        <v>0</v>
      </c>
      <c r="I288" s="787">
        <f>ЗвітІнд.Кошторис!H288</f>
        <v>0</v>
      </c>
      <c r="J288" s="788">
        <f>ЗвітІнд.Кошторис!I288</f>
        <v>0</v>
      </c>
      <c r="K288" s="1845" t="s">
        <v>34</v>
      </c>
      <c r="L288" s="1846" t="s">
        <v>34</v>
      </c>
      <c r="M288" s="1846" t="s">
        <v>34</v>
      </c>
      <c r="N288" s="1847" t="s">
        <v>34</v>
      </c>
    </row>
    <row r="289" spans="1:14" s="143" customFormat="1" ht="12.75" outlineLevel="1" x14ac:dyDescent="0.25">
      <c r="A289" s="131"/>
      <c r="B289" s="1823"/>
      <c r="C289" s="1869"/>
      <c r="D289" s="1963"/>
      <c r="E289" s="1826" t="s">
        <v>229</v>
      </c>
      <c r="F289" s="1824" t="s">
        <v>35</v>
      </c>
      <c r="G289" s="1292" t="s">
        <v>557</v>
      </c>
      <c r="H289" s="789">
        <f>ЗвітІнд.Кошторис!G289</f>
        <v>0</v>
      </c>
      <c r="I289" s="1827">
        <f>ЗвітІнд.Кошторис!H289</f>
        <v>0</v>
      </c>
      <c r="J289" s="1828">
        <f>ЗвітІнд.Кошторис!I289</f>
        <v>0</v>
      </c>
      <c r="K289" s="1829" t="s">
        <v>34</v>
      </c>
      <c r="L289" s="1830" t="s">
        <v>34</v>
      </c>
      <c r="M289" s="1830" t="s">
        <v>34</v>
      </c>
      <c r="N289" s="1831" t="s">
        <v>34</v>
      </c>
    </row>
    <row r="290" spans="1:14" s="143" customFormat="1" ht="12.75" outlineLevel="1" x14ac:dyDescent="0.25">
      <c r="A290" s="131"/>
      <c r="B290" s="1823"/>
      <c r="C290" s="1869"/>
      <c r="D290" s="1963"/>
      <c r="E290" s="1826" t="s">
        <v>230</v>
      </c>
      <c r="F290" s="1824" t="s">
        <v>167</v>
      </c>
      <c r="G290" s="1292" t="s">
        <v>557</v>
      </c>
      <c r="H290" s="789">
        <f>ЗвітІнд.Кошторис!G290</f>
        <v>0</v>
      </c>
      <c r="I290" s="1827">
        <f>ЗвітІнд.Кошторис!H290</f>
        <v>0</v>
      </c>
      <c r="J290" s="1828">
        <f>ЗвітІнд.Кошторис!I290</f>
        <v>0</v>
      </c>
      <c r="K290" s="1895" t="s">
        <v>34</v>
      </c>
      <c r="L290" s="1896" t="s">
        <v>34</v>
      </c>
      <c r="M290" s="1896" t="s">
        <v>34</v>
      </c>
      <c r="N290" s="1897" t="s">
        <v>34</v>
      </c>
    </row>
    <row r="291" spans="1:14" s="143" customFormat="1" ht="24" outlineLevel="1" x14ac:dyDescent="0.25">
      <c r="A291" s="131"/>
      <c r="B291" s="1823"/>
      <c r="C291" s="1869"/>
      <c r="D291" s="1963"/>
      <c r="E291" s="1826" t="s">
        <v>231</v>
      </c>
      <c r="F291" s="1824" t="s">
        <v>62</v>
      </c>
      <c r="G291" s="1292" t="s">
        <v>557</v>
      </c>
      <c r="H291" s="1902">
        <f>ЗвітІнд.Кошторис!G291</f>
        <v>0</v>
      </c>
      <c r="I291" s="1903">
        <f>ЗвітІнд.Кошторис!H291</f>
        <v>0</v>
      </c>
      <c r="J291" s="1904">
        <f>ЗвітІнд.Кошторис!I291</f>
        <v>0</v>
      </c>
      <c r="K291" s="1829" t="s">
        <v>34</v>
      </c>
      <c r="L291" s="1830" t="s">
        <v>34</v>
      </c>
      <c r="M291" s="1830" t="s">
        <v>34</v>
      </c>
      <c r="N291" s="1831" t="s">
        <v>34</v>
      </c>
    </row>
    <row r="292" spans="1:14" s="143" customFormat="1" outlineLevel="1" x14ac:dyDescent="0.25">
      <c r="A292" s="448"/>
      <c r="B292" s="1911" t="s">
        <v>614</v>
      </c>
      <c r="C292" s="1867">
        <v>2240</v>
      </c>
      <c r="D292" s="1868" t="s">
        <v>226</v>
      </c>
      <c r="E292" s="183" t="s">
        <v>232</v>
      </c>
      <c r="F292" s="1818" t="s">
        <v>43</v>
      </c>
      <c r="G292" s="1291" t="s">
        <v>557</v>
      </c>
      <c r="H292" s="639">
        <f>ЗвітІнд.Кошторис!G292</f>
        <v>0</v>
      </c>
      <c r="I292" s="787">
        <f>ЗвітІнд.Кошторис!H292</f>
        <v>0</v>
      </c>
      <c r="J292" s="788">
        <f>ЗвітІнд.Кошторис!I292</f>
        <v>0</v>
      </c>
      <c r="K292" s="1899" t="s">
        <v>34</v>
      </c>
      <c r="L292" s="1900" t="s">
        <v>34</v>
      </c>
      <c r="M292" s="1900" t="s">
        <v>34</v>
      </c>
      <c r="N292" s="1901" t="s">
        <v>34</v>
      </c>
    </row>
    <row r="293" spans="1:14" s="143" customFormat="1" ht="12.75" outlineLevel="1" x14ac:dyDescent="0.25">
      <c r="A293" s="131"/>
      <c r="B293" s="1823"/>
      <c r="C293" s="1869"/>
      <c r="D293" s="1963"/>
      <c r="E293" s="1826" t="s">
        <v>229</v>
      </c>
      <c r="F293" s="1824" t="s">
        <v>35</v>
      </c>
      <c r="G293" s="1292" t="s">
        <v>557</v>
      </c>
      <c r="H293" s="789">
        <f>ЗвітІнд.Кошторис!G293</f>
        <v>0</v>
      </c>
      <c r="I293" s="1827">
        <f>ЗвітІнд.Кошторис!H293</f>
        <v>0</v>
      </c>
      <c r="J293" s="1828">
        <f>ЗвітІнд.Кошторис!I293</f>
        <v>0</v>
      </c>
      <c r="K293" s="1829" t="s">
        <v>34</v>
      </c>
      <c r="L293" s="1830" t="s">
        <v>34</v>
      </c>
      <c r="M293" s="1830" t="s">
        <v>34</v>
      </c>
      <c r="N293" s="1831" t="s">
        <v>34</v>
      </c>
    </row>
    <row r="294" spans="1:14" s="143" customFormat="1" ht="12.75" outlineLevel="1" x14ac:dyDescent="0.25">
      <c r="A294" s="131"/>
      <c r="B294" s="1823"/>
      <c r="C294" s="1869"/>
      <c r="D294" s="1963"/>
      <c r="E294" s="1826" t="s">
        <v>230</v>
      </c>
      <c r="F294" s="1824" t="s">
        <v>167</v>
      </c>
      <c r="G294" s="1292" t="s">
        <v>557</v>
      </c>
      <c r="H294" s="789">
        <f>ЗвітІнд.Кошторис!G294</f>
        <v>0</v>
      </c>
      <c r="I294" s="1827">
        <f>ЗвітІнд.Кошторис!H294</f>
        <v>0</v>
      </c>
      <c r="J294" s="1828">
        <f>ЗвітІнд.Кошторис!I294</f>
        <v>0</v>
      </c>
      <c r="K294" s="1895" t="s">
        <v>34</v>
      </c>
      <c r="L294" s="1896" t="s">
        <v>34</v>
      </c>
      <c r="M294" s="1896" t="s">
        <v>34</v>
      </c>
      <c r="N294" s="1897" t="s">
        <v>34</v>
      </c>
    </row>
    <row r="295" spans="1:14" s="143" customFormat="1" ht="24" outlineLevel="1" x14ac:dyDescent="0.25">
      <c r="A295" s="131"/>
      <c r="B295" s="1823"/>
      <c r="C295" s="1869"/>
      <c r="D295" s="1963"/>
      <c r="E295" s="1826" t="s">
        <v>231</v>
      </c>
      <c r="F295" s="1824" t="s">
        <v>62</v>
      </c>
      <c r="G295" s="1292" t="s">
        <v>557</v>
      </c>
      <c r="H295" s="1902">
        <f>ЗвітІнд.Кошторис!G295</f>
        <v>0</v>
      </c>
      <c r="I295" s="1903">
        <f>ЗвітІнд.Кошторис!H295</f>
        <v>0</v>
      </c>
      <c r="J295" s="1904">
        <f>ЗвітІнд.Кошторис!I295</f>
        <v>0</v>
      </c>
      <c r="K295" s="1829" t="s">
        <v>34</v>
      </c>
      <c r="L295" s="1830" t="s">
        <v>34</v>
      </c>
      <c r="M295" s="1830" t="s">
        <v>34</v>
      </c>
      <c r="N295" s="1831" t="s">
        <v>34</v>
      </c>
    </row>
    <row r="296" spans="1:14" s="143" customFormat="1" outlineLevel="1" x14ac:dyDescent="0.25">
      <c r="A296" s="448"/>
      <c r="B296" s="1911" t="s">
        <v>615</v>
      </c>
      <c r="C296" s="1867">
        <v>2240</v>
      </c>
      <c r="D296" s="1868" t="s">
        <v>226</v>
      </c>
      <c r="E296" s="183" t="s">
        <v>233</v>
      </c>
      <c r="F296" s="1818" t="s">
        <v>43</v>
      </c>
      <c r="G296" s="1291" t="s">
        <v>557</v>
      </c>
      <c r="H296" s="639">
        <f>ЗвітІнд.Кошторис!G296</f>
        <v>0</v>
      </c>
      <c r="I296" s="787">
        <f>ЗвітІнд.Кошторис!H296</f>
        <v>0</v>
      </c>
      <c r="J296" s="787">
        <f>ЗвітІнд.Кошторис!I296</f>
        <v>0</v>
      </c>
      <c r="K296" s="1899" t="s">
        <v>34</v>
      </c>
      <c r="L296" s="1900" t="s">
        <v>34</v>
      </c>
      <c r="M296" s="1900" t="s">
        <v>34</v>
      </c>
      <c r="N296" s="1901" t="s">
        <v>34</v>
      </c>
    </row>
    <row r="297" spans="1:14" s="143" customFormat="1" ht="12.75" outlineLevel="1" x14ac:dyDescent="0.25">
      <c r="A297" s="131"/>
      <c r="B297" s="2019"/>
      <c r="C297" s="2020"/>
      <c r="D297" s="2021"/>
      <c r="E297" s="1826" t="s">
        <v>229</v>
      </c>
      <c r="F297" s="1824" t="s">
        <v>35</v>
      </c>
      <c r="G297" s="1292" t="s">
        <v>557</v>
      </c>
      <c r="H297" s="789">
        <f>ЗвітІнд.Кошторис!G297</f>
        <v>0</v>
      </c>
      <c r="I297" s="1827">
        <f>ЗвітІнд.Кошторис!H297</f>
        <v>0</v>
      </c>
      <c r="J297" s="1828">
        <f>ЗвітІнд.Кошторис!I297</f>
        <v>0</v>
      </c>
      <c r="K297" s="1829" t="s">
        <v>34</v>
      </c>
      <c r="L297" s="1830" t="s">
        <v>34</v>
      </c>
      <c r="M297" s="1830" t="s">
        <v>34</v>
      </c>
      <c r="N297" s="1831" t="s">
        <v>34</v>
      </c>
    </row>
    <row r="298" spans="1:14" s="143" customFormat="1" ht="12.75" outlineLevel="1" x14ac:dyDescent="0.25">
      <c r="A298" s="131"/>
      <c r="B298" s="2019"/>
      <c r="C298" s="2020"/>
      <c r="D298" s="2021"/>
      <c r="E298" s="1826" t="s">
        <v>230</v>
      </c>
      <c r="F298" s="1824" t="s">
        <v>167</v>
      </c>
      <c r="G298" s="1292" t="s">
        <v>557</v>
      </c>
      <c r="H298" s="789">
        <f>ЗвітІнд.Кошторис!G298</f>
        <v>0</v>
      </c>
      <c r="I298" s="1827">
        <f>ЗвітІнд.Кошторис!H298</f>
        <v>0</v>
      </c>
      <c r="J298" s="1828">
        <f>ЗвітІнд.Кошторис!I298</f>
        <v>0</v>
      </c>
      <c r="K298" s="1895" t="s">
        <v>34</v>
      </c>
      <c r="L298" s="1896" t="s">
        <v>34</v>
      </c>
      <c r="M298" s="1896" t="s">
        <v>34</v>
      </c>
      <c r="N298" s="1897" t="s">
        <v>34</v>
      </c>
    </row>
    <row r="299" spans="1:14" s="143" customFormat="1" ht="24" outlineLevel="1" x14ac:dyDescent="0.25">
      <c r="A299" s="131"/>
      <c r="B299" s="1965"/>
      <c r="C299" s="1912"/>
      <c r="D299" s="1913"/>
      <c r="E299" s="1826" t="s">
        <v>231</v>
      </c>
      <c r="F299" s="1824" t="s">
        <v>62</v>
      </c>
      <c r="G299" s="1292" t="s">
        <v>557</v>
      </c>
      <c r="H299" s="1902">
        <f>ЗвітІнд.Кошторис!G299</f>
        <v>0</v>
      </c>
      <c r="I299" s="1903">
        <f>ЗвітІнд.Кошторис!H299</f>
        <v>0</v>
      </c>
      <c r="J299" s="1904">
        <f>ЗвітІнд.Кошторис!I299</f>
        <v>0</v>
      </c>
      <c r="K299" s="1829" t="s">
        <v>34</v>
      </c>
      <c r="L299" s="1830" t="s">
        <v>34</v>
      </c>
      <c r="M299" s="1830" t="s">
        <v>34</v>
      </c>
      <c r="N299" s="1831" t="s">
        <v>34</v>
      </c>
    </row>
    <row r="300" spans="1:14" s="143" customFormat="1" ht="12.75" outlineLevel="1" x14ac:dyDescent="0.25">
      <c r="A300" s="131"/>
      <c r="B300" s="2022"/>
      <c r="C300" s="1867"/>
      <c r="D300" s="1868"/>
      <c r="E300" s="2023" t="s">
        <v>503</v>
      </c>
      <c r="F300" s="1974" t="s">
        <v>62</v>
      </c>
      <c r="G300" s="1292" t="s">
        <v>557</v>
      </c>
      <c r="H300" s="2024">
        <f>ЗвітІнд.Кошторис!G300</f>
        <v>0</v>
      </c>
      <c r="I300" s="2025">
        <f>ЗвітІнд.Кошторис!H300</f>
        <v>0</v>
      </c>
      <c r="J300" s="2026">
        <f>ЗвітІнд.Кошторис!I300</f>
        <v>0</v>
      </c>
      <c r="K300" s="1829" t="s">
        <v>34</v>
      </c>
      <c r="L300" s="1830" t="s">
        <v>34</v>
      </c>
      <c r="M300" s="1830" t="s">
        <v>34</v>
      </c>
      <c r="N300" s="1831" t="s">
        <v>34</v>
      </c>
    </row>
    <row r="301" spans="1:14" s="143" customFormat="1" ht="25.5" outlineLevel="1" x14ac:dyDescent="0.25">
      <c r="A301" s="448"/>
      <c r="B301" s="1842" t="s">
        <v>616</v>
      </c>
      <c r="C301" s="1867">
        <v>2240</v>
      </c>
      <c r="D301" s="1868" t="s">
        <v>226</v>
      </c>
      <c r="E301" s="183" t="s">
        <v>234</v>
      </c>
      <c r="F301" s="1818" t="s">
        <v>43</v>
      </c>
      <c r="G301" s="1291" t="s">
        <v>557</v>
      </c>
      <c r="H301" s="639">
        <f>ЗвітІнд.Кошторис!G301</f>
        <v>0</v>
      </c>
      <c r="I301" s="787">
        <f>ЗвітІнд.Кошторис!H301</f>
        <v>0</v>
      </c>
      <c r="J301" s="788">
        <f>ЗвітІнд.Кошторис!I301</f>
        <v>0</v>
      </c>
      <c r="K301" s="1899" t="s">
        <v>34</v>
      </c>
      <c r="L301" s="1900" t="s">
        <v>34</v>
      </c>
      <c r="M301" s="1900" t="s">
        <v>34</v>
      </c>
      <c r="N301" s="1901" t="s">
        <v>34</v>
      </c>
    </row>
    <row r="302" spans="1:14" s="143" customFormat="1" ht="12.75" outlineLevel="1" x14ac:dyDescent="0.25">
      <c r="A302" s="131"/>
      <c r="B302" s="2019"/>
      <c r="C302" s="2020"/>
      <c r="D302" s="2021"/>
      <c r="E302" s="1826" t="s">
        <v>229</v>
      </c>
      <c r="F302" s="1824" t="s">
        <v>35</v>
      </c>
      <c r="G302" s="1292" t="s">
        <v>557</v>
      </c>
      <c r="H302" s="789">
        <f>ЗвітІнд.Кошторис!G302</f>
        <v>0</v>
      </c>
      <c r="I302" s="1827">
        <f>ЗвітІнд.Кошторис!H302</f>
        <v>0</v>
      </c>
      <c r="J302" s="1828">
        <f>ЗвітІнд.Кошторис!I302</f>
        <v>0</v>
      </c>
      <c r="K302" s="1829" t="s">
        <v>34</v>
      </c>
      <c r="L302" s="1830" t="s">
        <v>34</v>
      </c>
      <c r="M302" s="1830" t="s">
        <v>34</v>
      </c>
      <c r="N302" s="1831" t="s">
        <v>34</v>
      </c>
    </row>
    <row r="303" spans="1:14" s="143" customFormat="1" ht="12.75" outlineLevel="1" x14ac:dyDescent="0.25">
      <c r="A303" s="131"/>
      <c r="B303" s="2019"/>
      <c r="C303" s="2020"/>
      <c r="D303" s="2021"/>
      <c r="E303" s="1826" t="s">
        <v>235</v>
      </c>
      <c r="F303" s="1824" t="s">
        <v>62</v>
      </c>
      <c r="G303" s="1292" t="s">
        <v>557</v>
      </c>
      <c r="H303" s="1902">
        <f>ЗвітІнд.Кошторис!G303</f>
        <v>0</v>
      </c>
      <c r="I303" s="1903">
        <f>ЗвітІнд.Кошторис!H303</f>
        <v>0</v>
      </c>
      <c r="J303" s="1904">
        <f>ЗвітІнд.Кошторис!I303</f>
        <v>0</v>
      </c>
      <c r="K303" s="1895" t="s">
        <v>34</v>
      </c>
      <c r="L303" s="1896" t="s">
        <v>34</v>
      </c>
      <c r="M303" s="1896" t="s">
        <v>34</v>
      </c>
      <c r="N303" s="1897" t="s">
        <v>34</v>
      </c>
    </row>
    <row r="304" spans="1:14" s="143" customFormat="1" ht="12.75" outlineLevel="1" x14ac:dyDescent="0.25">
      <c r="A304" s="131"/>
      <c r="B304" s="2019"/>
      <c r="C304" s="2020"/>
      <c r="D304" s="2021"/>
      <c r="E304" s="1826" t="s">
        <v>236</v>
      </c>
      <c r="F304" s="1824" t="s">
        <v>237</v>
      </c>
      <c r="G304" s="1292" t="s">
        <v>557</v>
      </c>
      <c r="H304" s="789">
        <f>ЗвітІнд.Кошторис!G304</f>
        <v>0</v>
      </c>
      <c r="I304" s="1827">
        <f>ЗвітІнд.Кошторис!H304</f>
        <v>0</v>
      </c>
      <c r="J304" s="1828">
        <f>ЗвітІнд.Кошторис!I304</f>
        <v>0</v>
      </c>
      <c r="K304" s="1829" t="s">
        <v>34</v>
      </c>
      <c r="L304" s="1830" t="s">
        <v>34</v>
      </c>
      <c r="M304" s="1830" t="s">
        <v>34</v>
      </c>
      <c r="N304" s="1831" t="s">
        <v>34</v>
      </c>
    </row>
    <row r="305" spans="1:14" s="143" customFormat="1" ht="12.75" outlineLevel="1" x14ac:dyDescent="0.25">
      <c r="A305" s="131"/>
      <c r="B305" s="2019"/>
      <c r="C305" s="2020"/>
      <c r="D305" s="2021"/>
      <c r="E305" s="1826" t="s">
        <v>238</v>
      </c>
      <c r="F305" s="1824" t="s">
        <v>62</v>
      </c>
      <c r="G305" s="1292" t="s">
        <v>557</v>
      </c>
      <c r="H305" s="1902">
        <f>ЗвітІнд.Кошторис!G305</f>
        <v>0</v>
      </c>
      <c r="I305" s="1903">
        <f>ЗвітІнд.Кошторис!H305</f>
        <v>0</v>
      </c>
      <c r="J305" s="1904">
        <f>ЗвітІнд.Кошторис!I305</f>
        <v>0</v>
      </c>
      <c r="K305" s="1829" t="s">
        <v>34</v>
      </c>
      <c r="L305" s="1830" t="s">
        <v>34</v>
      </c>
      <c r="M305" s="1830" t="s">
        <v>34</v>
      </c>
      <c r="N305" s="1831" t="s">
        <v>34</v>
      </c>
    </row>
    <row r="306" spans="1:14" s="143" customFormat="1" ht="12.75" outlineLevel="1" x14ac:dyDescent="0.25">
      <c r="A306" s="131"/>
      <c r="B306" s="2019"/>
      <c r="C306" s="2020"/>
      <c r="D306" s="2021"/>
      <c r="E306" s="1826" t="s">
        <v>239</v>
      </c>
      <c r="F306" s="1824" t="s">
        <v>237</v>
      </c>
      <c r="G306" s="1292" t="s">
        <v>557</v>
      </c>
      <c r="H306" s="789">
        <f>ЗвітІнд.Кошторис!G306</f>
        <v>0</v>
      </c>
      <c r="I306" s="1827">
        <f>ЗвітІнд.Кошторис!H306</f>
        <v>0</v>
      </c>
      <c r="J306" s="1828">
        <f>ЗвітІнд.Кошторис!I306</f>
        <v>0</v>
      </c>
      <c r="K306" s="1829" t="s">
        <v>34</v>
      </c>
      <c r="L306" s="1830" t="s">
        <v>34</v>
      </c>
      <c r="M306" s="1830" t="s">
        <v>34</v>
      </c>
      <c r="N306" s="1831" t="s">
        <v>34</v>
      </c>
    </row>
    <row r="307" spans="1:14" s="143" customFormat="1" ht="12.75" outlineLevel="1" x14ac:dyDescent="0.25">
      <c r="A307" s="131"/>
      <c r="B307" s="1965"/>
      <c r="C307" s="1912"/>
      <c r="D307" s="1913"/>
      <c r="E307" s="1826" t="s">
        <v>240</v>
      </c>
      <c r="F307" s="1824" t="s">
        <v>62</v>
      </c>
      <c r="G307" s="1292" t="s">
        <v>557</v>
      </c>
      <c r="H307" s="1902">
        <f>ЗвітІнд.Кошторис!G307</f>
        <v>0</v>
      </c>
      <c r="I307" s="1903">
        <f>ЗвітІнд.Кошторис!H307</f>
        <v>0</v>
      </c>
      <c r="J307" s="1904">
        <f>ЗвітІнд.Кошторис!I307</f>
        <v>0</v>
      </c>
      <c r="K307" s="1829" t="s">
        <v>34</v>
      </c>
      <c r="L307" s="1830" t="s">
        <v>34</v>
      </c>
      <c r="M307" s="1830" t="s">
        <v>34</v>
      </c>
      <c r="N307" s="1831" t="s">
        <v>34</v>
      </c>
    </row>
    <row r="308" spans="1:14" s="143" customFormat="1" outlineLevel="1" x14ac:dyDescent="0.25">
      <c r="A308" s="448"/>
      <c r="B308" s="1842" t="s">
        <v>617</v>
      </c>
      <c r="C308" s="1867">
        <v>2240</v>
      </c>
      <c r="D308" s="1868" t="s">
        <v>226</v>
      </c>
      <c r="E308" s="183" t="s">
        <v>241</v>
      </c>
      <c r="F308" s="1818" t="s">
        <v>43</v>
      </c>
      <c r="G308" s="1291" t="s">
        <v>557</v>
      </c>
      <c r="H308" s="639">
        <f>ЗвітІнд.Кошторис!G308</f>
        <v>0</v>
      </c>
      <c r="I308" s="787">
        <f>ЗвітІнд.Кошторис!H308</f>
        <v>0</v>
      </c>
      <c r="J308" s="788">
        <f>ЗвітІнд.Кошторис!I308</f>
        <v>0</v>
      </c>
      <c r="K308" s="1899" t="s">
        <v>34</v>
      </c>
      <c r="L308" s="1900" t="s">
        <v>34</v>
      </c>
      <c r="M308" s="1900" t="s">
        <v>34</v>
      </c>
      <c r="N308" s="1901" t="s">
        <v>34</v>
      </c>
    </row>
    <row r="309" spans="1:14" s="143" customFormat="1" ht="12.75" outlineLevel="1" x14ac:dyDescent="0.25">
      <c r="A309" s="131"/>
      <c r="B309" s="2019"/>
      <c r="C309" s="2020"/>
      <c r="D309" s="2021"/>
      <c r="E309" s="1826" t="s">
        <v>242</v>
      </c>
      <c r="F309" s="1824" t="s">
        <v>35</v>
      </c>
      <c r="G309" s="1292" t="s">
        <v>557</v>
      </c>
      <c r="H309" s="789">
        <f>ЗвітІнд.Кошторис!G309</f>
        <v>0</v>
      </c>
      <c r="I309" s="1827">
        <f>ЗвітІнд.Кошторис!H309</f>
        <v>0</v>
      </c>
      <c r="J309" s="1828">
        <f>ЗвітІнд.Кошторис!I309</f>
        <v>0</v>
      </c>
      <c r="K309" s="1829" t="s">
        <v>34</v>
      </c>
      <c r="L309" s="1830" t="s">
        <v>34</v>
      </c>
      <c r="M309" s="1830" t="s">
        <v>34</v>
      </c>
      <c r="N309" s="1831" t="s">
        <v>34</v>
      </c>
    </row>
    <row r="310" spans="1:14" s="143" customFormat="1" ht="12.75" outlineLevel="1" x14ac:dyDescent="0.25">
      <c r="A310" s="131"/>
      <c r="B310" s="2019"/>
      <c r="C310" s="2020"/>
      <c r="D310" s="2021"/>
      <c r="E310" s="1826" t="s">
        <v>243</v>
      </c>
      <c r="F310" s="1824" t="s">
        <v>62</v>
      </c>
      <c r="G310" s="1292" t="s">
        <v>557</v>
      </c>
      <c r="H310" s="1902">
        <f>ЗвітІнд.Кошторис!G310</f>
        <v>0</v>
      </c>
      <c r="I310" s="1903">
        <f>ЗвітІнд.Кошторис!H310</f>
        <v>0</v>
      </c>
      <c r="J310" s="1904">
        <f>ЗвітІнд.Кошторис!I310</f>
        <v>0</v>
      </c>
      <c r="K310" s="1895" t="s">
        <v>34</v>
      </c>
      <c r="L310" s="1896" t="s">
        <v>34</v>
      </c>
      <c r="M310" s="1896" t="s">
        <v>34</v>
      </c>
      <c r="N310" s="1897" t="s">
        <v>34</v>
      </c>
    </row>
    <row r="311" spans="1:14" s="143" customFormat="1" ht="12.75" outlineLevel="1" x14ac:dyDescent="0.25">
      <c r="A311" s="131"/>
      <c r="B311" s="2019"/>
      <c r="C311" s="2020"/>
      <c r="D311" s="2021"/>
      <c r="E311" s="1826" t="s">
        <v>244</v>
      </c>
      <c r="F311" s="1824" t="s">
        <v>35</v>
      </c>
      <c r="G311" s="1292" t="s">
        <v>557</v>
      </c>
      <c r="H311" s="789">
        <f>ЗвітІнд.Кошторис!G311</f>
        <v>0</v>
      </c>
      <c r="I311" s="1827">
        <f>ЗвітІнд.Кошторис!H311</f>
        <v>0</v>
      </c>
      <c r="J311" s="1828">
        <f>ЗвітІнд.Кошторис!I311</f>
        <v>0</v>
      </c>
      <c r="K311" s="1829" t="s">
        <v>34</v>
      </c>
      <c r="L311" s="1830" t="s">
        <v>34</v>
      </c>
      <c r="M311" s="1830" t="s">
        <v>34</v>
      </c>
      <c r="N311" s="1831" t="s">
        <v>34</v>
      </c>
    </row>
    <row r="312" spans="1:14" s="143" customFormat="1" ht="12.75" outlineLevel="1" x14ac:dyDescent="0.25">
      <c r="A312" s="131"/>
      <c r="B312" s="2019"/>
      <c r="C312" s="2020"/>
      <c r="D312" s="2021"/>
      <c r="E312" s="1826" t="s">
        <v>245</v>
      </c>
      <c r="F312" s="1824" t="s">
        <v>62</v>
      </c>
      <c r="G312" s="1292" t="s">
        <v>557</v>
      </c>
      <c r="H312" s="1902">
        <f>ЗвітІнд.Кошторис!G312</f>
        <v>0</v>
      </c>
      <c r="I312" s="1903">
        <f>ЗвітІнд.Кошторис!H312</f>
        <v>0</v>
      </c>
      <c r="J312" s="1904">
        <f>ЗвітІнд.Кошторис!I312</f>
        <v>0</v>
      </c>
      <c r="K312" s="1829" t="s">
        <v>34</v>
      </c>
      <c r="L312" s="1830" t="s">
        <v>34</v>
      </c>
      <c r="M312" s="1830" t="s">
        <v>34</v>
      </c>
      <c r="N312" s="1831" t="s">
        <v>34</v>
      </c>
    </row>
    <row r="313" spans="1:14" s="143" customFormat="1" ht="12.75" outlineLevel="1" x14ac:dyDescent="0.25">
      <c r="A313" s="131"/>
      <c r="B313" s="2019"/>
      <c r="C313" s="2020"/>
      <c r="D313" s="2021"/>
      <c r="E313" s="1826" t="s">
        <v>246</v>
      </c>
      <c r="F313" s="1824" t="s">
        <v>35</v>
      </c>
      <c r="G313" s="1292" t="s">
        <v>555</v>
      </c>
      <c r="H313" s="789">
        <f>ЗвітІнд.Кошторис!G313</f>
        <v>0</v>
      </c>
      <c r="I313" s="1827">
        <f>ЗвітІнд.Кошторис!H313</f>
        <v>0</v>
      </c>
      <c r="J313" s="1828">
        <f>ЗвітІнд.Кошторис!I313</f>
        <v>0</v>
      </c>
      <c r="K313" s="1829" t="s">
        <v>34</v>
      </c>
      <c r="L313" s="1830" t="s">
        <v>34</v>
      </c>
      <c r="M313" s="1830" t="s">
        <v>34</v>
      </c>
      <c r="N313" s="1831" t="s">
        <v>34</v>
      </c>
    </row>
    <row r="314" spans="1:14" s="143" customFormat="1" ht="12.75" outlineLevel="1" x14ac:dyDescent="0.25">
      <c r="A314" s="131"/>
      <c r="B314" s="1965"/>
      <c r="C314" s="1912"/>
      <c r="D314" s="1913"/>
      <c r="E314" s="1826" t="s">
        <v>247</v>
      </c>
      <c r="F314" s="1824" t="s">
        <v>62</v>
      </c>
      <c r="G314" s="1292" t="s">
        <v>557</v>
      </c>
      <c r="H314" s="1902">
        <f>ЗвітІнд.Кошторис!G314</f>
        <v>0</v>
      </c>
      <c r="I314" s="1903">
        <f>ЗвітІнд.Кошторис!H314</f>
        <v>0</v>
      </c>
      <c r="J314" s="1904">
        <f>ЗвітІнд.Кошторис!I314</f>
        <v>0</v>
      </c>
      <c r="K314" s="1895" t="s">
        <v>34</v>
      </c>
      <c r="L314" s="1896" t="s">
        <v>34</v>
      </c>
      <c r="M314" s="1896" t="s">
        <v>34</v>
      </c>
      <c r="N314" s="1897" t="s">
        <v>34</v>
      </c>
    </row>
    <row r="315" spans="1:14" s="143" customFormat="1" ht="50.25" outlineLevel="1" x14ac:dyDescent="0.25">
      <c r="A315" s="131"/>
      <c r="B315" s="1842" t="s">
        <v>618</v>
      </c>
      <c r="C315" s="1867">
        <v>2240</v>
      </c>
      <c r="D315" s="1868" t="s">
        <v>226</v>
      </c>
      <c r="E315" s="183" t="s">
        <v>502</v>
      </c>
      <c r="F315" s="1818" t="s">
        <v>43</v>
      </c>
      <c r="G315" s="1291" t="s">
        <v>557</v>
      </c>
      <c r="H315" s="639">
        <f>ЗвітІнд.Кошторис!G315</f>
        <v>0</v>
      </c>
      <c r="I315" s="806">
        <f>ЗвітІнд.Кошторис!H315</f>
        <v>0</v>
      </c>
      <c r="J315" s="788">
        <f>ЗвітІнд.Кошторис!I315</f>
        <v>0</v>
      </c>
      <c r="K315" s="1945" t="s">
        <v>34</v>
      </c>
      <c r="L315" s="1946" t="s">
        <v>34</v>
      </c>
      <c r="M315" s="1946" t="s">
        <v>34</v>
      </c>
      <c r="N315" s="1947" t="s">
        <v>34</v>
      </c>
    </row>
    <row r="316" spans="1:14" s="143" customFormat="1" ht="12.75" outlineLevel="1" x14ac:dyDescent="0.25">
      <c r="A316" s="131"/>
      <c r="B316" s="1965"/>
      <c r="C316" s="1912"/>
      <c r="D316" s="1913"/>
      <c r="E316" s="1826" t="s">
        <v>229</v>
      </c>
      <c r="F316" s="1824" t="s">
        <v>35</v>
      </c>
      <c r="G316" s="1292" t="s">
        <v>557</v>
      </c>
      <c r="H316" s="789">
        <f>ЗвітІнд.Кошторис!G316</f>
        <v>0</v>
      </c>
      <c r="I316" s="1827">
        <f>ЗвітІнд.Кошторис!H316</f>
        <v>0</v>
      </c>
      <c r="J316" s="1828">
        <f>ЗвітІнд.Кошторис!I316</f>
        <v>0</v>
      </c>
      <c r="K316" s="1829" t="s">
        <v>34</v>
      </c>
      <c r="L316" s="1830" t="s">
        <v>34</v>
      </c>
      <c r="M316" s="1830" t="s">
        <v>34</v>
      </c>
      <c r="N316" s="1831" t="s">
        <v>34</v>
      </c>
    </row>
    <row r="317" spans="1:14" s="91" customFormat="1" ht="12.75" outlineLevel="1" thickBot="1" x14ac:dyDescent="0.3">
      <c r="A317" s="1156"/>
      <c r="B317" s="1968"/>
      <c r="C317" s="1969"/>
      <c r="D317" s="1936"/>
      <c r="E317" s="2027" t="s">
        <v>172</v>
      </c>
      <c r="F317" s="2028" t="s">
        <v>62</v>
      </c>
      <c r="G317" s="1318" t="s">
        <v>557</v>
      </c>
      <c r="H317" s="2029">
        <f>ЗвітІнд.Кошторис!G317</f>
        <v>0</v>
      </c>
      <c r="I317" s="2030">
        <f>ЗвітІнд.Кошторис!H317</f>
        <v>0</v>
      </c>
      <c r="J317" s="2031">
        <f>ЗвітІнд.Кошторис!I317</f>
        <v>0</v>
      </c>
      <c r="K317" s="1839" t="s">
        <v>34</v>
      </c>
      <c r="L317" s="1840" t="s">
        <v>34</v>
      </c>
      <c r="M317" s="1840" t="s">
        <v>34</v>
      </c>
      <c r="N317" s="1841" t="s">
        <v>34</v>
      </c>
    </row>
    <row r="318" spans="1:14" s="20" customFormat="1" ht="16.5" outlineLevel="1" thickTop="1" x14ac:dyDescent="0.25">
      <c r="A318" s="127"/>
      <c r="B318" s="2000" t="s">
        <v>619</v>
      </c>
      <c r="C318" s="2001">
        <v>2240</v>
      </c>
      <c r="D318" s="2002" t="s">
        <v>248</v>
      </c>
      <c r="E318" s="1856" t="s">
        <v>249</v>
      </c>
      <c r="F318" s="1654" t="s">
        <v>43</v>
      </c>
      <c r="G318" s="1269" t="s">
        <v>555</v>
      </c>
      <c r="H318" s="639">
        <f>ЗвітІнд.Кошторис!G318</f>
        <v>3.7</v>
      </c>
      <c r="I318" s="787">
        <f>ЗвітІнд.Кошторис!H318</f>
        <v>0</v>
      </c>
      <c r="J318" s="788">
        <f>ЗвітІнд.Кошторис!I318</f>
        <v>3.7</v>
      </c>
      <c r="K318" s="2010" t="s">
        <v>34</v>
      </c>
      <c r="L318" s="2011" t="s">
        <v>34</v>
      </c>
      <c r="M318" s="2011" t="s">
        <v>34</v>
      </c>
      <c r="N318" s="2012" t="s">
        <v>34</v>
      </c>
    </row>
    <row r="319" spans="1:14" s="213" customFormat="1" ht="12" outlineLevel="1" x14ac:dyDescent="0.25">
      <c r="A319" s="1156"/>
      <c r="B319" s="2032"/>
      <c r="C319" s="2033"/>
      <c r="D319" s="2034" t="s">
        <v>248</v>
      </c>
      <c r="E319" s="1850" t="s">
        <v>250</v>
      </c>
      <c r="F319" s="2035" t="s">
        <v>60</v>
      </c>
      <c r="G319" s="1319" t="s">
        <v>555</v>
      </c>
      <c r="H319" s="789">
        <f>ЗвітІнд.Кошторис!G319</f>
        <v>3</v>
      </c>
      <c r="I319" s="1827">
        <f>ЗвітІнд.Кошторис!H319</f>
        <v>0</v>
      </c>
      <c r="J319" s="1828">
        <f>ЗвітІнд.Кошторис!I319</f>
        <v>3</v>
      </c>
      <c r="K319" s="1829" t="s">
        <v>34</v>
      </c>
      <c r="L319" s="1830" t="s">
        <v>34</v>
      </c>
      <c r="M319" s="1830" t="s">
        <v>34</v>
      </c>
      <c r="N319" s="1831" t="s">
        <v>34</v>
      </c>
    </row>
    <row r="320" spans="1:14" s="213" customFormat="1" ht="12.75" outlineLevel="1" thickBot="1" x14ac:dyDescent="0.3">
      <c r="A320" s="1156"/>
      <c r="B320" s="2036"/>
      <c r="C320" s="2037"/>
      <c r="D320" s="2038" t="s">
        <v>248</v>
      </c>
      <c r="E320" s="1835" t="s">
        <v>251</v>
      </c>
      <c r="F320" s="2039" t="s">
        <v>62</v>
      </c>
      <c r="G320" s="1320" t="s">
        <v>555</v>
      </c>
      <c r="H320" s="1836">
        <f>ЗвітІнд.Кошторис!G320</f>
        <v>1241.79</v>
      </c>
      <c r="I320" s="1837">
        <f>ЗвітІнд.Кошторис!H320</f>
        <v>0</v>
      </c>
      <c r="J320" s="1838">
        <f>ЗвітІнд.Кошторис!I320</f>
        <v>1241.79</v>
      </c>
      <c r="K320" s="1839" t="s">
        <v>34</v>
      </c>
      <c r="L320" s="1840" t="s">
        <v>34</v>
      </c>
      <c r="M320" s="1840" t="s">
        <v>34</v>
      </c>
      <c r="N320" s="1841" t="s">
        <v>34</v>
      </c>
    </row>
    <row r="321" spans="1:15" s="143" customFormat="1" ht="27" outlineLevel="1" thickTop="1" thickBot="1" x14ac:dyDescent="0.3">
      <c r="A321" s="131"/>
      <c r="B321" s="1877" t="s">
        <v>620</v>
      </c>
      <c r="C321" s="1909">
        <v>2240</v>
      </c>
      <c r="D321" s="1910" t="s">
        <v>252</v>
      </c>
      <c r="E321" s="1917" t="s">
        <v>253</v>
      </c>
      <c r="F321" s="1862" t="s">
        <v>43</v>
      </c>
      <c r="G321" s="1310" t="s">
        <v>555</v>
      </c>
      <c r="H321" s="639">
        <f>ЗвітІнд.Кошторис!G321</f>
        <v>17.388200000000001</v>
      </c>
      <c r="I321" s="787">
        <f>ЗвітІнд.Кошторис!H321</f>
        <v>0</v>
      </c>
      <c r="J321" s="788">
        <f>ЗвітІнд.Кошторис!I321</f>
        <v>17.388200000000001</v>
      </c>
      <c r="K321" s="2010" t="s">
        <v>34</v>
      </c>
      <c r="L321" s="2011" t="s">
        <v>34</v>
      </c>
      <c r="M321" s="2011" t="s">
        <v>34</v>
      </c>
      <c r="N321" s="2012" t="s">
        <v>34</v>
      </c>
    </row>
    <row r="322" spans="1:15" s="143" customFormat="1" ht="17.25" outlineLevel="1" thickTop="1" thickBot="1" x14ac:dyDescent="0.3">
      <c r="A322" s="127"/>
      <c r="B322" s="1960" t="s">
        <v>257</v>
      </c>
      <c r="C322" s="1930">
        <v>2240</v>
      </c>
      <c r="D322" s="1939" t="s">
        <v>254</v>
      </c>
      <c r="E322" s="1961" t="s">
        <v>458</v>
      </c>
      <c r="F322" s="1933" t="s">
        <v>43</v>
      </c>
      <c r="G322" s="1317" t="s">
        <v>555</v>
      </c>
      <c r="H322" s="797">
        <f>ЗвітІнд.Кошторис!G322</f>
        <v>5.8616999999999999</v>
      </c>
      <c r="I322" s="819">
        <f>ЗвітІнд.Кошторис!H322</f>
        <v>0</v>
      </c>
      <c r="J322" s="820">
        <f>ЗвітІнд.Кошторис!I322</f>
        <v>5.8616999999999999</v>
      </c>
      <c r="K322" s="2010" t="s">
        <v>34</v>
      </c>
      <c r="L322" s="2011" t="s">
        <v>34</v>
      </c>
      <c r="M322" s="2011" t="s">
        <v>34</v>
      </c>
      <c r="N322" s="2012" t="s">
        <v>34</v>
      </c>
    </row>
    <row r="323" spans="1:15" s="143" customFormat="1" ht="17.25" outlineLevel="1" thickTop="1" thickBot="1" x14ac:dyDescent="0.3">
      <c r="A323" s="127"/>
      <c r="B323" s="1960" t="s">
        <v>258</v>
      </c>
      <c r="C323" s="1930">
        <v>2240</v>
      </c>
      <c r="D323" s="1939" t="s">
        <v>254</v>
      </c>
      <c r="E323" s="1961" t="s">
        <v>460</v>
      </c>
      <c r="F323" s="1933" t="s">
        <v>43</v>
      </c>
      <c r="G323" s="1317" t="s">
        <v>555</v>
      </c>
      <c r="H323" s="797">
        <f>ЗвітІнд.Кошторис!G323</f>
        <v>0</v>
      </c>
      <c r="I323" s="819">
        <f>ЗвітІнд.Кошторис!H323</f>
        <v>0</v>
      </c>
      <c r="J323" s="820">
        <f>ЗвітІнд.Кошторис!I323</f>
        <v>0</v>
      </c>
      <c r="K323" s="1883" t="s">
        <v>34</v>
      </c>
      <c r="L323" s="1884" t="s">
        <v>34</v>
      </c>
      <c r="M323" s="1884" t="s">
        <v>34</v>
      </c>
      <c r="N323" s="1885" t="s">
        <v>34</v>
      </c>
    </row>
    <row r="324" spans="1:15" s="132" customFormat="1" ht="27" outlineLevel="1" thickTop="1" thickBot="1" x14ac:dyDescent="0.3">
      <c r="A324" s="448"/>
      <c r="B324" s="1960" t="s">
        <v>459</v>
      </c>
      <c r="C324" s="1930">
        <v>2240</v>
      </c>
      <c r="D324" s="1931"/>
      <c r="E324" s="1932" t="s">
        <v>600</v>
      </c>
      <c r="F324" s="1862" t="s">
        <v>43</v>
      </c>
      <c r="G324" s="1317"/>
      <c r="H324" s="714">
        <f>ЗвітІнд.Кошторис!G324</f>
        <v>0</v>
      </c>
      <c r="I324" s="961">
        <f>ЗвітІнд.Кошторис!H324</f>
        <v>0</v>
      </c>
      <c r="J324" s="1863">
        <f>ЗвітІнд.Кошторис!I324</f>
        <v>0</v>
      </c>
      <c r="K324" s="1864" t="s">
        <v>34</v>
      </c>
      <c r="L324" s="1865" t="s">
        <v>34</v>
      </c>
      <c r="M324" s="1865" t="s">
        <v>34</v>
      </c>
      <c r="N324" s="1866" t="s">
        <v>34</v>
      </c>
      <c r="O324" s="143"/>
    </row>
    <row r="325" spans="1:15" s="132" customFormat="1" ht="27" outlineLevel="1" thickTop="1" thickBot="1" x14ac:dyDescent="0.3">
      <c r="A325" s="448"/>
      <c r="B325" s="1960" t="s">
        <v>622</v>
      </c>
      <c r="C325" s="1930">
        <v>2240</v>
      </c>
      <c r="D325" s="1931"/>
      <c r="E325" s="1932" t="s">
        <v>601</v>
      </c>
      <c r="F325" s="1933" t="s">
        <v>43</v>
      </c>
      <c r="G325" s="1935"/>
      <c r="H325" s="714">
        <f>ЗвітІнд.Кошторис!G325</f>
        <v>0</v>
      </c>
      <c r="I325" s="961">
        <f>ЗвітІнд.Кошторис!H325</f>
        <v>0</v>
      </c>
      <c r="J325" s="1863">
        <f>ЗвітІнд.Кошторис!I325</f>
        <v>0</v>
      </c>
      <c r="K325" s="1883" t="s">
        <v>34</v>
      </c>
      <c r="L325" s="1884" t="s">
        <v>34</v>
      </c>
      <c r="M325" s="1884" t="s">
        <v>34</v>
      </c>
      <c r="N325" s="1866" t="s">
        <v>34</v>
      </c>
      <c r="O325" s="143"/>
    </row>
    <row r="326" spans="1:15" s="132" customFormat="1" ht="27" outlineLevel="1" thickTop="1" thickBot="1" x14ac:dyDescent="0.3">
      <c r="A326" s="448"/>
      <c r="B326" s="1960" t="s">
        <v>623</v>
      </c>
      <c r="C326" s="1909">
        <v>2240</v>
      </c>
      <c r="D326" s="1936"/>
      <c r="E326" s="1937" t="s">
        <v>602</v>
      </c>
      <c r="F326" s="1933" t="s">
        <v>43</v>
      </c>
      <c r="G326" s="1935"/>
      <c r="H326" s="714">
        <f>ЗвітІнд.Кошторис!G326</f>
        <v>0</v>
      </c>
      <c r="I326" s="961">
        <f>ЗвітІнд.Кошторис!H326</f>
        <v>0</v>
      </c>
      <c r="J326" s="1863">
        <f>ЗвітІнд.Кошторис!I326</f>
        <v>0</v>
      </c>
      <c r="K326" s="1883" t="s">
        <v>34</v>
      </c>
      <c r="L326" s="1884" t="s">
        <v>34</v>
      </c>
      <c r="M326" s="1884" t="s">
        <v>34</v>
      </c>
      <c r="N326" s="1866" t="s">
        <v>34</v>
      </c>
      <c r="O326" s="143"/>
    </row>
    <row r="327" spans="1:15" s="143" customFormat="1" ht="17.25" outlineLevel="1" thickTop="1" thickBot="1" x14ac:dyDescent="0.3">
      <c r="A327" s="127"/>
      <c r="B327" s="1960" t="s">
        <v>624</v>
      </c>
      <c r="C327" s="1909">
        <v>2240</v>
      </c>
      <c r="D327" s="1910"/>
      <c r="E327" s="1932" t="s">
        <v>603</v>
      </c>
      <c r="F327" s="1862" t="s">
        <v>43</v>
      </c>
      <c r="G327" s="1935"/>
      <c r="H327" s="714">
        <f>ЗвітІнд.Кошторис!G327</f>
        <v>0</v>
      </c>
      <c r="I327" s="961">
        <f>ЗвітІнд.Кошторис!H327</f>
        <v>0</v>
      </c>
      <c r="J327" s="1863">
        <f>ЗвітІнд.Кошторис!I327</f>
        <v>0</v>
      </c>
      <c r="K327" s="2010" t="s">
        <v>34</v>
      </c>
      <c r="L327" s="2011" t="s">
        <v>34</v>
      </c>
      <c r="M327" s="2011" t="s">
        <v>34</v>
      </c>
      <c r="N327" s="2012" t="s">
        <v>34</v>
      </c>
    </row>
    <row r="328" spans="1:15" s="143" customFormat="1" ht="16.5" outlineLevel="1" thickTop="1" x14ac:dyDescent="0.25">
      <c r="A328" s="127"/>
      <c r="B328" s="2040" t="s">
        <v>625</v>
      </c>
      <c r="C328" s="1941">
        <v>2240</v>
      </c>
      <c r="D328" s="1942"/>
      <c r="E328" s="195" t="s">
        <v>255</v>
      </c>
      <c r="F328" s="1943" t="s">
        <v>43</v>
      </c>
      <c r="G328" s="1321" t="s">
        <v>553</v>
      </c>
      <c r="H328" s="811">
        <f>ЗвітІнд.Кошторис!G328</f>
        <v>0</v>
      </c>
      <c r="I328" s="1002">
        <f>ЗвітІнд.Кошторис!H328</f>
        <v>0</v>
      </c>
      <c r="J328" s="1944">
        <f>ЗвітІнд.Кошторис!I328</f>
        <v>0</v>
      </c>
      <c r="K328" s="2010" t="s">
        <v>34</v>
      </c>
      <c r="L328" s="2011" t="s">
        <v>34</v>
      </c>
      <c r="M328" s="2011" t="s">
        <v>34</v>
      </c>
      <c r="N328" s="2012" t="s">
        <v>34</v>
      </c>
    </row>
    <row r="329" spans="1:15" s="143" customFormat="1" ht="38.25" outlineLevel="1" x14ac:dyDescent="0.25">
      <c r="A329" s="127"/>
      <c r="B329" s="2041" t="s">
        <v>626</v>
      </c>
      <c r="C329" s="1912">
        <v>2240</v>
      </c>
      <c r="D329" s="1913"/>
      <c r="E329" s="160" t="s">
        <v>256</v>
      </c>
      <c r="F329" s="1898" t="s">
        <v>43</v>
      </c>
      <c r="G329" s="1302" t="s">
        <v>553</v>
      </c>
      <c r="H329" s="636">
        <f>ЗвітІнд.Кошторис!G329</f>
        <v>0</v>
      </c>
      <c r="I329" s="806">
        <f>ЗвітІнд.Кошторис!H329</f>
        <v>0</v>
      </c>
      <c r="J329" s="807">
        <f>ЗвітІнд.Кошторис!I329</f>
        <v>0</v>
      </c>
      <c r="K329" s="1945" t="s">
        <v>34</v>
      </c>
      <c r="L329" s="1946" t="s">
        <v>34</v>
      </c>
      <c r="M329" s="1946" t="s">
        <v>34</v>
      </c>
      <c r="N329" s="1947" t="s">
        <v>34</v>
      </c>
    </row>
    <row r="330" spans="1:15" s="143" customFormat="1" ht="15.75" outlineLevel="1" x14ac:dyDescent="0.25">
      <c r="A330" s="127"/>
      <c r="B330" s="2041" t="s">
        <v>627</v>
      </c>
      <c r="C330" s="1912">
        <v>2240</v>
      </c>
      <c r="D330" s="1913"/>
      <c r="E330" s="160" t="s">
        <v>808</v>
      </c>
      <c r="F330" s="1898" t="s">
        <v>43</v>
      </c>
      <c r="G330" s="1302" t="s">
        <v>553</v>
      </c>
      <c r="H330" s="636">
        <f>ЗвітІнд.Кошторис!G330</f>
        <v>0</v>
      </c>
      <c r="I330" s="806">
        <f>ЗвітІнд.Кошторис!H330</f>
        <v>0</v>
      </c>
      <c r="J330" s="807">
        <f>ЗвітІнд.Кошторис!I330</f>
        <v>0</v>
      </c>
      <c r="K330" s="1945" t="s">
        <v>34</v>
      </c>
      <c r="L330" s="1946" t="s">
        <v>34</v>
      </c>
      <c r="M330" s="1946" t="s">
        <v>34</v>
      </c>
      <c r="N330" s="1947" t="s">
        <v>34</v>
      </c>
    </row>
    <row r="331" spans="1:15" s="143" customFormat="1" ht="15.75" outlineLevel="1" x14ac:dyDescent="0.25">
      <c r="A331" s="127"/>
      <c r="B331" s="2041" t="s">
        <v>628</v>
      </c>
      <c r="C331" s="1912">
        <v>2240</v>
      </c>
      <c r="D331" s="1913"/>
      <c r="E331" s="160" t="s">
        <v>461</v>
      </c>
      <c r="F331" s="1887" t="s">
        <v>43</v>
      </c>
      <c r="G331" s="1302" t="s">
        <v>553</v>
      </c>
      <c r="H331" s="636">
        <f>ЗвітІнд.Кошторис!G331</f>
        <v>0</v>
      </c>
      <c r="I331" s="806">
        <f>ЗвітІнд.Кошторис!H331</f>
        <v>0</v>
      </c>
      <c r="J331" s="807">
        <f>ЗвітІнд.Кошторис!I331</f>
        <v>0</v>
      </c>
      <c r="K331" s="1945" t="s">
        <v>34</v>
      </c>
      <c r="L331" s="1946" t="s">
        <v>34</v>
      </c>
      <c r="M331" s="1946" t="s">
        <v>34</v>
      </c>
      <c r="N331" s="1947" t="s">
        <v>34</v>
      </c>
    </row>
    <row r="332" spans="1:15" s="143" customFormat="1" ht="25.5" outlineLevel="1" x14ac:dyDescent="0.25">
      <c r="A332" s="127"/>
      <c r="B332" s="2041" t="s">
        <v>809</v>
      </c>
      <c r="C332" s="1912">
        <v>2240</v>
      </c>
      <c r="D332" s="1913"/>
      <c r="E332" s="160" t="s">
        <v>155</v>
      </c>
      <c r="F332" s="1898" t="s">
        <v>43</v>
      </c>
      <c r="G332" s="1303" t="s">
        <v>558</v>
      </c>
      <c r="H332" s="636">
        <f>ЗвітІнд.Кошторис!G332</f>
        <v>0</v>
      </c>
      <c r="I332" s="806">
        <f>ЗвітІнд.Кошторис!H332</f>
        <v>0</v>
      </c>
      <c r="J332" s="807">
        <f>ЗвітІнд.Кошторис!I332</f>
        <v>0</v>
      </c>
      <c r="K332" s="1845" t="s">
        <v>34</v>
      </c>
      <c r="L332" s="1846" t="s">
        <v>34</v>
      </c>
      <c r="M332" s="1846" t="s">
        <v>34</v>
      </c>
      <c r="N332" s="1847" t="s">
        <v>34</v>
      </c>
    </row>
    <row r="333" spans="1:15" s="143" customFormat="1" ht="15.75" outlineLevel="1" x14ac:dyDescent="0.25">
      <c r="A333" s="127"/>
      <c r="B333" s="2041" t="s">
        <v>818</v>
      </c>
      <c r="C333" s="1912">
        <v>2240</v>
      </c>
      <c r="D333" s="1913"/>
      <c r="E333" s="160" t="s">
        <v>823</v>
      </c>
      <c r="F333" s="1898" t="s">
        <v>43</v>
      </c>
      <c r="G333" s="1303" t="s">
        <v>556</v>
      </c>
      <c r="H333" s="636">
        <f>ЗвітІнд.Кошторис!G333</f>
        <v>0</v>
      </c>
      <c r="I333" s="806">
        <f>ЗвітІнд.Кошторис!H333</f>
        <v>0</v>
      </c>
      <c r="J333" s="807">
        <f>ЗвітІнд.Кошторис!I333</f>
        <v>0</v>
      </c>
      <c r="K333" s="1945" t="s">
        <v>34</v>
      </c>
      <c r="L333" s="1946" t="s">
        <v>34</v>
      </c>
      <c r="M333" s="1946" t="s">
        <v>34</v>
      </c>
      <c r="N333" s="1947" t="s">
        <v>34</v>
      </c>
    </row>
    <row r="334" spans="1:15" s="143" customFormat="1" ht="25.5" outlineLevel="1" x14ac:dyDescent="0.25">
      <c r="A334" s="127"/>
      <c r="B334" s="2041" t="s">
        <v>819</v>
      </c>
      <c r="C334" s="1912">
        <v>2240</v>
      </c>
      <c r="D334" s="1913"/>
      <c r="E334" s="160" t="s">
        <v>822</v>
      </c>
      <c r="F334" s="1898" t="s">
        <v>43</v>
      </c>
      <c r="G334" s="1303" t="s">
        <v>556</v>
      </c>
      <c r="H334" s="636">
        <f>ЗвітІнд.Кошторис!G334</f>
        <v>0</v>
      </c>
      <c r="I334" s="806">
        <f>ЗвітІнд.Кошторис!H334</f>
        <v>0</v>
      </c>
      <c r="J334" s="807">
        <f>ЗвітІнд.Кошторис!I334</f>
        <v>0</v>
      </c>
      <c r="K334" s="1945" t="s">
        <v>34</v>
      </c>
      <c r="L334" s="1946" t="s">
        <v>34</v>
      </c>
      <c r="M334" s="1946" t="s">
        <v>34</v>
      </c>
      <c r="N334" s="1947" t="s">
        <v>34</v>
      </c>
    </row>
    <row r="335" spans="1:15" s="143" customFormat="1" ht="16.5" outlineLevel="1" thickBot="1" x14ac:dyDescent="0.3">
      <c r="A335" s="127"/>
      <c r="B335" s="2041" t="s">
        <v>821</v>
      </c>
      <c r="C335" s="1912">
        <v>2240</v>
      </c>
      <c r="D335" s="1913"/>
      <c r="E335" s="201" t="s">
        <v>578</v>
      </c>
      <c r="F335" s="1859" t="s">
        <v>43</v>
      </c>
      <c r="G335" s="1303" t="s">
        <v>553</v>
      </c>
      <c r="H335" s="814">
        <f>ЗвітІнд.Кошторис!G335</f>
        <v>0</v>
      </c>
      <c r="I335" s="1949">
        <f>ЗвітІнд.Кошторис!H335</f>
        <v>0</v>
      </c>
      <c r="J335" s="1950">
        <f>ЗвітІнд.Кошторис!I335</f>
        <v>0</v>
      </c>
      <c r="K335" s="1845" t="s">
        <v>34</v>
      </c>
      <c r="L335" s="1846" t="s">
        <v>34</v>
      </c>
      <c r="M335" s="1846" t="s">
        <v>34</v>
      </c>
      <c r="N335" s="1847" t="s">
        <v>34</v>
      </c>
    </row>
    <row r="336" spans="1:15" s="143" customFormat="1" ht="17.25" outlineLevel="1" thickTop="1" thickBot="1" x14ac:dyDescent="0.3">
      <c r="A336" s="127"/>
      <c r="B336" s="1938" t="s">
        <v>629</v>
      </c>
      <c r="C336" s="2042">
        <v>2240</v>
      </c>
      <c r="D336" s="2043"/>
      <c r="E336" s="1932" t="s">
        <v>462</v>
      </c>
      <c r="F336" s="1933" t="s">
        <v>43</v>
      </c>
      <c r="G336" s="1317" t="s">
        <v>555</v>
      </c>
      <c r="H336" s="710">
        <f>ЗвітІнд.Кошторис!G336</f>
        <v>56.728499999999997</v>
      </c>
      <c r="I336" s="996">
        <f>ЗвітІнд.Кошторис!H336</f>
        <v>0</v>
      </c>
      <c r="J336" s="1955">
        <f>ЗвітІнд.Кошторис!I336</f>
        <v>56.728499999999997</v>
      </c>
      <c r="K336" s="2010" t="s">
        <v>34</v>
      </c>
      <c r="L336" s="2011" t="s">
        <v>34</v>
      </c>
      <c r="M336" s="2011" t="s">
        <v>34</v>
      </c>
      <c r="N336" s="2012" t="s">
        <v>34</v>
      </c>
    </row>
    <row r="337" spans="1:15" s="143" customFormat="1" ht="27" outlineLevel="1" thickTop="1" thickBot="1" x14ac:dyDescent="0.3">
      <c r="A337" s="131"/>
      <c r="B337" s="2044" t="s">
        <v>630</v>
      </c>
      <c r="C337" s="2045">
        <v>2240</v>
      </c>
      <c r="D337" s="2046"/>
      <c r="E337" s="1954" t="s">
        <v>156</v>
      </c>
      <c r="F337" s="1952" t="s">
        <v>43</v>
      </c>
      <c r="G337" s="1277" t="s">
        <v>826</v>
      </c>
      <c r="H337" s="710">
        <f>ЗвітІнд.Кошторис!G337</f>
        <v>0</v>
      </c>
      <c r="I337" s="996">
        <f>ЗвітІнд.Кошторис!H337</f>
        <v>0</v>
      </c>
      <c r="J337" s="1955">
        <f>ЗвітІнд.Кошторис!I337</f>
        <v>0</v>
      </c>
      <c r="K337" s="2010" t="s">
        <v>34</v>
      </c>
      <c r="L337" s="2011" t="s">
        <v>34</v>
      </c>
      <c r="M337" s="2011" t="s">
        <v>34</v>
      </c>
      <c r="N337" s="2012" t="s">
        <v>34</v>
      </c>
    </row>
    <row r="338" spans="1:15" s="20" customFormat="1" ht="19.5" thickBot="1" x14ac:dyDescent="0.3">
      <c r="A338" s="1155"/>
      <c r="B338" s="1809" t="s">
        <v>259</v>
      </c>
      <c r="C338" s="2047" t="s">
        <v>260</v>
      </c>
      <c r="D338" s="2048"/>
      <c r="E338" s="1957" t="s">
        <v>261</v>
      </c>
      <c r="F338" s="1813" t="s">
        <v>43</v>
      </c>
      <c r="G338" s="1958"/>
      <c r="H338" s="2049">
        <f>H339+H342+H345+H346+H347+H348+H349+H350</f>
        <v>81</v>
      </c>
      <c r="I338" s="928">
        <f t="shared" ref="I338:J338" si="7">I339+I342+I345+I346+I347+I348+I349+I350</f>
        <v>0</v>
      </c>
      <c r="J338" s="2050">
        <f t="shared" si="7"/>
        <v>81</v>
      </c>
      <c r="K338" s="1815" t="s">
        <v>34</v>
      </c>
      <c r="L338" s="1816" t="s">
        <v>34</v>
      </c>
      <c r="M338" s="1816" t="s">
        <v>34</v>
      </c>
      <c r="N338" s="1817" t="s">
        <v>34</v>
      </c>
    </row>
    <row r="339" spans="1:15" s="20" customFormat="1" ht="15.75" outlineLevel="1" x14ac:dyDescent="0.25">
      <c r="A339" s="127"/>
      <c r="B339" s="2051" t="s">
        <v>262</v>
      </c>
      <c r="C339" s="1818">
        <v>2250</v>
      </c>
      <c r="D339" s="1819" t="s">
        <v>57</v>
      </c>
      <c r="E339" s="1874" t="s">
        <v>263</v>
      </c>
      <c r="F339" s="1654" t="s">
        <v>43</v>
      </c>
      <c r="G339" s="1269" t="s">
        <v>550</v>
      </c>
      <c r="H339" s="639">
        <f>ЗвітІнд.Кошторис!G339</f>
        <v>81</v>
      </c>
      <c r="I339" s="787">
        <f>ЗвітІнд.Кошторис!H339</f>
        <v>0</v>
      </c>
      <c r="J339" s="788">
        <f>ЗвітІнд.Кошторис!I339</f>
        <v>81</v>
      </c>
      <c r="K339" s="1845" t="s">
        <v>34</v>
      </c>
      <c r="L339" s="1846" t="s">
        <v>34</v>
      </c>
      <c r="M339" s="1846" t="s">
        <v>34</v>
      </c>
      <c r="N339" s="1847" t="s">
        <v>34</v>
      </c>
    </row>
    <row r="340" spans="1:15" s="213" customFormat="1" ht="12" outlineLevel="1" x14ac:dyDescent="0.25">
      <c r="A340" s="1156"/>
      <c r="B340" s="2052"/>
      <c r="C340" s="2053"/>
      <c r="D340" s="2054" t="s">
        <v>57</v>
      </c>
      <c r="E340" s="2055" t="s">
        <v>264</v>
      </c>
      <c r="F340" s="2035" t="s">
        <v>60</v>
      </c>
      <c r="G340" s="1319" t="s">
        <v>550</v>
      </c>
      <c r="H340" s="789">
        <f>ЗвітІнд.Кошторис!G340</f>
        <v>116</v>
      </c>
      <c r="I340" s="1827">
        <f>ЗвітІнд.Кошторис!H340</f>
        <v>0</v>
      </c>
      <c r="J340" s="1828">
        <f>ЗвітІнд.Кошторис!I340</f>
        <v>116</v>
      </c>
      <c r="K340" s="1829" t="s">
        <v>34</v>
      </c>
      <c r="L340" s="1830" t="s">
        <v>34</v>
      </c>
      <c r="M340" s="1830" t="s">
        <v>34</v>
      </c>
      <c r="N340" s="1831" t="s">
        <v>34</v>
      </c>
    </row>
    <row r="341" spans="1:15" s="213" customFormat="1" ht="12.75" outlineLevel="1" thickBot="1" x14ac:dyDescent="0.3">
      <c r="A341" s="1156"/>
      <c r="B341" s="2056"/>
      <c r="C341" s="2057"/>
      <c r="D341" s="2058" t="s">
        <v>57</v>
      </c>
      <c r="E341" s="2059" t="s">
        <v>265</v>
      </c>
      <c r="F341" s="2039" t="s">
        <v>62</v>
      </c>
      <c r="G341" s="1320" t="s">
        <v>550</v>
      </c>
      <c r="H341" s="1836">
        <f>ЗвітІнд.Кошторис!G341</f>
        <v>698</v>
      </c>
      <c r="I341" s="1837">
        <f>ЗвітІнд.Кошторис!H341</f>
        <v>0</v>
      </c>
      <c r="J341" s="1838">
        <f>ЗвітІнд.Кошторис!I341</f>
        <v>698</v>
      </c>
      <c r="K341" s="1839" t="s">
        <v>34</v>
      </c>
      <c r="L341" s="1840" t="s">
        <v>34</v>
      </c>
      <c r="M341" s="1840" t="s">
        <v>34</v>
      </c>
      <c r="N341" s="1841" t="s">
        <v>34</v>
      </c>
    </row>
    <row r="342" spans="1:15" s="20" customFormat="1" ht="16.5" outlineLevel="1" thickTop="1" x14ac:dyDescent="0.25">
      <c r="A342" s="127"/>
      <c r="B342" s="2051" t="s">
        <v>266</v>
      </c>
      <c r="C342" s="1818">
        <v>2250</v>
      </c>
      <c r="D342" s="1819" t="s">
        <v>57</v>
      </c>
      <c r="E342" s="1874" t="s">
        <v>267</v>
      </c>
      <c r="F342" s="1654" t="s">
        <v>43</v>
      </c>
      <c r="G342" s="1269" t="s">
        <v>550</v>
      </c>
      <c r="H342" s="639">
        <f>ЗвітІнд.Кошторис!G342</f>
        <v>0</v>
      </c>
      <c r="I342" s="787">
        <f>ЗвітІнд.Кошторис!H342</f>
        <v>0</v>
      </c>
      <c r="J342" s="788">
        <f>ЗвітІнд.Кошторис!I342</f>
        <v>0</v>
      </c>
      <c r="K342" s="2010" t="s">
        <v>34</v>
      </c>
      <c r="L342" s="2011" t="s">
        <v>34</v>
      </c>
      <c r="M342" s="2011" t="s">
        <v>34</v>
      </c>
      <c r="N342" s="2012" t="s">
        <v>34</v>
      </c>
    </row>
    <row r="343" spans="1:15" s="213" customFormat="1" ht="12" outlineLevel="1" x14ac:dyDescent="0.25">
      <c r="A343" s="1156"/>
      <c r="B343" s="2052"/>
      <c r="C343" s="2053"/>
      <c r="D343" s="2054" t="s">
        <v>57</v>
      </c>
      <c r="E343" s="2055" t="s">
        <v>264</v>
      </c>
      <c r="F343" s="2035" t="s">
        <v>60</v>
      </c>
      <c r="G343" s="1319" t="s">
        <v>550</v>
      </c>
      <c r="H343" s="789">
        <f>ЗвітІнд.Кошторис!G343</f>
        <v>0</v>
      </c>
      <c r="I343" s="1827">
        <f>ЗвітІнд.Кошторис!H343</f>
        <v>0</v>
      </c>
      <c r="J343" s="1828">
        <f>ЗвітІнд.Кошторис!I343</f>
        <v>0</v>
      </c>
      <c r="K343" s="1829" t="s">
        <v>34</v>
      </c>
      <c r="L343" s="1830" t="s">
        <v>34</v>
      </c>
      <c r="M343" s="1830" t="s">
        <v>34</v>
      </c>
      <c r="N343" s="1831" t="s">
        <v>34</v>
      </c>
    </row>
    <row r="344" spans="1:15" s="213" customFormat="1" ht="12.75" outlineLevel="1" thickBot="1" x14ac:dyDescent="0.3">
      <c r="A344" s="1156"/>
      <c r="B344" s="2056"/>
      <c r="C344" s="2039"/>
      <c r="D344" s="2060" t="s">
        <v>57</v>
      </c>
      <c r="E344" s="2059" t="s">
        <v>265</v>
      </c>
      <c r="F344" s="2039" t="s">
        <v>62</v>
      </c>
      <c r="G344" s="1320" t="s">
        <v>550</v>
      </c>
      <c r="H344" s="1836">
        <f>ЗвітІнд.Кошторис!G344</f>
        <v>0</v>
      </c>
      <c r="I344" s="1837">
        <f>ЗвітІнд.Кошторис!H344</f>
        <v>0</v>
      </c>
      <c r="J344" s="1838">
        <f>ЗвітІнд.Кошторис!I344</f>
        <v>0</v>
      </c>
      <c r="K344" s="1839" t="s">
        <v>34</v>
      </c>
      <c r="L344" s="1840" t="s">
        <v>34</v>
      </c>
      <c r="M344" s="1840" t="s">
        <v>34</v>
      </c>
      <c r="N344" s="1841" t="s">
        <v>34</v>
      </c>
    </row>
    <row r="345" spans="1:15" s="20" customFormat="1" ht="17.25" outlineLevel="1" thickTop="1" thickBot="1" x14ac:dyDescent="0.3">
      <c r="A345" s="127"/>
      <c r="B345" s="2061" t="s">
        <v>268</v>
      </c>
      <c r="C345" s="1924">
        <v>2250</v>
      </c>
      <c r="D345" s="1925" t="s">
        <v>79</v>
      </c>
      <c r="E345" s="2062" t="s">
        <v>269</v>
      </c>
      <c r="F345" s="1962" t="s">
        <v>43</v>
      </c>
      <c r="G345" s="1322" t="s">
        <v>550</v>
      </c>
      <c r="H345" s="797">
        <f>ЗвітІнд.Кошторис!G345</f>
        <v>0</v>
      </c>
      <c r="I345" s="819">
        <f>ЗвітІнд.Кошторис!H345</f>
        <v>0</v>
      </c>
      <c r="J345" s="820">
        <f>ЗвітІнд.Кошторис!I345</f>
        <v>0</v>
      </c>
      <c r="K345" s="1883" t="s">
        <v>34</v>
      </c>
      <c r="L345" s="1884" t="s">
        <v>34</v>
      </c>
      <c r="M345" s="1884" t="s">
        <v>34</v>
      </c>
      <c r="N345" s="1885" t="s">
        <v>34</v>
      </c>
    </row>
    <row r="346" spans="1:15" s="132" customFormat="1" ht="27" outlineLevel="1" thickTop="1" thickBot="1" x14ac:dyDescent="0.3">
      <c r="A346" s="448"/>
      <c r="B346" s="2061" t="s">
        <v>270</v>
      </c>
      <c r="C346" s="1930">
        <v>2250</v>
      </c>
      <c r="D346" s="1931"/>
      <c r="E346" s="1917" t="s">
        <v>600</v>
      </c>
      <c r="F346" s="1862" t="s">
        <v>43</v>
      </c>
      <c r="G346" s="1317"/>
      <c r="H346" s="714">
        <f>ЗвітІнд.Кошторис!G346</f>
        <v>0</v>
      </c>
      <c r="I346" s="961">
        <f>ЗвітІнд.Кошторис!H346</f>
        <v>0</v>
      </c>
      <c r="J346" s="1863">
        <f>ЗвітІнд.Кошторис!I346</f>
        <v>0</v>
      </c>
      <c r="K346" s="1864" t="s">
        <v>34</v>
      </c>
      <c r="L346" s="1865" t="s">
        <v>34</v>
      </c>
      <c r="M346" s="1865" t="s">
        <v>34</v>
      </c>
      <c r="N346" s="1866" t="s">
        <v>34</v>
      </c>
      <c r="O346" s="143"/>
    </row>
    <row r="347" spans="1:15" s="132" customFormat="1" ht="27" outlineLevel="1" thickTop="1" thickBot="1" x14ac:dyDescent="0.3">
      <c r="A347" s="448"/>
      <c r="B347" s="2061" t="s">
        <v>271</v>
      </c>
      <c r="C347" s="1930">
        <v>2250</v>
      </c>
      <c r="D347" s="1931"/>
      <c r="E347" s="1932" t="s">
        <v>601</v>
      </c>
      <c r="F347" s="1933" t="s">
        <v>43</v>
      </c>
      <c r="G347" s="1935"/>
      <c r="H347" s="714">
        <f>ЗвітІнд.Кошторис!G347</f>
        <v>0</v>
      </c>
      <c r="I347" s="961">
        <f>ЗвітІнд.Кошторис!H347</f>
        <v>0</v>
      </c>
      <c r="J347" s="1863">
        <f>ЗвітІнд.Кошторис!I347</f>
        <v>0</v>
      </c>
      <c r="K347" s="1883" t="s">
        <v>34</v>
      </c>
      <c r="L347" s="1884" t="s">
        <v>34</v>
      </c>
      <c r="M347" s="1884" t="s">
        <v>34</v>
      </c>
      <c r="N347" s="1866" t="s">
        <v>34</v>
      </c>
      <c r="O347" s="143"/>
    </row>
    <row r="348" spans="1:15" s="132" customFormat="1" ht="27" outlineLevel="1" thickTop="1" thickBot="1" x14ac:dyDescent="0.3">
      <c r="A348" s="448"/>
      <c r="B348" s="2061" t="s">
        <v>633</v>
      </c>
      <c r="C348" s="1909">
        <v>2250</v>
      </c>
      <c r="D348" s="1936"/>
      <c r="E348" s="1937" t="s">
        <v>602</v>
      </c>
      <c r="F348" s="1933" t="s">
        <v>43</v>
      </c>
      <c r="G348" s="1935"/>
      <c r="H348" s="714">
        <f>ЗвітІнд.Кошторис!G348</f>
        <v>0</v>
      </c>
      <c r="I348" s="961">
        <f>ЗвітІнд.Кошторис!H348</f>
        <v>0</v>
      </c>
      <c r="J348" s="1863">
        <f>ЗвітІнд.Кошторис!I348</f>
        <v>0</v>
      </c>
      <c r="K348" s="1883" t="s">
        <v>34</v>
      </c>
      <c r="L348" s="1884" t="s">
        <v>34</v>
      </c>
      <c r="M348" s="1884" t="s">
        <v>34</v>
      </c>
      <c r="N348" s="1866" t="s">
        <v>34</v>
      </c>
      <c r="O348" s="143"/>
    </row>
    <row r="349" spans="1:15" s="143" customFormat="1" ht="17.25" outlineLevel="1" thickTop="1" thickBot="1" x14ac:dyDescent="0.3">
      <c r="A349" s="127"/>
      <c r="B349" s="2061" t="s">
        <v>634</v>
      </c>
      <c r="C349" s="2042">
        <v>2250</v>
      </c>
      <c r="D349" s="2043"/>
      <c r="E349" s="1932" t="s">
        <v>463</v>
      </c>
      <c r="F349" s="1933" t="s">
        <v>43</v>
      </c>
      <c r="G349" s="1317" t="s">
        <v>550</v>
      </c>
      <c r="H349" s="710">
        <f>ЗвітІнд.Кошторис!G349</f>
        <v>0</v>
      </c>
      <c r="I349" s="996">
        <f>ЗвітІнд.Кошторис!H349</f>
        <v>0</v>
      </c>
      <c r="J349" s="1955">
        <f>ЗвітІнд.Кошторис!I349</f>
        <v>0</v>
      </c>
      <c r="K349" s="2010" t="s">
        <v>34</v>
      </c>
      <c r="L349" s="2011" t="s">
        <v>34</v>
      </c>
      <c r="M349" s="2011" t="s">
        <v>34</v>
      </c>
      <c r="N349" s="2012" t="s">
        <v>34</v>
      </c>
    </row>
    <row r="350" spans="1:15" s="20" customFormat="1" ht="27" outlineLevel="1" thickTop="1" thickBot="1" x14ac:dyDescent="0.3">
      <c r="A350" s="131"/>
      <c r="B350" s="2063" t="s">
        <v>635</v>
      </c>
      <c r="C350" s="1638">
        <v>2250</v>
      </c>
      <c r="D350" s="2064"/>
      <c r="E350" s="2065" t="s">
        <v>156</v>
      </c>
      <c r="F350" s="1638" t="s">
        <v>43</v>
      </c>
      <c r="G350" s="1277" t="s">
        <v>826</v>
      </c>
      <c r="H350" s="710">
        <f>ЗвітІнд.Кошторис!G350</f>
        <v>0</v>
      </c>
      <c r="I350" s="996">
        <f>ЗвітІнд.Кошторис!H350</f>
        <v>0</v>
      </c>
      <c r="J350" s="1955">
        <f>ЗвітІнд.Кошторис!I350</f>
        <v>0</v>
      </c>
      <c r="K350" s="2010" t="s">
        <v>34</v>
      </c>
      <c r="L350" s="2011" t="s">
        <v>34</v>
      </c>
      <c r="M350" s="2011" t="s">
        <v>34</v>
      </c>
      <c r="N350" s="2012" t="s">
        <v>34</v>
      </c>
    </row>
    <row r="351" spans="1:15" s="81" customFormat="1" ht="19.5" thickBot="1" x14ac:dyDescent="0.3">
      <c r="A351" s="1155"/>
      <c r="B351" s="1809" t="s">
        <v>272</v>
      </c>
      <c r="C351" s="2047">
        <v>2260</v>
      </c>
      <c r="D351" s="1810"/>
      <c r="E351" s="1957" t="s">
        <v>647</v>
      </c>
      <c r="F351" s="1813" t="s">
        <v>43</v>
      </c>
      <c r="G351" s="1958"/>
      <c r="H351" s="2066">
        <f>ROUND(H352,1)</f>
        <v>0</v>
      </c>
      <c r="I351" s="2067">
        <f t="shared" ref="I351:J351" si="8">ROUND(I352,1)</f>
        <v>0</v>
      </c>
      <c r="J351" s="2068">
        <f t="shared" si="8"/>
        <v>0</v>
      </c>
      <c r="K351" s="1815" t="s">
        <v>34</v>
      </c>
      <c r="L351" s="1816" t="s">
        <v>34</v>
      </c>
      <c r="M351" s="1816" t="s">
        <v>34</v>
      </c>
      <c r="N351" s="1817" t="s">
        <v>34</v>
      </c>
    </row>
    <row r="352" spans="1:15" s="104" customFormat="1" ht="19.5" outlineLevel="1" thickBot="1" x14ac:dyDescent="0.3">
      <c r="A352" s="1155"/>
      <c r="B352" s="2069" t="s">
        <v>275</v>
      </c>
      <c r="C352" s="2070">
        <v>2260</v>
      </c>
      <c r="D352" s="2071"/>
      <c r="E352" s="2072" t="s">
        <v>647</v>
      </c>
      <c r="F352" s="2073" t="s">
        <v>43</v>
      </c>
      <c r="G352" s="2074"/>
      <c r="H352" s="711">
        <f>I352+J352</f>
        <v>0</v>
      </c>
      <c r="I352" s="2075">
        <f>ЗвітІнд.Кошторис!H352</f>
        <v>0</v>
      </c>
      <c r="J352" s="2076">
        <f>ЗвітІнд.Кошторис!I352</f>
        <v>0</v>
      </c>
      <c r="K352" s="2077" t="s">
        <v>34</v>
      </c>
      <c r="L352" s="2078" t="s">
        <v>34</v>
      </c>
      <c r="M352" s="2078" t="s">
        <v>34</v>
      </c>
      <c r="N352" s="2079" t="s">
        <v>34</v>
      </c>
    </row>
    <row r="353" spans="1:15" s="20" customFormat="1" ht="19.5" thickBot="1" x14ac:dyDescent="0.3">
      <c r="A353" s="1155"/>
      <c r="B353" s="1792" t="s">
        <v>294</v>
      </c>
      <c r="C353" s="2047" t="s">
        <v>273</v>
      </c>
      <c r="D353" s="2048"/>
      <c r="E353" s="1957" t="s">
        <v>274</v>
      </c>
      <c r="F353" s="1813" t="s">
        <v>43</v>
      </c>
      <c r="G353" s="1958"/>
      <c r="H353" s="2049">
        <f>H354+H369+H381+H390+H396+H408</f>
        <v>651.70000000000005</v>
      </c>
      <c r="I353" s="928">
        <f t="shared" ref="I353:J353" si="9">I354+I369+I381+I390+I396+I408</f>
        <v>651.70000000000005</v>
      </c>
      <c r="J353" s="2050">
        <f t="shared" si="9"/>
        <v>0</v>
      </c>
      <c r="K353" s="2080" t="s">
        <v>34</v>
      </c>
      <c r="L353" s="2081" t="s">
        <v>34</v>
      </c>
      <c r="M353" s="2081" t="s">
        <v>34</v>
      </c>
      <c r="N353" s="2082" t="s">
        <v>34</v>
      </c>
    </row>
    <row r="354" spans="1:15" s="103" customFormat="1" ht="19.5" outlineLevel="1" thickBot="1" x14ac:dyDescent="0.3">
      <c r="A354" s="1155"/>
      <c r="B354" s="2083" t="s">
        <v>297</v>
      </c>
      <c r="C354" s="2073" t="s">
        <v>276</v>
      </c>
      <c r="D354" s="2071"/>
      <c r="E354" s="2084" t="s">
        <v>277</v>
      </c>
      <c r="F354" s="2073" t="s">
        <v>43</v>
      </c>
      <c r="G354" s="2074"/>
      <c r="H354" s="2085">
        <f>ROUND(H355+H358+H361+H364+H365+H366+H367+H368,1)</f>
        <v>356.7</v>
      </c>
      <c r="I354" s="2086">
        <f t="shared" ref="I354:J354" si="10">ROUND(I355+I358+I361+I364+I365+I366+I367+I368,1)</f>
        <v>356.7</v>
      </c>
      <c r="J354" s="2087">
        <f t="shared" si="10"/>
        <v>0</v>
      </c>
      <c r="K354" s="2088" t="s">
        <v>34</v>
      </c>
      <c r="L354" s="2089" t="s">
        <v>34</v>
      </c>
      <c r="M354" s="2089" t="s">
        <v>34</v>
      </c>
      <c r="N354" s="2090" t="s">
        <v>34</v>
      </c>
    </row>
    <row r="355" spans="1:15" s="132" customFormat="1" outlineLevel="1" x14ac:dyDescent="0.25">
      <c r="A355" s="448"/>
      <c r="B355" s="2091" t="s">
        <v>648</v>
      </c>
      <c r="C355" s="2092">
        <v>2271</v>
      </c>
      <c r="D355" s="2093"/>
      <c r="E355" s="2003" t="s">
        <v>464</v>
      </c>
      <c r="F355" s="1912" t="s">
        <v>43</v>
      </c>
      <c r="G355" s="1323" t="s">
        <v>555</v>
      </c>
      <c r="H355" s="639">
        <f>ЗвітІнд.Кошторис!G355</f>
        <v>356.7</v>
      </c>
      <c r="I355" s="787">
        <f>ЗвітІнд.Кошторис!H355</f>
        <v>356.7</v>
      </c>
      <c r="J355" s="788">
        <f>ЗвітІнд.Кошторис!I355</f>
        <v>0</v>
      </c>
      <c r="K355" s="1845" t="s">
        <v>34</v>
      </c>
      <c r="L355" s="1846" t="s">
        <v>34</v>
      </c>
      <c r="M355" s="1846" t="s">
        <v>34</v>
      </c>
      <c r="N355" s="1847" t="s">
        <v>34</v>
      </c>
    </row>
    <row r="356" spans="1:15" s="132" customFormat="1" ht="12" outlineLevel="1" x14ac:dyDescent="0.25">
      <c r="A356" s="1156"/>
      <c r="B356" s="1823"/>
      <c r="C356" s="1869"/>
      <c r="D356" s="1963"/>
      <c r="E356" s="1826" t="s">
        <v>465</v>
      </c>
      <c r="F356" s="1869" t="s">
        <v>278</v>
      </c>
      <c r="G356" s="1324" t="s">
        <v>555</v>
      </c>
      <c r="H356" s="789">
        <f>ЗвітІнд.Кошторис!G356</f>
        <v>220.72883212299999</v>
      </c>
      <c r="I356" s="1827">
        <f>ЗвітІнд.Кошторис!H356</f>
        <v>220.72883212299999</v>
      </c>
      <c r="J356" s="1828">
        <f>ЗвітІнд.Кошторис!I356</f>
        <v>0</v>
      </c>
      <c r="K356" s="1829" t="s">
        <v>34</v>
      </c>
      <c r="L356" s="1830" t="s">
        <v>34</v>
      </c>
      <c r="M356" s="1830" t="s">
        <v>34</v>
      </c>
      <c r="N356" s="1831" t="s">
        <v>34</v>
      </c>
    </row>
    <row r="357" spans="1:15" s="132" customFormat="1" ht="12.75" outlineLevel="1" thickBot="1" x14ac:dyDescent="0.3">
      <c r="A357" s="1156"/>
      <c r="B357" s="1832"/>
      <c r="C357" s="1871"/>
      <c r="D357" s="2094"/>
      <c r="E357" s="1835" t="s">
        <v>279</v>
      </c>
      <c r="F357" s="1871" t="s">
        <v>62</v>
      </c>
      <c r="G357" s="1325" t="s">
        <v>555</v>
      </c>
      <c r="H357" s="1836">
        <f>ЗвітІнд.Кошторис!G357</f>
        <v>1616.01</v>
      </c>
      <c r="I357" s="1837">
        <f>ЗвітІнд.Кошторис!H357</f>
        <v>1616.01</v>
      </c>
      <c r="J357" s="1838">
        <f>ЗвітІнд.Кошторис!I357</f>
        <v>0</v>
      </c>
      <c r="K357" s="1839" t="s">
        <v>34</v>
      </c>
      <c r="L357" s="1840" t="s">
        <v>34</v>
      </c>
      <c r="M357" s="1840" t="s">
        <v>34</v>
      </c>
      <c r="N357" s="1841" t="s">
        <v>34</v>
      </c>
    </row>
    <row r="358" spans="1:15" s="132" customFormat="1" ht="26.25" outlineLevel="1" thickTop="1" x14ac:dyDescent="0.25">
      <c r="A358" s="448"/>
      <c r="B358" s="2095" t="s">
        <v>649</v>
      </c>
      <c r="C358" s="2001">
        <v>2271</v>
      </c>
      <c r="D358" s="2002"/>
      <c r="E358" s="2096" t="s">
        <v>466</v>
      </c>
      <c r="F358" s="1867" t="s">
        <v>43</v>
      </c>
      <c r="G358" s="1323" t="s">
        <v>555</v>
      </c>
      <c r="H358" s="639">
        <f>ЗвітІнд.Кошторис!G358</f>
        <v>0</v>
      </c>
      <c r="I358" s="787">
        <f>ЗвітІнд.Кошторис!H358</f>
        <v>0</v>
      </c>
      <c r="J358" s="788">
        <f>ЗвітІнд.Кошторис!I358</f>
        <v>0</v>
      </c>
      <c r="K358" s="1845" t="s">
        <v>34</v>
      </c>
      <c r="L358" s="1846" t="s">
        <v>34</v>
      </c>
      <c r="M358" s="1846" t="s">
        <v>34</v>
      </c>
      <c r="N358" s="1847" t="s">
        <v>34</v>
      </c>
    </row>
    <row r="359" spans="1:15" s="132" customFormat="1" ht="12" outlineLevel="1" x14ac:dyDescent="0.25">
      <c r="A359" s="1156"/>
      <c r="B359" s="1823"/>
      <c r="C359" s="1869"/>
      <c r="D359" s="1963"/>
      <c r="E359" s="1826" t="s">
        <v>467</v>
      </c>
      <c r="F359" s="2097" t="s">
        <v>37</v>
      </c>
      <c r="G359" s="1326" t="s">
        <v>555</v>
      </c>
      <c r="H359" s="789">
        <f>ЗвітІнд.Кошторис!G359</f>
        <v>0</v>
      </c>
      <c r="I359" s="1827">
        <f>ЗвітІнд.Кошторис!H359</f>
        <v>0</v>
      </c>
      <c r="J359" s="1828">
        <f>ЗвітІнд.Кошторис!I359</f>
        <v>0</v>
      </c>
      <c r="K359" s="1829" t="s">
        <v>34</v>
      </c>
      <c r="L359" s="1830" t="s">
        <v>34</v>
      </c>
      <c r="M359" s="1830" t="s">
        <v>34</v>
      </c>
      <c r="N359" s="1831" t="s">
        <v>34</v>
      </c>
    </row>
    <row r="360" spans="1:15" s="132" customFormat="1" ht="12.75" outlineLevel="1" thickBot="1" x14ac:dyDescent="0.3">
      <c r="A360" s="1156"/>
      <c r="B360" s="1832"/>
      <c r="C360" s="1871"/>
      <c r="D360" s="2094"/>
      <c r="E360" s="1835" t="s">
        <v>279</v>
      </c>
      <c r="F360" s="1871" t="s">
        <v>62</v>
      </c>
      <c r="G360" s="1325" t="s">
        <v>555</v>
      </c>
      <c r="H360" s="1836">
        <f>ЗвітІнд.Кошторис!G360</f>
        <v>0</v>
      </c>
      <c r="I360" s="1837">
        <f>ЗвітІнд.Кошторис!H360</f>
        <v>0</v>
      </c>
      <c r="J360" s="1838">
        <f>ЗвітІнд.Кошторис!I360</f>
        <v>0</v>
      </c>
      <c r="K360" s="1839" t="s">
        <v>34</v>
      </c>
      <c r="L360" s="1840" t="s">
        <v>34</v>
      </c>
      <c r="M360" s="1840" t="s">
        <v>34</v>
      </c>
      <c r="N360" s="1841" t="s">
        <v>34</v>
      </c>
    </row>
    <row r="361" spans="1:15" s="132" customFormat="1" ht="26.25" outlineLevel="1" thickTop="1" x14ac:dyDescent="0.25">
      <c r="A361" s="448"/>
      <c r="B361" s="2098" t="s">
        <v>650</v>
      </c>
      <c r="C361" s="2099">
        <v>2271</v>
      </c>
      <c r="D361" s="2100"/>
      <c r="E361" s="2101" t="s">
        <v>468</v>
      </c>
      <c r="F361" s="2102" t="s">
        <v>43</v>
      </c>
      <c r="G361" s="1327" t="s">
        <v>555</v>
      </c>
      <c r="H361" s="639">
        <f>ЗвітІнд.Кошторис!G361</f>
        <v>0</v>
      </c>
      <c r="I361" s="787">
        <f>ЗвітІнд.Кошторис!H361</f>
        <v>0</v>
      </c>
      <c r="J361" s="788">
        <f>ЗвітІнд.Кошторис!I361</f>
        <v>0</v>
      </c>
      <c r="K361" s="2010" t="s">
        <v>34</v>
      </c>
      <c r="L361" s="2011" t="s">
        <v>34</v>
      </c>
      <c r="M361" s="2011" t="s">
        <v>34</v>
      </c>
      <c r="N361" s="2012" t="s">
        <v>34</v>
      </c>
    </row>
    <row r="362" spans="1:15" s="132" customFormat="1" ht="12" outlineLevel="1" x14ac:dyDescent="0.25">
      <c r="A362" s="1156"/>
      <c r="B362" s="1823"/>
      <c r="C362" s="1869"/>
      <c r="D362" s="1963"/>
      <c r="E362" s="1826" t="s">
        <v>465</v>
      </c>
      <c r="F362" s="2097" t="s">
        <v>278</v>
      </c>
      <c r="G362" s="1326" t="s">
        <v>555</v>
      </c>
      <c r="H362" s="789">
        <f>ЗвітІнд.Кошторис!G362</f>
        <v>0</v>
      </c>
      <c r="I362" s="1827">
        <f>ЗвітІнд.Кошторис!H362</f>
        <v>0</v>
      </c>
      <c r="J362" s="1828">
        <f>ЗвітІнд.Кошторис!I362</f>
        <v>0</v>
      </c>
      <c r="K362" s="1829" t="s">
        <v>34</v>
      </c>
      <c r="L362" s="1830" t="s">
        <v>34</v>
      </c>
      <c r="M362" s="1830" t="s">
        <v>34</v>
      </c>
      <c r="N362" s="1831" t="s">
        <v>34</v>
      </c>
    </row>
    <row r="363" spans="1:15" s="132" customFormat="1" ht="12.75" outlineLevel="1" thickBot="1" x14ac:dyDescent="0.3">
      <c r="A363" s="1156"/>
      <c r="B363" s="1832"/>
      <c r="C363" s="1871"/>
      <c r="D363" s="2094"/>
      <c r="E363" s="1835" t="s">
        <v>279</v>
      </c>
      <c r="F363" s="1871" t="s">
        <v>62</v>
      </c>
      <c r="G363" s="1325" t="s">
        <v>555</v>
      </c>
      <c r="H363" s="1836">
        <f>ЗвітІнд.Кошторис!G363</f>
        <v>0</v>
      </c>
      <c r="I363" s="1837">
        <f>ЗвітІнд.Кошторис!H363</f>
        <v>0</v>
      </c>
      <c r="J363" s="1838">
        <f>ЗвітІнд.Кошторис!I363</f>
        <v>0</v>
      </c>
      <c r="K363" s="1839" t="s">
        <v>34</v>
      </c>
      <c r="L363" s="1840" t="s">
        <v>34</v>
      </c>
      <c r="M363" s="1840" t="s">
        <v>34</v>
      </c>
      <c r="N363" s="1841" t="s">
        <v>34</v>
      </c>
    </row>
    <row r="364" spans="1:15" s="132" customFormat="1" ht="27" outlineLevel="1" thickTop="1" thickBot="1" x14ac:dyDescent="0.3">
      <c r="A364" s="448"/>
      <c r="B364" s="2103" t="s">
        <v>651</v>
      </c>
      <c r="C364" s="1930">
        <v>2271</v>
      </c>
      <c r="D364" s="1931"/>
      <c r="E364" s="1917" t="s">
        <v>600</v>
      </c>
      <c r="F364" s="1862" t="s">
        <v>43</v>
      </c>
      <c r="G364" s="1317"/>
      <c r="H364" s="714">
        <f>ЗвітІнд.Кошторис!G364</f>
        <v>0</v>
      </c>
      <c r="I364" s="961">
        <f>ЗвітІнд.Кошторис!H364</f>
        <v>0</v>
      </c>
      <c r="J364" s="1863">
        <f>ЗвітІнд.Кошторис!I364</f>
        <v>0</v>
      </c>
      <c r="K364" s="1864" t="s">
        <v>34</v>
      </c>
      <c r="L364" s="1865" t="s">
        <v>34</v>
      </c>
      <c r="M364" s="1865" t="s">
        <v>34</v>
      </c>
      <c r="N364" s="1866" t="s">
        <v>34</v>
      </c>
      <c r="O364" s="143"/>
    </row>
    <row r="365" spans="1:15" s="132" customFormat="1" ht="27" outlineLevel="1" thickTop="1" thickBot="1" x14ac:dyDescent="0.3">
      <c r="A365" s="448"/>
      <c r="B365" s="2103" t="s">
        <v>652</v>
      </c>
      <c r="C365" s="1930">
        <v>2271</v>
      </c>
      <c r="D365" s="1931"/>
      <c r="E365" s="1932" t="s">
        <v>601</v>
      </c>
      <c r="F365" s="1933" t="s">
        <v>43</v>
      </c>
      <c r="G365" s="1935"/>
      <c r="H365" s="714">
        <f>ЗвітІнд.Кошторис!G365</f>
        <v>0</v>
      </c>
      <c r="I365" s="961">
        <f>ЗвітІнд.Кошторис!H365</f>
        <v>0</v>
      </c>
      <c r="J365" s="1863">
        <f>ЗвітІнд.Кошторис!I365</f>
        <v>0</v>
      </c>
      <c r="K365" s="1883" t="s">
        <v>34</v>
      </c>
      <c r="L365" s="1884" t="s">
        <v>34</v>
      </c>
      <c r="M365" s="1884" t="s">
        <v>34</v>
      </c>
      <c r="N365" s="1866" t="s">
        <v>34</v>
      </c>
      <c r="O365" s="143"/>
    </row>
    <row r="366" spans="1:15" s="132" customFormat="1" ht="27" outlineLevel="1" thickTop="1" thickBot="1" x14ac:dyDescent="0.3">
      <c r="A366" s="448"/>
      <c r="B366" s="2103" t="s">
        <v>653</v>
      </c>
      <c r="C366" s="1930">
        <v>2271</v>
      </c>
      <c r="D366" s="1931"/>
      <c r="E366" s="1932" t="s">
        <v>602</v>
      </c>
      <c r="F366" s="1933" t="s">
        <v>43</v>
      </c>
      <c r="G366" s="1935"/>
      <c r="H366" s="797">
        <f>ЗвітІнд.Кошторис!G366</f>
        <v>0</v>
      </c>
      <c r="I366" s="819">
        <f>ЗвітІнд.Кошторис!H366</f>
        <v>0</v>
      </c>
      <c r="J366" s="820">
        <f>ЗвітІнд.Кошторис!I366</f>
        <v>0</v>
      </c>
      <c r="K366" s="1883" t="s">
        <v>34</v>
      </c>
      <c r="L366" s="1884" t="s">
        <v>34</v>
      </c>
      <c r="M366" s="1884" t="s">
        <v>34</v>
      </c>
      <c r="N366" s="1866" t="s">
        <v>34</v>
      </c>
      <c r="O366" s="143"/>
    </row>
    <row r="367" spans="1:15" s="132" customFormat="1" ht="16.5" outlineLevel="1" thickTop="1" thickBot="1" x14ac:dyDescent="0.3">
      <c r="A367" s="448"/>
      <c r="B367" s="2103" t="s">
        <v>654</v>
      </c>
      <c r="C367" s="2104">
        <v>2271</v>
      </c>
      <c r="D367" s="1910"/>
      <c r="E367" s="2105" t="s">
        <v>540</v>
      </c>
      <c r="F367" s="1909" t="s">
        <v>43</v>
      </c>
      <c r="G367" s="1317" t="s">
        <v>555</v>
      </c>
      <c r="H367" s="714">
        <f>ЗвітІнд.Кошторис!G367</f>
        <v>0</v>
      </c>
      <c r="I367" s="2106">
        <f>ЗвітІнд.Кошторис!H367</f>
        <v>0</v>
      </c>
      <c r="J367" s="2107">
        <f>ЗвітІнд.Кошторис!I367</f>
        <v>0</v>
      </c>
      <c r="K367" s="1845" t="s">
        <v>34</v>
      </c>
      <c r="L367" s="1846" t="s">
        <v>34</v>
      </c>
      <c r="M367" s="1846" t="s">
        <v>34</v>
      </c>
      <c r="N367" s="1847" t="s">
        <v>34</v>
      </c>
    </row>
    <row r="368" spans="1:15" s="132" customFormat="1" ht="27" outlineLevel="1" thickTop="1" thickBot="1" x14ac:dyDescent="0.3">
      <c r="A368" s="448"/>
      <c r="B368" s="2108" t="s">
        <v>655</v>
      </c>
      <c r="C368" s="2109">
        <v>2271</v>
      </c>
      <c r="D368" s="2110"/>
      <c r="E368" s="2111" t="s">
        <v>156</v>
      </c>
      <c r="F368" s="2112" t="s">
        <v>43</v>
      </c>
      <c r="G368" s="1328" t="s">
        <v>826</v>
      </c>
      <c r="H368" s="717">
        <f>ЗвітІнд.Кошторис!G368</f>
        <v>0</v>
      </c>
      <c r="I368" s="2113">
        <f>ЗвітІнд.Кошторис!H368</f>
        <v>0</v>
      </c>
      <c r="J368" s="2114">
        <f>ЗвітІнд.Кошторис!I368</f>
        <v>0</v>
      </c>
      <c r="K368" s="2115" t="s">
        <v>34</v>
      </c>
      <c r="L368" s="2116" t="s">
        <v>34</v>
      </c>
      <c r="M368" s="2116" t="s">
        <v>34</v>
      </c>
      <c r="N368" s="2117" t="s">
        <v>34</v>
      </c>
    </row>
    <row r="369" spans="1:15" s="103" customFormat="1" ht="19.5" outlineLevel="1" thickBot="1" x14ac:dyDescent="0.3">
      <c r="A369" s="1155"/>
      <c r="B369" s="2118" t="s">
        <v>657</v>
      </c>
      <c r="C369" s="2119" t="s">
        <v>280</v>
      </c>
      <c r="D369" s="2120"/>
      <c r="E369" s="2121" t="s">
        <v>281</v>
      </c>
      <c r="F369" s="2119" t="s">
        <v>43</v>
      </c>
      <c r="G369" s="2122"/>
      <c r="H369" s="2123">
        <f>ROUND(H370+H373+H376+H377+H378+H379+H380,1)</f>
        <v>13.9</v>
      </c>
      <c r="I369" s="2124">
        <f t="shared" ref="I369:J369" si="11">ROUND(I370+I373+I376+I377+I378+I379+I380,1)</f>
        <v>13.9</v>
      </c>
      <c r="J369" s="2125">
        <f t="shared" si="11"/>
        <v>0</v>
      </c>
      <c r="K369" s="2077" t="s">
        <v>34</v>
      </c>
      <c r="L369" s="2078" t="s">
        <v>34</v>
      </c>
      <c r="M369" s="2078" t="s">
        <v>34</v>
      </c>
      <c r="N369" s="2079" t="s">
        <v>34</v>
      </c>
    </row>
    <row r="370" spans="1:15" s="118" customFormat="1" outlineLevel="1" x14ac:dyDescent="0.25">
      <c r="A370" s="448"/>
      <c r="B370" s="2091" t="s">
        <v>658</v>
      </c>
      <c r="C370" s="2092">
        <v>2272</v>
      </c>
      <c r="D370" s="2126"/>
      <c r="E370" s="2127" t="s">
        <v>470</v>
      </c>
      <c r="F370" s="1867" t="s">
        <v>43</v>
      </c>
      <c r="G370" s="1323" t="s">
        <v>555</v>
      </c>
      <c r="H370" s="639">
        <f>ЗвітІнд.Кошторис!G370</f>
        <v>6.5</v>
      </c>
      <c r="I370" s="787">
        <f>ЗвітІнд.Кошторис!H370</f>
        <v>6.5</v>
      </c>
      <c r="J370" s="788">
        <f>ЗвітІнд.Кошторис!I370</f>
        <v>0</v>
      </c>
      <c r="K370" s="1845" t="s">
        <v>34</v>
      </c>
      <c r="L370" s="1846" t="s">
        <v>34</v>
      </c>
      <c r="M370" s="1846" t="s">
        <v>34</v>
      </c>
      <c r="N370" s="1847" t="s">
        <v>34</v>
      </c>
    </row>
    <row r="371" spans="1:15" s="118" customFormat="1" ht="12" outlineLevel="1" x14ac:dyDescent="0.25">
      <c r="A371" s="1156"/>
      <c r="B371" s="2128"/>
      <c r="C371" s="2097"/>
      <c r="D371" s="1849"/>
      <c r="E371" s="2129" t="s">
        <v>465</v>
      </c>
      <c r="F371" s="2097" t="s">
        <v>282</v>
      </c>
      <c r="G371" s="1324" t="s">
        <v>555</v>
      </c>
      <c r="H371" s="789">
        <f>ЗвітІнд.Кошторис!G371</f>
        <v>709.6</v>
      </c>
      <c r="I371" s="1827">
        <f>ЗвітІнд.Кошторис!H371</f>
        <v>709.6</v>
      </c>
      <c r="J371" s="1828">
        <f>ЗвітІнд.Кошторис!I371</f>
        <v>0</v>
      </c>
      <c r="K371" s="1829" t="s">
        <v>34</v>
      </c>
      <c r="L371" s="1830" t="s">
        <v>34</v>
      </c>
      <c r="M371" s="1830" t="s">
        <v>34</v>
      </c>
      <c r="N371" s="1831" t="s">
        <v>34</v>
      </c>
    </row>
    <row r="372" spans="1:15" s="118" customFormat="1" ht="12.75" outlineLevel="1" thickBot="1" x14ac:dyDescent="0.3">
      <c r="A372" s="1156"/>
      <c r="B372" s="2128"/>
      <c r="C372" s="2097"/>
      <c r="D372" s="2130"/>
      <c r="E372" s="2131" t="s">
        <v>279</v>
      </c>
      <c r="F372" s="1871" t="s">
        <v>62</v>
      </c>
      <c r="G372" s="1325" t="s">
        <v>555</v>
      </c>
      <c r="H372" s="1836">
        <f>ЗвітІнд.Кошторис!G372</f>
        <v>9.16</v>
      </c>
      <c r="I372" s="1837">
        <f>ЗвітІнд.Кошторис!H372</f>
        <v>9.16</v>
      </c>
      <c r="J372" s="1838">
        <f>ЗвітІнд.Кошторис!I372</f>
        <v>0</v>
      </c>
      <c r="K372" s="1839" t="s">
        <v>34</v>
      </c>
      <c r="L372" s="1840" t="s">
        <v>34</v>
      </c>
      <c r="M372" s="1840" t="s">
        <v>34</v>
      </c>
      <c r="N372" s="1841" t="s">
        <v>34</v>
      </c>
    </row>
    <row r="373" spans="1:15" s="118" customFormat="1" ht="15.75" outlineLevel="1" thickTop="1" x14ac:dyDescent="0.25">
      <c r="A373" s="448"/>
      <c r="B373" s="2098" t="s">
        <v>659</v>
      </c>
      <c r="C373" s="2102">
        <v>2272</v>
      </c>
      <c r="D373" s="2132"/>
      <c r="E373" s="2003" t="s">
        <v>471</v>
      </c>
      <c r="F373" s="1867" t="s">
        <v>43</v>
      </c>
      <c r="G373" s="1323" t="s">
        <v>555</v>
      </c>
      <c r="H373" s="639">
        <f>ЗвітІнд.Кошторис!G373</f>
        <v>5.7</v>
      </c>
      <c r="I373" s="787">
        <f>ЗвітІнд.Кошторис!H373</f>
        <v>5.7</v>
      </c>
      <c r="J373" s="788">
        <f>ЗвітІнд.Кошторис!I373</f>
        <v>0</v>
      </c>
      <c r="K373" s="2010" t="s">
        <v>34</v>
      </c>
      <c r="L373" s="2011" t="s">
        <v>34</v>
      </c>
      <c r="M373" s="2011" t="s">
        <v>34</v>
      </c>
      <c r="N373" s="2012" t="s">
        <v>34</v>
      </c>
    </row>
    <row r="374" spans="1:15" s="118" customFormat="1" ht="12" outlineLevel="1" x14ac:dyDescent="0.25">
      <c r="A374" s="1156"/>
      <c r="B374" s="2128"/>
      <c r="C374" s="2097"/>
      <c r="D374" s="2133"/>
      <c r="E374" s="2129" t="s">
        <v>465</v>
      </c>
      <c r="F374" s="2097" t="s">
        <v>282</v>
      </c>
      <c r="G374" s="1326" t="s">
        <v>555</v>
      </c>
      <c r="H374" s="789">
        <f>ЗвітІнд.Кошторис!G374</f>
        <v>632.81899999999996</v>
      </c>
      <c r="I374" s="1827">
        <f>ЗвітІнд.Кошторис!H374</f>
        <v>632.81899999999996</v>
      </c>
      <c r="J374" s="1828">
        <f>ЗвітІнд.Кошторис!I374</f>
        <v>0</v>
      </c>
      <c r="K374" s="1829" t="s">
        <v>34</v>
      </c>
      <c r="L374" s="1830" t="s">
        <v>34</v>
      </c>
      <c r="M374" s="1830" t="s">
        <v>34</v>
      </c>
      <c r="N374" s="1831" t="s">
        <v>34</v>
      </c>
    </row>
    <row r="375" spans="1:15" s="118" customFormat="1" ht="12.75" outlineLevel="1" thickBot="1" x14ac:dyDescent="0.3">
      <c r="A375" s="1156"/>
      <c r="B375" s="1832"/>
      <c r="C375" s="1871"/>
      <c r="D375" s="1872"/>
      <c r="E375" s="1835" t="s">
        <v>279</v>
      </c>
      <c r="F375" s="1871" t="s">
        <v>62</v>
      </c>
      <c r="G375" s="1325" t="s">
        <v>555</v>
      </c>
      <c r="H375" s="1836">
        <f>ЗвітІнд.Кошторис!G375</f>
        <v>9.08</v>
      </c>
      <c r="I375" s="1837">
        <f>ЗвітІнд.Кошторис!H375</f>
        <v>9.08</v>
      </c>
      <c r="J375" s="1838">
        <f>ЗвітІнд.Кошторис!I375</f>
        <v>0</v>
      </c>
      <c r="K375" s="1839" t="s">
        <v>34</v>
      </c>
      <c r="L375" s="1840" t="s">
        <v>34</v>
      </c>
      <c r="M375" s="1840" t="s">
        <v>34</v>
      </c>
      <c r="N375" s="1841" t="s">
        <v>34</v>
      </c>
    </row>
    <row r="376" spans="1:15" s="132" customFormat="1" ht="27" outlineLevel="1" thickTop="1" thickBot="1" x14ac:dyDescent="0.3">
      <c r="A376" s="448"/>
      <c r="B376" s="2098" t="s">
        <v>660</v>
      </c>
      <c r="C376" s="1930">
        <v>2272</v>
      </c>
      <c r="D376" s="1931"/>
      <c r="E376" s="1917" t="s">
        <v>600</v>
      </c>
      <c r="F376" s="1862" t="s">
        <v>43</v>
      </c>
      <c r="G376" s="1317"/>
      <c r="H376" s="714">
        <f>ЗвітІнд.Кошторис!G376</f>
        <v>0</v>
      </c>
      <c r="I376" s="961">
        <f>ЗвітІнд.Кошторис!H376</f>
        <v>0</v>
      </c>
      <c r="J376" s="1863">
        <f>ЗвітІнд.Кошторис!I376</f>
        <v>0</v>
      </c>
      <c r="K376" s="1864" t="s">
        <v>34</v>
      </c>
      <c r="L376" s="1865" t="s">
        <v>34</v>
      </c>
      <c r="M376" s="1865" t="s">
        <v>34</v>
      </c>
      <c r="N376" s="1866" t="s">
        <v>34</v>
      </c>
      <c r="O376" s="143"/>
    </row>
    <row r="377" spans="1:15" s="132" customFormat="1" ht="27" outlineLevel="1" thickTop="1" thickBot="1" x14ac:dyDescent="0.3">
      <c r="A377" s="448"/>
      <c r="B377" s="2098" t="s">
        <v>661</v>
      </c>
      <c r="C377" s="1930">
        <v>2272</v>
      </c>
      <c r="D377" s="1931"/>
      <c r="E377" s="1932" t="s">
        <v>601</v>
      </c>
      <c r="F377" s="1933" t="s">
        <v>43</v>
      </c>
      <c r="G377" s="1935"/>
      <c r="H377" s="714">
        <f>ЗвітІнд.Кошторис!G377</f>
        <v>0</v>
      </c>
      <c r="I377" s="961">
        <f>ЗвітІнд.Кошторис!H377</f>
        <v>0</v>
      </c>
      <c r="J377" s="1863">
        <f>ЗвітІнд.Кошторис!I377</f>
        <v>0</v>
      </c>
      <c r="K377" s="1883" t="s">
        <v>34</v>
      </c>
      <c r="L377" s="1884" t="s">
        <v>34</v>
      </c>
      <c r="M377" s="1884" t="s">
        <v>34</v>
      </c>
      <c r="N377" s="1866" t="s">
        <v>34</v>
      </c>
      <c r="O377" s="143"/>
    </row>
    <row r="378" spans="1:15" s="132" customFormat="1" ht="27" outlineLevel="1" thickTop="1" thickBot="1" x14ac:dyDescent="0.3">
      <c r="A378" s="448"/>
      <c r="B378" s="2098" t="s">
        <v>662</v>
      </c>
      <c r="C378" s="1930">
        <v>2272</v>
      </c>
      <c r="D378" s="1931"/>
      <c r="E378" s="1932" t="s">
        <v>602</v>
      </c>
      <c r="F378" s="1933" t="s">
        <v>43</v>
      </c>
      <c r="G378" s="1935"/>
      <c r="H378" s="797">
        <f>ЗвітІнд.Кошторис!G378</f>
        <v>0</v>
      </c>
      <c r="I378" s="819">
        <f>ЗвітІнд.Кошторис!H378</f>
        <v>0</v>
      </c>
      <c r="J378" s="820">
        <f>ЗвітІнд.Кошторис!I378</f>
        <v>0</v>
      </c>
      <c r="K378" s="1883" t="s">
        <v>34</v>
      </c>
      <c r="L378" s="1884" t="s">
        <v>34</v>
      </c>
      <c r="M378" s="1884" t="s">
        <v>34</v>
      </c>
      <c r="N378" s="1866" t="s">
        <v>34</v>
      </c>
      <c r="O378" s="143"/>
    </row>
    <row r="379" spans="1:15" s="118" customFormat="1" ht="16.5" outlineLevel="1" thickTop="1" thickBot="1" x14ac:dyDescent="0.3">
      <c r="A379" s="448"/>
      <c r="B379" s="2098" t="s">
        <v>663</v>
      </c>
      <c r="C379" s="1909">
        <v>2272</v>
      </c>
      <c r="D379" s="1936"/>
      <c r="E379" s="2105" t="s">
        <v>539</v>
      </c>
      <c r="F379" s="1909" t="s">
        <v>43</v>
      </c>
      <c r="G379" s="1317" t="s">
        <v>555</v>
      </c>
      <c r="H379" s="714">
        <f>ЗвітІнд.Кошторис!G379</f>
        <v>1.7</v>
      </c>
      <c r="I379" s="2106">
        <f>ЗвітІнд.Кошторис!H379</f>
        <v>1.7</v>
      </c>
      <c r="J379" s="2107">
        <f>ЗвітІнд.Кошторис!I379</f>
        <v>0</v>
      </c>
      <c r="K379" s="1845" t="s">
        <v>34</v>
      </c>
      <c r="L379" s="1846" t="s">
        <v>34</v>
      </c>
      <c r="M379" s="1846" t="s">
        <v>34</v>
      </c>
      <c r="N379" s="1847" t="s">
        <v>34</v>
      </c>
    </row>
    <row r="380" spans="1:15" s="118" customFormat="1" ht="27" outlineLevel="1" thickTop="1" thickBot="1" x14ac:dyDescent="0.3">
      <c r="A380" s="448"/>
      <c r="B380" s="2108" t="s">
        <v>664</v>
      </c>
      <c r="C380" s="2001">
        <v>2272</v>
      </c>
      <c r="D380" s="2134"/>
      <c r="E380" s="2135" t="s">
        <v>156</v>
      </c>
      <c r="F380" s="1867" t="s">
        <v>43</v>
      </c>
      <c r="G380" s="1328" t="s">
        <v>826</v>
      </c>
      <c r="H380" s="746">
        <f>ЗвітІнд.Кошторис!G380</f>
        <v>0</v>
      </c>
      <c r="I380" s="2136">
        <f>ЗвітІнд.Кошторис!H380</f>
        <v>0</v>
      </c>
      <c r="J380" s="2137">
        <f>ЗвітІнд.Кошторис!I380</f>
        <v>0</v>
      </c>
      <c r="K380" s="2115" t="s">
        <v>34</v>
      </c>
      <c r="L380" s="2116" t="s">
        <v>34</v>
      </c>
      <c r="M380" s="2116" t="s">
        <v>34</v>
      </c>
      <c r="N380" s="2117" t="s">
        <v>34</v>
      </c>
    </row>
    <row r="381" spans="1:15" s="103" customFormat="1" ht="19.5" outlineLevel="1" thickBot="1" x14ac:dyDescent="0.3">
      <c r="A381" s="1155"/>
      <c r="B381" s="2083" t="s">
        <v>666</v>
      </c>
      <c r="C381" s="2073" t="s">
        <v>283</v>
      </c>
      <c r="D381" s="2071"/>
      <c r="E381" s="2084" t="s">
        <v>284</v>
      </c>
      <c r="F381" s="2138" t="s">
        <v>43</v>
      </c>
      <c r="G381" s="2122"/>
      <c r="H381" s="2139">
        <f>ROUND((H382+H385+H386+H387+H388+H389),1)</f>
        <v>281.10000000000002</v>
      </c>
      <c r="I381" s="2140">
        <f t="shared" ref="I381:J381" si="12">ROUND((I382+I385+I386+I387+I388+I389),1)</f>
        <v>281.10000000000002</v>
      </c>
      <c r="J381" s="2141">
        <f t="shared" si="12"/>
        <v>0</v>
      </c>
      <c r="K381" s="2088" t="s">
        <v>34</v>
      </c>
      <c r="L381" s="2089" t="s">
        <v>34</v>
      </c>
      <c r="M381" s="2089" t="s">
        <v>34</v>
      </c>
      <c r="N381" s="2090" t="s">
        <v>34</v>
      </c>
    </row>
    <row r="382" spans="1:15" s="132" customFormat="1" outlineLevel="1" x14ac:dyDescent="0.25">
      <c r="A382" s="448"/>
      <c r="B382" s="2091" t="s">
        <v>667</v>
      </c>
      <c r="C382" s="2092">
        <v>2273</v>
      </c>
      <c r="D382" s="2142"/>
      <c r="E382" s="2127" t="s">
        <v>472</v>
      </c>
      <c r="F382" s="1867" t="s">
        <v>43</v>
      </c>
      <c r="G382" s="1323" t="s">
        <v>555</v>
      </c>
      <c r="H382" s="639">
        <f>ЗвітІнд.Кошторис!G382</f>
        <v>281.10000000000002</v>
      </c>
      <c r="I382" s="787">
        <f>ЗвітІнд.Кошторис!H382</f>
        <v>281.10000000000002</v>
      </c>
      <c r="J382" s="788">
        <f>ЗвітІнд.Кошторис!I382</f>
        <v>0</v>
      </c>
      <c r="K382" s="1845" t="s">
        <v>34</v>
      </c>
      <c r="L382" s="1846" t="s">
        <v>34</v>
      </c>
      <c r="M382" s="1846" t="s">
        <v>34</v>
      </c>
      <c r="N382" s="1847" t="s">
        <v>34</v>
      </c>
    </row>
    <row r="383" spans="1:15" s="132" customFormat="1" ht="12" outlineLevel="1" x14ac:dyDescent="0.25">
      <c r="A383" s="1156"/>
      <c r="B383" s="2128"/>
      <c r="C383" s="2097"/>
      <c r="D383" s="2133"/>
      <c r="E383" s="2129" t="s">
        <v>465</v>
      </c>
      <c r="F383" s="2097" t="s">
        <v>285</v>
      </c>
      <c r="G383" s="1326" t="s">
        <v>555</v>
      </c>
      <c r="H383" s="789">
        <f>ЗвітІнд.Кошторис!G383</f>
        <v>97944.250870999997</v>
      </c>
      <c r="I383" s="1827">
        <f>ЗвітІнд.Кошторис!H383</f>
        <v>97944.250870999997</v>
      </c>
      <c r="J383" s="1828">
        <f>ЗвітІнд.Кошторис!I383</f>
        <v>0</v>
      </c>
      <c r="K383" s="1829" t="s">
        <v>34</v>
      </c>
      <c r="L383" s="1830" t="s">
        <v>34</v>
      </c>
      <c r="M383" s="1830" t="s">
        <v>34</v>
      </c>
      <c r="N383" s="1831" t="s">
        <v>34</v>
      </c>
    </row>
    <row r="384" spans="1:15" s="132" customFormat="1" ht="12.75" outlineLevel="1" thickBot="1" x14ac:dyDescent="0.3">
      <c r="A384" s="1156"/>
      <c r="B384" s="2143"/>
      <c r="C384" s="2144"/>
      <c r="D384" s="1936"/>
      <c r="E384" s="1835" t="s">
        <v>279</v>
      </c>
      <c r="F384" s="1871" t="s">
        <v>62</v>
      </c>
      <c r="G384" s="1325" t="s">
        <v>555</v>
      </c>
      <c r="H384" s="1836">
        <f>ЗвітІнд.Кошторис!G384</f>
        <v>2.87</v>
      </c>
      <c r="I384" s="1837">
        <f>ЗвітІнд.Кошторис!H384</f>
        <v>2.87</v>
      </c>
      <c r="J384" s="1838">
        <f>ЗвітІнд.Кошторис!I384</f>
        <v>0</v>
      </c>
      <c r="K384" s="1839" t="s">
        <v>34</v>
      </c>
      <c r="L384" s="1840" t="s">
        <v>34</v>
      </c>
      <c r="M384" s="1840" t="s">
        <v>34</v>
      </c>
      <c r="N384" s="1841" t="s">
        <v>34</v>
      </c>
    </row>
    <row r="385" spans="1:15" s="132" customFormat="1" ht="27" outlineLevel="1" thickTop="1" thickBot="1" x14ac:dyDescent="0.3">
      <c r="A385" s="448"/>
      <c r="B385" s="2103" t="s">
        <v>668</v>
      </c>
      <c r="C385" s="1930">
        <v>2273</v>
      </c>
      <c r="D385" s="1931"/>
      <c r="E385" s="1917" t="s">
        <v>600</v>
      </c>
      <c r="F385" s="1862" t="s">
        <v>43</v>
      </c>
      <c r="G385" s="1317"/>
      <c r="H385" s="714">
        <f>ЗвітІнд.Кошторис!G385</f>
        <v>0</v>
      </c>
      <c r="I385" s="961">
        <f>ЗвітІнд.Кошторис!H385</f>
        <v>0</v>
      </c>
      <c r="J385" s="1863">
        <f>ЗвітІнд.Кошторис!I385</f>
        <v>0</v>
      </c>
      <c r="K385" s="1864" t="s">
        <v>34</v>
      </c>
      <c r="L385" s="1865" t="s">
        <v>34</v>
      </c>
      <c r="M385" s="1865" t="s">
        <v>34</v>
      </c>
      <c r="N385" s="1866" t="s">
        <v>34</v>
      </c>
      <c r="O385" s="143"/>
    </row>
    <row r="386" spans="1:15" s="132" customFormat="1" ht="27" outlineLevel="1" thickTop="1" thickBot="1" x14ac:dyDescent="0.3">
      <c r="A386" s="448"/>
      <c r="B386" s="2103" t="s">
        <v>669</v>
      </c>
      <c r="C386" s="1930">
        <v>2273</v>
      </c>
      <c r="D386" s="1931"/>
      <c r="E386" s="1932" t="s">
        <v>601</v>
      </c>
      <c r="F386" s="1933" t="s">
        <v>43</v>
      </c>
      <c r="G386" s="1935"/>
      <c r="H386" s="714">
        <f>ЗвітІнд.Кошторис!G386</f>
        <v>0</v>
      </c>
      <c r="I386" s="961">
        <f>ЗвітІнд.Кошторис!H386</f>
        <v>0</v>
      </c>
      <c r="J386" s="1863">
        <f>ЗвітІнд.Кошторис!I386</f>
        <v>0</v>
      </c>
      <c r="K386" s="1883" t="s">
        <v>34</v>
      </c>
      <c r="L386" s="1884" t="s">
        <v>34</v>
      </c>
      <c r="M386" s="1884" t="s">
        <v>34</v>
      </c>
      <c r="N386" s="1866" t="s">
        <v>34</v>
      </c>
      <c r="O386" s="143"/>
    </row>
    <row r="387" spans="1:15" s="132" customFormat="1" ht="27" outlineLevel="1" thickTop="1" thickBot="1" x14ac:dyDescent="0.3">
      <c r="A387" s="448"/>
      <c r="B387" s="2103" t="s">
        <v>670</v>
      </c>
      <c r="C387" s="1930">
        <v>2273</v>
      </c>
      <c r="D387" s="1931"/>
      <c r="E387" s="1932" t="s">
        <v>602</v>
      </c>
      <c r="F387" s="1933" t="s">
        <v>43</v>
      </c>
      <c r="G387" s="1935"/>
      <c r="H387" s="797">
        <f>ЗвітІнд.Кошторис!G387</f>
        <v>0</v>
      </c>
      <c r="I387" s="819">
        <f>ЗвітІнд.Кошторис!H387</f>
        <v>0</v>
      </c>
      <c r="J387" s="820">
        <f>ЗвітІнд.Кошторис!I387</f>
        <v>0</v>
      </c>
      <c r="K387" s="1883" t="s">
        <v>34</v>
      </c>
      <c r="L387" s="1884" t="s">
        <v>34</v>
      </c>
      <c r="M387" s="1884" t="s">
        <v>34</v>
      </c>
      <c r="N387" s="1866" t="s">
        <v>34</v>
      </c>
      <c r="O387" s="143"/>
    </row>
    <row r="388" spans="1:15" s="132" customFormat="1" ht="16.5" outlineLevel="1" thickTop="1" thickBot="1" x14ac:dyDescent="0.3">
      <c r="A388" s="448"/>
      <c r="B388" s="2103" t="s">
        <v>671</v>
      </c>
      <c r="C388" s="1909">
        <v>2273</v>
      </c>
      <c r="D388" s="1936"/>
      <c r="E388" s="2105" t="s">
        <v>540</v>
      </c>
      <c r="F388" s="1909" t="s">
        <v>43</v>
      </c>
      <c r="G388" s="1317" t="s">
        <v>555</v>
      </c>
      <c r="H388" s="714">
        <f>ЗвітІнд.Кошторис!G388</f>
        <v>0</v>
      </c>
      <c r="I388" s="2106">
        <f>ЗвітІнд.Кошторис!H388</f>
        <v>0</v>
      </c>
      <c r="J388" s="2107">
        <f>ЗвітІнд.Кошторис!I388</f>
        <v>0</v>
      </c>
      <c r="K388" s="1845" t="s">
        <v>34</v>
      </c>
      <c r="L388" s="1846" t="s">
        <v>34</v>
      </c>
      <c r="M388" s="1846" t="s">
        <v>34</v>
      </c>
      <c r="N388" s="1847" t="s">
        <v>34</v>
      </c>
    </row>
    <row r="389" spans="1:15" s="132" customFormat="1" ht="27" outlineLevel="1" thickTop="1" thickBot="1" x14ac:dyDescent="0.3">
      <c r="A389" s="1156"/>
      <c r="B389" s="2108" t="s">
        <v>672</v>
      </c>
      <c r="C389" s="2001">
        <v>2273</v>
      </c>
      <c r="D389" s="2134"/>
      <c r="E389" s="2135" t="s">
        <v>156</v>
      </c>
      <c r="F389" s="1867" t="s">
        <v>43</v>
      </c>
      <c r="G389" s="1328" t="s">
        <v>826</v>
      </c>
      <c r="H389" s="639">
        <f>ЗвітІнд.Кошторис!G389</f>
        <v>0</v>
      </c>
      <c r="I389" s="2145">
        <f>ЗвітІнд.Кошторис!H389</f>
        <v>0</v>
      </c>
      <c r="J389" s="2146">
        <f>ЗвітІнд.Кошторис!I389</f>
        <v>0</v>
      </c>
      <c r="K389" s="2115" t="s">
        <v>34</v>
      </c>
      <c r="L389" s="2116" t="s">
        <v>34</v>
      </c>
      <c r="M389" s="2116" t="s">
        <v>34</v>
      </c>
      <c r="N389" s="2117" t="s">
        <v>34</v>
      </c>
    </row>
    <row r="390" spans="1:15" s="103" customFormat="1" ht="19.5" outlineLevel="1" thickBot="1" x14ac:dyDescent="0.3">
      <c r="A390" s="1155"/>
      <c r="B390" s="2147" t="s">
        <v>674</v>
      </c>
      <c r="C390" s="2073" t="s">
        <v>286</v>
      </c>
      <c r="D390" s="2071"/>
      <c r="E390" s="2084" t="s">
        <v>287</v>
      </c>
      <c r="F390" s="2138" t="s">
        <v>43</v>
      </c>
      <c r="G390" s="2122"/>
      <c r="H390" s="2139">
        <f t="shared" ref="H390:J390" si="13">ROUND((H391+H394+H395),1)</f>
        <v>0</v>
      </c>
      <c r="I390" s="2140">
        <f t="shared" si="13"/>
        <v>0</v>
      </c>
      <c r="J390" s="2141">
        <f t="shared" si="13"/>
        <v>0</v>
      </c>
      <c r="K390" s="2088" t="s">
        <v>34</v>
      </c>
      <c r="L390" s="2089" t="s">
        <v>34</v>
      </c>
      <c r="M390" s="2089" t="s">
        <v>34</v>
      </c>
      <c r="N390" s="2090" t="s">
        <v>34</v>
      </c>
    </row>
    <row r="391" spans="1:15" s="132" customFormat="1" outlineLevel="1" x14ac:dyDescent="0.25">
      <c r="A391" s="448"/>
      <c r="B391" s="2091" t="s">
        <v>675</v>
      </c>
      <c r="C391" s="2092">
        <v>2274</v>
      </c>
      <c r="D391" s="2142"/>
      <c r="E391" s="2127" t="s">
        <v>474</v>
      </c>
      <c r="F391" s="2148" t="s">
        <v>43</v>
      </c>
      <c r="G391" s="1323" t="s">
        <v>555</v>
      </c>
      <c r="H391" s="639">
        <f>ЗвітІнд.Кошторис!G391</f>
        <v>0</v>
      </c>
      <c r="I391" s="787">
        <f>ЗвітІнд.Кошторис!H391</f>
        <v>0</v>
      </c>
      <c r="J391" s="788">
        <f>ЗвітІнд.Кошторис!I391</f>
        <v>0</v>
      </c>
      <c r="K391" s="1845" t="s">
        <v>34</v>
      </c>
      <c r="L391" s="1846" t="s">
        <v>34</v>
      </c>
      <c r="M391" s="1846" t="s">
        <v>34</v>
      </c>
      <c r="N391" s="1847" t="s">
        <v>34</v>
      </c>
    </row>
    <row r="392" spans="1:15" s="132" customFormat="1" ht="12" outlineLevel="1" x14ac:dyDescent="0.25">
      <c r="A392" s="1156"/>
      <c r="B392" s="2128"/>
      <c r="C392" s="2097"/>
      <c r="D392" s="2133"/>
      <c r="E392" s="2129" t="s">
        <v>465</v>
      </c>
      <c r="F392" s="2097" t="s">
        <v>282</v>
      </c>
      <c r="G392" s="1326" t="s">
        <v>555</v>
      </c>
      <c r="H392" s="789">
        <f>ЗвітІнд.Кошторис!G392</f>
        <v>0</v>
      </c>
      <c r="I392" s="1827">
        <f>ЗвітІнд.Кошторис!H392</f>
        <v>0</v>
      </c>
      <c r="J392" s="1828">
        <f>ЗвітІнд.Кошторис!I392</f>
        <v>0</v>
      </c>
      <c r="K392" s="1829" t="s">
        <v>34</v>
      </c>
      <c r="L392" s="1830" t="s">
        <v>34</v>
      </c>
      <c r="M392" s="1830" t="s">
        <v>34</v>
      </c>
      <c r="N392" s="1831" t="s">
        <v>34</v>
      </c>
    </row>
    <row r="393" spans="1:15" s="132" customFormat="1" ht="12.75" outlineLevel="1" thickBot="1" x14ac:dyDescent="0.3">
      <c r="A393" s="1156"/>
      <c r="B393" s="1832"/>
      <c r="C393" s="1871"/>
      <c r="D393" s="1872"/>
      <c r="E393" s="1835" t="s">
        <v>279</v>
      </c>
      <c r="F393" s="1871" t="s">
        <v>62</v>
      </c>
      <c r="G393" s="1325" t="s">
        <v>555</v>
      </c>
      <c r="H393" s="1836">
        <f>ЗвітІнд.Кошторис!G393</f>
        <v>0</v>
      </c>
      <c r="I393" s="1837">
        <f>ЗвітІнд.Кошторис!H393</f>
        <v>0</v>
      </c>
      <c r="J393" s="1838">
        <f>ЗвітІнд.Кошторис!I393</f>
        <v>0</v>
      </c>
      <c r="K393" s="1839" t="s">
        <v>34</v>
      </c>
      <c r="L393" s="1840" t="s">
        <v>34</v>
      </c>
      <c r="M393" s="1840" t="s">
        <v>34</v>
      </c>
      <c r="N393" s="1841" t="s">
        <v>34</v>
      </c>
    </row>
    <row r="394" spans="1:15" s="132" customFormat="1" ht="16.5" outlineLevel="1" thickTop="1" thickBot="1" x14ac:dyDescent="0.3">
      <c r="A394" s="448"/>
      <c r="B394" s="2149" t="s">
        <v>676</v>
      </c>
      <c r="C394" s="1909">
        <v>2274</v>
      </c>
      <c r="D394" s="1936"/>
      <c r="E394" s="2105" t="s">
        <v>540</v>
      </c>
      <c r="F394" s="1909" t="s">
        <v>43</v>
      </c>
      <c r="G394" s="1317" t="s">
        <v>555</v>
      </c>
      <c r="H394" s="714">
        <f>ЗвітІнд.Кошторис!G394</f>
        <v>0</v>
      </c>
      <c r="I394" s="2106">
        <f>ЗвітІнд.Кошторис!H394</f>
        <v>0</v>
      </c>
      <c r="J394" s="2107">
        <f>ЗвітІнд.Кошторис!I394</f>
        <v>0</v>
      </c>
      <c r="K394" s="1845" t="s">
        <v>34</v>
      </c>
      <c r="L394" s="1846" t="s">
        <v>34</v>
      </c>
      <c r="M394" s="1846" t="s">
        <v>34</v>
      </c>
      <c r="N394" s="1847" t="s">
        <v>34</v>
      </c>
    </row>
    <row r="395" spans="1:15" s="132" customFormat="1" ht="27" outlineLevel="1" thickTop="1" thickBot="1" x14ac:dyDescent="0.3">
      <c r="A395" s="1156"/>
      <c r="B395" s="2095" t="s">
        <v>677</v>
      </c>
      <c r="C395" s="2001">
        <v>2274</v>
      </c>
      <c r="D395" s="2134"/>
      <c r="E395" s="2135" t="s">
        <v>156</v>
      </c>
      <c r="F395" s="1867" t="s">
        <v>43</v>
      </c>
      <c r="G395" s="1328" t="s">
        <v>826</v>
      </c>
      <c r="H395" s="642">
        <f>ЗвітІнд.Кошторис!G395</f>
        <v>0</v>
      </c>
      <c r="I395" s="2150">
        <f>ЗвітІнд.Кошторис!H395</f>
        <v>0</v>
      </c>
      <c r="J395" s="2151">
        <f>ЗвітІнд.Кошторис!I395</f>
        <v>0</v>
      </c>
      <c r="K395" s="2152" t="s">
        <v>34</v>
      </c>
      <c r="L395" s="2116" t="s">
        <v>34</v>
      </c>
      <c r="M395" s="2116" t="s">
        <v>34</v>
      </c>
      <c r="N395" s="2117" t="s">
        <v>34</v>
      </c>
    </row>
    <row r="396" spans="1:15" s="287" customFormat="1" ht="19.5" outlineLevel="1" thickBot="1" x14ac:dyDescent="0.3">
      <c r="A396" s="1155"/>
      <c r="B396" s="2153" t="s">
        <v>678</v>
      </c>
      <c r="C396" s="2138" t="s">
        <v>288</v>
      </c>
      <c r="D396" s="2154"/>
      <c r="E396" s="2155" t="s">
        <v>289</v>
      </c>
      <c r="F396" s="2138" t="s">
        <v>43</v>
      </c>
      <c r="G396" s="2122"/>
      <c r="H396" s="2156">
        <f t="shared" ref="H396:J396" si="14">ROUND(H397+H400+H403+H406+H407,1)</f>
        <v>0</v>
      </c>
      <c r="I396" s="2157">
        <f t="shared" si="14"/>
        <v>0</v>
      </c>
      <c r="J396" s="2158">
        <f t="shared" si="14"/>
        <v>0</v>
      </c>
      <c r="K396" s="2159" t="s">
        <v>34</v>
      </c>
      <c r="L396" s="2089" t="s">
        <v>34</v>
      </c>
      <c r="M396" s="2089" t="s">
        <v>34</v>
      </c>
      <c r="N396" s="2090" t="s">
        <v>34</v>
      </c>
    </row>
    <row r="397" spans="1:15" s="132" customFormat="1" outlineLevel="1" x14ac:dyDescent="0.25">
      <c r="A397" s="448"/>
      <c r="B397" s="2091" t="s">
        <v>679</v>
      </c>
      <c r="C397" s="2092">
        <v>2275</v>
      </c>
      <c r="D397" s="2142"/>
      <c r="E397" s="2127" t="s">
        <v>475</v>
      </c>
      <c r="F397" s="2148" t="s">
        <v>43</v>
      </c>
      <c r="G397" s="1323" t="s">
        <v>555</v>
      </c>
      <c r="H397" s="639">
        <f>ЗвітІнд.Кошторис!G397</f>
        <v>0</v>
      </c>
      <c r="I397" s="787">
        <f>ЗвітІнд.Кошторис!H397</f>
        <v>0</v>
      </c>
      <c r="J397" s="788">
        <f>ЗвітІнд.Кошторис!I397</f>
        <v>0</v>
      </c>
      <c r="K397" s="2160" t="s">
        <v>34</v>
      </c>
      <c r="L397" s="1846" t="s">
        <v>34</v>
      </c>
      <c r="M397" s="1846" t="s">
        <v>34</v>
      </c>
      <c r="N397" s="1847" t="s">
        <v>34</v>
      </c>
    </row>
    <row r="398" spans="1:15" s="132" customFormat="1" ht="12" outlineLevel="1" x14ac:dyDescent="0.25">
      <c r="A398" s="1156"/>
      <c r="B398" s="2128"/>
      <c r="C398" s="2097"/>
      <c r="D398" s="2133"/>
      <c r="E398" s="2129" t="s">
        <v>465</v>
      </c>
      <c r="F398" s="2097" t="s">
        <v>290</v>
      </c>
      <c r="G398" s="1326" t="s">
        <v>555</v>
      </c>
      <c r="H398" s="789">
        <f>ЗвітІнд.Кошторис!G398</f>
        <v>0</v>
      </c>
      <c r="I398" s="1827">
        <f>ЗвітІнд.Кошторис!H398</f>
        <v>0</v>
      </c>
      <c r="J398" s="1828">
        <f>ЗвітІнд.Кошторис!I398</f>
        <v>0</v>
      </c>
      <c r="K398" s="2161" t="s">
        <v>34</v>
      </c>
      <c r="L398" s="1830" t="s">
        <v>34</v>
      </c>
      <c r="M398" s="1830" t="s">
        <v>34</v>
      </c>
      <c r="N398" s="1831" t="s">
        <v>34</v>
      </c>
    </row>
    <row r="399" spans="1:15" s="132" customFormat="1" ht="12.75" outlineLevel="1" thickBot="1" x14ac:dyDescent="0.3">
      <c r="A399" s="1156"/>
      <c r="B399" s="1832"/>
      <c r="C399" s="1871"/>
      <c r="D399" s="1872"/>
      <c r="E399" s="1835" t="s">
        <v>291</v>
      </c>
      <c r="F399" s="1871" t="s">
        <v>62</v>
      </c>
      <c r="G399" s="1325" t="s">
        <v>555</v>
      </c>
      <c r="H399" s="1836">
        <f>ЗвітІнд.Кошторис!G399</f>
        <v>0</v>
      </c>
      <c r="I399" s="1837">
        <f>ЗвітІнд.Кошторис!H399</f>
        <v>0</v>
      </c>
      <c r="J399" s="1838">
        <f>ЗвітІнд.Кошторис!I399</f>
        <v>0</v>
      </c>
      <c r="K399" s="2162" t="s">
        <v>34</v>
      </c>
      <c r="L399" s="1840" t="s">
        <v>34</v>
      </c>
      <c r="M399" s="1840" t="s">
        <v>34</v>
      </c>
      <c r="N399" s="1841" t="s">
        <v>34</v>
      </c>
    </row>
    <row r="400" spans="1:15" s="132" customFormat="1" ht="15.75" outlineLevel="1" thickTop="1" x14ac:dyDescent="0.25">
      <c r="A400" s="448"/>
      <c r="B400" s="2095" t="s">
        <v>680</v>
      </c>
      <c r="C400" s="2001">
        <v>2275</v>
      </c>
      <c r="D400" s="2163"/>
      <c r="E400" s="2003" t="s">
        <v>476</v>
      </c>
      <c r="F400" s="1867" t="s">
        <v>43</v>
      </c>
      <c r="G400" s="1323" t="s">
        <v>555</v>
      </c>
      <c r="H400" s="639">
        <f>ЗвітІнд.Кошторис!G400</f>
        <v>0</v>
      </c>
      <c r="I400" s="787">
        <f>ЗвітІнд.Кошторис!H400</f>
        <v>0</v>
      </c>
      <c r="J400" s="788">
        <f>ЗвітІнд.Кошторис!I400</f>
        <v>0</v>
      </c>
      <c r="K400" s="2160" t="s">
        <v>34</v>
      </c>
      <c r="L400" s="1846" t="s">
        <v>34</v>
      </c>
      <c r="M400" s="1846" t="s">
        <v>34</v>
      </c>
      <c r="N400" s="1847" t="s">
        <v>34</v>
      </c>
    </row>
    <row r="401" spans="1:14" s="132" customFormat="1" ht="12" outlineLevel="1" x14ac:dyDescent="0.25">
      <c r="A401" s="1156"/>
      <c r="B401" s="2128"/>
      <c r="C401" s="2097"/>
      <c r="D401" s="2133"/>
      <c r="E401" s="2129" t="s">
        <v>465</v>
      </c>
      <c r="F401" s="2097" t="s">
        <v>153</v>
      </c>
      <c r="G401" s="1326" t="s">
        <v>555</v>
      </c>
      <c r="H401" s="789">
        <f>ЗвітІнд.Кошторис!G401</f>
        <v>0</v>
      </c>
      <c r="I401" s="1827">
        <f>ЗвітІнд.Кошторис!H401</f>
        <v>0</v>
      </c>
      <c r="J401" s="1828">
        <f>ЗвітІнд.Кошторис!I401</f>
        <v>0</v>
      </c>
      <c r="K401" s="2161" t="s">
        <v>34</v>
      </c>
      <c r="L401" s="1830" t="s">
        <v>34</v>
      </c>
      <c r="M401" s="1830" t="s">
        <v>34</v>
      </c>
      <c r="N401" s="1831" t="s">
        <v>34</v>
      </c>
    </row>
    <row r="402" spans="1:14" s="132" customFormat="1" ht="12.75" outlineLevel="1" thickBot="1" x14ac:dyDescent="0.3">
      <c r="A402" s="1156"/>
      <c r="B402" s="1832"/>
      <c r="C402" s="1871"/>
      <c r="D402" s="1872"/>
      <c r="E402" s="1835" t="s">
        <v>292</v>
      </c>
      <c r="F402" s="1871" t="s">
        <v>62</v>
      </c>
      <c r="G402" s="1325" t="s">
        <v>555</v>
      </c>
      <c r="H402" s="1836">
        <f>ЗвітІнд.Кошторис!G402</f>
        <v>0</v>
      </c>
      <c r="I402" s="1837">
        <f>ЗвітІнд.Кошторис!H402</f>
        <v>0</v>
      </c>
      <c r="J402" s="1838">
        <f>ЗвітІнд.Кошторис!I402</f>
        <v>0</v>
      </c>
      <c r="K402" s="2162" t="s">
        <v>34</v>
      </c>
      <c r="L402" s="1840" t="s">
        <v>34</v>
      </c>
      <c r="M402" s="1840" t="s">
        <v>34</v>
      </c>
      <c r="N402" s="1841" t="s">
        <v>34</v>
      </c>
    </row>
    <row r="403" spans="1:14" s="132" customFormat="1" ht="15.75" outlineLevel="1" thickTop="1" x14ac:dyDescent="0.25">
      <c r="A403" s="448"/>
      <c r="B403" s="2095" t="s">
        <v>681</v>
      </c>
      <c r="C403" s="2001">
        <v>2275</v>
      </c>
      <c r="D403" s="2163"/>
      <c r="E403" s="2003" t="s">
        <v>477</v>
      </c>
      <c r="F403" s="1867" t="s">
        <v>43</v>
      </c>
      <c r="G403" s="1323" t="s">
        <v>555</v>
      </c>
      <c r="H403" s="639">
        <f>ЗвітІнд.Кошторис!G403</f>
        <v>0</v>
      </c>
      <c r="I403" s="787">
        <f>ЗвітІнд.Кошторис!H403</f>
        <v>0</v>
      </c>
      <c r="J403" s="788">
        <f>ЗвітІнд.Кошторис!I403</f>
        <v>0</v>
      </c>
      <c r="K403" s="2160" t="s">
        <v>34</v>
      </c>
      <c r="L403" s="1846" t="s">
        <v>34</v>
      </c>
      <c r="M403" s="1846" t="s">
        <v>34</v>
      </c>
      <c r="N403" s="1847" t="s">
        <v>34</v>
      </c>
    </row>
    <row r="404" spans="1:14" s="132" customFormat="1" ht="12" outlineLevel="1" x14ac:dyDescent="0.25">
      <c r="A404" s="1156"/>
      <c r="B404" s="2128"/>
      <c r="C404" s="2097"/>
      <c r="D404" s="2133"/>
      <c r="E404" s="2129" t="s">
        <v>465</v>
      </c>
      <c r="F404" s="2097" t="s">
        <v>282</v>
      </c>
      <c r="G404" s="1326" t="s">
        <v>555</v>
      </c>
      <c r="H404" s="789">
        <f>ЗвітІнд.Кошторис!G404</f>
        <v>0</v>
      </c>
      <c r="I404" s="1827">
        <f>ЗвітІнд.Кошторис!H404</f>
        <v>0</v>
      </c>
      <c r="J404" s="1828">
        <f>ЗвітІнд.Кошторис!I404</f>
        <v>0</v>
      </c>
      <c r="K404" s="2161" t="s">
        <v>34</v>
      </c>
      <c r="L404" s="1830" t="s">
        <v>34</v>
      </c>
      <c r="M404" s="1830" t="s">
        <v>34</v>
      </c>
      <c r="N404" s="1831" t="s">
        <v>34</v>
      </c>
    </row>
    <row r="405" spans="1:14" s="132" customFormat="1" ht="12.75" outlineLevel="1" thickBot="1" x14ac:dyDescent="0.3">
      <c r="A405" s="1156"/>
      <c r="B405" s="1832"/>
      <c r="C405" s="1871"/>
      <c r="D405" s="1872"/>
      <c r="E405" s="1970" t="s">
        <v>293</v>
      </c>
      <c r="F405" s="1871" t="s">
        <v>62</v>
      </c>
      <c r="G405" s="1325" t="s">
        <v>555</v>
      </c>
      <c r="H405" s="1836">
        <f>ЗвітІнд.Кошторис!G405</f>
        <v>0</v>
      </c>
      <c r="I405" s="1837">
        <f>ЗвітІнд.Кошторис!H405</f>
        <v>0</v>
      </c>
      <c r="J405" s="1838">
        <f>ЗвітІнд.Кошторис!I405</f>
        <v>0</v>
      </c>
      <c r="K405" s="2162" t="s">
        <v>34</v>
      </c>
      <c r="L405" s="1840" t="s">
        <v>34</v>
      </c>
      <c r="M405" s="1840" t="s">
        <v>34</v>
      </c>
      <c r="N405" s="1841" t="s">
        <v>34</v>
      </c>
    </row>
    <row r="406" spans="1:14" s="132" customFormat="1" ht="16.5" outlineLevel="1" thickTop="1" thickBot="1" x14ac:dyDescent="0.3">
      <c r="A406" s="448"/>
      <c r="B406" s="2149" t="s">
        <v>682</v>
      </c>
      <c r="C406" s="1909">
        <v>2275</v>
      </c>
      <c r="D406" s="1936"/>
      <c r="E406" s="2105" t="s">
        <v>539</v>
      </c>
      <c r="F406" s="1909" t="s">
        <v>43</v>
      </c>
      <c r="G406" s="1317" t="s">
        <v>555</v>
      </c>
      <c r="H406" s="714">
        <f>ЗвітІнд.Кошторис!G406</f>
        <v>0</v>
      </c>
      <c r="I406" s="2106">
        <f>ЗвітІнд.Кошторис!H406</f>
        <v>0</v>
      </c>
      <c r="J406" s="2107">
        <f>ЗвітІнд.Кошторис!I406</f>
        <v>0</v>
      </c>
      <c r="K406" s="1845" t="s">
        <v>34</v>
      </c>
      <c r="L406" s="1846" t="s">
        <v>34</v>
      </c>
      <c r="M406" s="1846" t="s">
        <v>34</v>
      </c>
      <c r="N406" s="1847" t="s">
        <v>34</v>
      </c>
    </row>
    <row r="407" spans="1:14" s="132" customFormat="1" ht="27" outlineLevel="1" thickTop="1" thickBot="1" x14ac:dyDescent="0.3">
      <c r="A407" s="1156"/>
      <c r="B407" s="2095" t="s">
        <v>683</v>
      </c>
      <c r="C407" s="2001">
        <v>2275</v>
      </c>
      <c r="D407" s="2134"/>
      <c r="E407" s="2135" t="s">
        <v>156</v>
      </c>
      <c r="F407" s="1867" t="s">
        <v>43</v>
      </c>
      <c r="G407" s="1328" t="s">
        <v>826</v>
      </c>
      <c r="H407" s="639">
        <f>ЗвітІнд.Кошторис!G407</f>
        <v>0</v>
      </c>
      <c r="I407" s="2164">
        <f>ЗвітІнд.Кошторис!H407</f>
        <v>0</v>
      </c>
      <c r="J407" s="2137">
        <f>ЗвітІнд.Кошторис!I407</f>
        <v>0</v>
      </c>
      <c r="K407" s="2115" t="s">
        <v>34</v>
      </c>
      <c r="L407" s="2116" t="s">
        <v>34</v>
      </c>
      <c r="M407" s="2116" t="s">
        <v>34</v>
      </c>
      <c r="N407" s="2117" t="s">
        <v>34</v>
      </c>
    </row>
    <row r="408" spans="1:14" s="606" customFormat="1" ht="19.5" outlineLevel="1" thickBot="1" x14ac:dyDescent="0.3">
      <c r="A408" s="1155"/>
      <c r="B408" s="2069" t="s">
        <v>684</v>
      </c>
      <c r="C408" s="2165">
        <v>2276</v>
      </c>
      <c r="D408" s="2166"/>
      <c r="E408" s="2072" t="s">
        <v>640</v>
      </c>
      <c r="F408" s="2167" t="s">
        <v>43</v>
      </c>
      <c r="G408" s="2168" t="s">
        <v>555</v>
      </c>
      <c r="H408" s="711">
        <f>I408+J408</f>
        <v>0</v>
      </c>
      <c r="I408" s="2075">
        <f>ЗвітІнд.Кошторис!H408</f>
        <v>0</v>
      </c>
      <c r="J408" s="2076">
        <f>ЗвітІнд.Кошторис!I408</f>
        <v>0</v>
      </c>
      <c r="K408" s="2077" t="s">
        <v>34</v>
      </c>
      <c r="L408" s="2078" t="s">
        <v>34</v>
      </c>
      <c r="M408" s="2078" t="s">
        <v>34</v>
      </c>
      <c r="N408" s="2079" t="s">
        <v>34</v>
      </c>
    </row>
    <row r="409" spans="1:14" s="103" customFormat="1" ht="29.25" thickBot="1" x14ac:dyDescent="0.3">
      <c r="A409" s="1155"/>
      <c r="B409" s="1809" t="s">
        <v>685</v>
      </c>
      <c r="C409" s="1956" t="s">
        <v>295</v>
      </c>
      <c r="D409" s="1811"/>
      <c r="E409" s="2169" t="s">
        <v>296</v>
      </c>
      <c r="F409" s="1813" t="s">
        <v>43</v>
      </c>
      <c r="G409" s="1958"/>
      <c r="H409" s="2170">
        <f>H410</f>
        <v>11.2</v>
      </c>
      <c r="I409" s="2171">
        <f t="shared" ref="I409:J409" si="15">I410</f>
        <v>0</v>
      </c>
      <c r="J409" s="2172">
        <f t="shared" si="15"/>
        <v>11.2</v>
      </c>
      <c r="K409" s="1815" t="s">
        <v>34</v>
      </c>
      <c r="L409" s="1816" t="s">
        <v>34</v>
      </c>
      <c r="M409" s="1816" t="s">
        <v>34</v>
      </c>
      <c r="N409" s="1817" t="s">
        <v>34</v>
      </c>
    </row>
    <row r="410" spans="1:14" s="103" customFormat="1" ht="26.25" outlineLevel="1" thickBot="1" x14ac:dyDescent="0.3">
      <c r="A410" s="1155"/>
      <c r="B410" s="2083" t="s">
        <v>686</v>
      </c>
      <c r="C410" s="2073">
        <v>2282</v>
      </c>
      <c r="D410" s="2071"/>
      <c r="E410" s="2173" t="s">
        <v>298</v>
      </c>
      <c r="F410" s="2073" t="s">
        <v>43</v>
      </c>
      <c r="G410" s="2074"/>
      <c r="H410" s="2139">
        <f>H411+H414</f>
        <v>11.2</v>
      </c>
      <c r="I410" s="2140">
        <f t="shared" ref="I410:J410" si="16">I411+I414</f>
        <v>0</v>
      </c>
      <c r="J410" s="2141">
        <f t="shared" si="16"/>
        <v>11.2</v>
      </c>
      <c r="K410" s="2088" t="s">
        <v>34</v>
      </c>
      <c r="L410" s="2089" t="s">
        <v>34</v>
      </c>
      <c r="M410" s="2089" t="s">
        <v>34</v>
      </c>
      <c r="N410" s="2090" t="s">
        <v>34</v>
      </c>
    </row>
    <row r="411" spans="1:14" s="20" customFormat="1" ht="15.75" outlineLevel="1" x14ac:dyDescent="0.25">
      <c r="A411" s="127"/>
      <c r="B411" s="1873" t="s">
        <v>687</v>
      </c>
      <c r="C411" s="2174">
        <v>2282</v>
      </c>
      <c r="D411" s="2175" t="s">
        <v>299</v>
      </c>
      <c r="E411" s="1874" t="s">
        <v>300</v>
      </c>
      <c r="F411" s="1654" t="s">
        <v>43</v>
      </c>
      <c r="G411" s="1269" t="s">
        <v>557</v>
      </c>
      <c r="H411" s="639">
        <f>ЗвітІнд.Кошторис!G411</f>
        <v>11.2</v>
      </c>
      <c r="I411" s="787">
        <f>ЗвітІнд.Кошторис!H411</f>
        <v>0</v>
      </c>
      <c r="J411" s="788">
        <f>ЗвітІнд.Кошторис!I411</f>
        <v>11.2</v>
      </c>
      <c r="K411" s="1845" t="s">
        <v>34</v>
      </c>
      <c r="L411" s="1846" t="s">
        <v>34</v>
      </c>
      <c r="M411" s="1846" t="s">
        <v>34</v>
      </c>
      <c r="N411" s="1847" t="s">
        <v>34</v>
      </c>
    </row>
    <row r="412" spans="1:14" s="213" customFormat="1" ht="12" outlineLevel="1" x14ac:dyDescent="0.25">
      <c r="A412" s="1156"/>
      <c r="B412" s="2052"/>
      <c r="C412" s="2176"/>
      <c r="D412" s="2177" t="s">
        <v>299</v>
      </c>
      <c r="E412" s="2055" t="s">
        <v>301</v>
      </c>
      <c r="F412" s="2035" t="s">
        <v>36</v>
      </c>
      <c r="G412" s="1319" t="s">
        <v>557</v>
      </c>
      <c r="H412" s="789">
        <f>ЗвітІнд.Кошторис!G412</f>
        <v>7</v>
      </c>
      <c r="I412" s="1827">
        <f>ЗвітІнд.Кошторис!H412</f>
        <v>0</v>
      </c>
      <c r="J412" s="1828">
        <f>ЗвітІнд.Кошторис!I412</f>
        <v>7</v>
      </c>
      <c r="K412" s="1829" t="s">
        <v>34</v>
      </c>
      <c r="L412" s="1830" t="s">
        <v>34</v>
      </c>
      <c r="M412" s="1830" t="s">
        <v>34</v>
      </c>
      <c r="N412" s="1831" t="s">
        <v>34</v>
      </c>
    </row>
    <row r="413" spans="1:14" s="213" customFormat="1" ht="12.75" outlineLevel="1" thickBot="1" x14ac:dyDescent="0.3">
      <c r="A413" s="1156"/>
      <c r="B413" s="2056"/>
      <c r="C413" s="2178"/>
      <c r="D413" s="2179" t="s">
        <v>299</v>
      </c>
      <c r="E413" s="2059" t="s">
        <v>302</v>
      </c>
      <c r="F413" s="2039" t="s">
        <v>62</v>
      </c>
      <c r="G413" s="1320" t="s">
        <v>557</v>
      </c>
      <c r="H413" s="1836">
        <f>ЗвітІнд.Кошторис!G413</f>
        <v>1600</v>
      </c>
      <c r="I413" s="1837">
        <f>ЗвітІнд.Кошторис!H413</f>
        <v>0</v>
      </c>
      <c r="J413" s="1838">
        <f>ЗвітІнд.Кошторис!I413</f>
        <v>1600</v>
      </c>
      <c r="K413" s="1839" t="s">
        <v>34</v>
      </c>
      <c r="L413" s="1840" t="s">
        <v>34</v>
      </c>
      <c r="M413" s="1840" t="s">
        <v>34</v>
      </c>
      <c r="N413" s="1841" t="s">
        <v>34</v>
      </c>
    </row>
    <row r="414" spans="1:14" s="20" customFormat="1" ht="27" outlineLevel="1" thickTop="1" thickBot="1" x14ac:dyDescent="0.3">
      <c r="A414" s="131"/>
      <c r="B414" s="2180" t="s">
        <v>688</v>
      </c>
      <c r="C414" s="2181">
        <v>2282</v>
      </c>
      <c r="D414" s="2182"/>
      <c r="E414" s="2065" t="s">
        <v>156</v>
      </c>
      <c r="F414" s="1638" t="s">
        <v>43</v>
      </c>
      <c r="G414" s="1328" t="s">
        <v>826</v>
      </c>
      <c r="H414" s="710">
        <f>ЗвітІнд.Кошторис!G414</f>
        <v>0</v>
      </c>
      <c r="I414" s="996">
        <f>ЗвітІнд.Кошторис!H414</f>
        <v>0</v>
      </c>
      <c r="J414" s="1955">
        <f>ЗвітІнд.Кошторис!I414</f>
        <v>0</v>
      </c>
      <c r="K414" s="2010" t="s">
        <v>34</v>
      </c>
      <c r="L414" s="2011" t="s">
        <v>34</v>
      </c>
      <c r="M414" s="2011" t="s">
        <v>34</v>
      </c>
      <c r="N414" s="2012" t="s">
        <v>34</v>
      </c>
    </row>
    <row r="415" spans="1:14" s="81" customFormat="1" ht="19.5" thickBot="1" x14ac:dyDescent="0.3">
      <c r="A415" s="1155"/>
      <c r="B415" s="2183" t="s">
        <v>303</v>
      </c>
      <c r="C415" s="2184">
        <v>2600</v>
      </c>
      <c r="D415" s="1810"/>
      <c r="E415" s="1957" t="s">
        <v>799</v>
      </c>
      <c r="F415" s="1813" t="s">
        <v>43</v>
      </c>
      <c r="G415" s="1958"/>
      <c r="H415" s="2066">
        <f>ROUND(H416,1)</f>
        <v>0</v>
      </c>
      <c r="I415" s="2067">
        <f t="shared" ref="I415:J415" si="17">ROUND(I416,1)</f>
        <v>0</v>
      </c>
      <c r="J415" s="2068">
        <f t="shared" si="17"/>
        <v>0</v>
      </c>
      <c r="K415" s="1815" t="s">
        <v>34</v>
      </c>
      <c r="L415" s="1816" t="s">
        <v>34</v>
      </c>
      <c r="M415" s="1816" t="s">
        <v>34</v>
      </c>
      <c r="N415" s="1817" t="s">
        <v>34</v>
      </c>
    </row>
    <row r="416" spans="1:14" s="104" customFormat="1" ht="29.25" outlineLevel="1" thickBot="1" x14ac:dyDescent="0.3">
      <c r="A416" s="1155"/>
      <c r="B416" s="2069" t="s">
        <v>306</v>
      </c>
      <c r="C416" s="2070">
        <v>2610</v>
      </c>
      <c r="D416" s="2071"/>
      <c r="E416" s="2072" t="s">
        <v>646</v>
      </c>
      <c r="F416" s="2073" t="s">
        <v>43</v>
      </c>
      <c r="G416" s="2185" t="s">
        <v>550</v>
      </c>
      <c r="H416" s="711">
        <f>I416+J416</f>
        <v>0</v>
      </c>
      <c r="I416" s="2075">
        <f>ЗвітІнд.Кошторис!H416</f>
        <v>0</v>
      </c>
      <c r="J416" s="2076">
        <f>ЗвітІнд.Кошторис!I416</f>
        <v>0</v>
      </c>
      <c r="K416" s="2077" t="s">
        <v>34</v>
      </c>
      <c r="L416" s="2078" t="s">
        <v>34</v>
      </c>
      <c r="M416" s="2078" t="s">
        <v>34</v>
      </c>
      <c r="N416" s="2079" t="s">
        <v>34</v>
      </c>
    </row>
    <row r="417" spans="1:14" s="81" customFormat="1" ht="19.5" thickBot="1" x14ac:dyDescent="0.3">
      <c r="A417" s="1155"/>
      <c r="B417" s="2183" t="s">
        <v>314</v>
      </c>
      <c r="C417" s="2184" t="s">
        <v>304</v>
      </c>
      <c r="D417" s="1810"/>
      <c r="E417" s="1957" t="s">
        <v>305</v>
      </c>
      <c r="F417" s="1813" t="s">
        <v>43</v>
      </c>
      <c r="G417" s="1958"/>
      <c r="H417" s="2066">
        <f>H418+H423</f>
        <v>0</v>
      </c>
      <c r="I417" s="2067">
        <f t="shared" ref="I417:J417" si="18">I418+I423</f>
        <v>0</v>
      </c>
      <c r="J417" s="2068">
        <f t="shared" si="18"/>
        <v>0</v>
      </c>
      <c r="K417" s="1815" t="s">
        <v>34</v>
      </c>
      <c r="L417" s="1816" t="s">
        <v>34</v>
      </c>
      <c r="M417" s="1816" t="s">
        <v>34</v>
      </c>
      <c r="N417" s="1817" t="s">
        <v>34</v>
      </c>
    </row>
    <row r="418" spans="1:14" s="104" customFormat="1" ht="19.5" outlineLevel="1" thickBot="1" x14ac:dyDescent="0.3">
      <c r="A418" s="1155"/>
      <c r="B418" s="2069" t="s">
        <v>689</v>
      </c>
      <c r="C418" s="2070">
        <v>2720</v>
      </c>
      <c r="D418" s="2071"/>
      <c r="E418" s="2186" t="s">
        <v>307</v>
      </c>
      <c r="F418" s="2073" t="s">
        <v>43</v>
      </c>
      <c r="G418" s="2074"/>
      <c r="H418" s="2139">
        <f>H419+H422</f>
        <v>0</v>
      </c>
      <c r="I418" s="2187">
        <f t="shared" ref="I418:J418" si="19">I419+I422</f>
        <v>0</v>
      </c>
      <c r="J418" s="2188">
        <f t="shared" si="19"/>
        <v>0</v>
      </c>
      <c r="K418" s="2088" t="s">
        <v>34</v>
      </c>
      <c r="L418" s="2089" t="s">
        <v>34</v>
      </c>
      <c r="M418" s="2089" t="s">
        <v>34</v>
      </c>
      <c r="N418" s="2090" t="s">
        <v>34</v>
      </c>
    </row>
    <row r="419" spans="1:14" s="20" customFormat="1" ht="15.75" outlineLevel="1" x14ac:dyDescent="0.25">
      <c r="A419" s="127"/>
      <c r="B419" s="2189" t="s">
        <v>690</v>
      </c>
      <c r="C419" s="1638">
        <v>2720</v>
      </c>
      <c r="D419" s="1637"/>
      <c r="E419" s="1954" t="s">
        <v>533</v>
      </c>
      <c r="F419" s="1638" t="s">
        <v>43</v>
      </c>
      <c r="G419" s="1322" t="s">
        <v>554</v>
      </c>
      <c r="H419" s="642">
        <f>ЗвітІнд.Кошторис!G419</f>
        <v>0</v>
      </c>
      <c r="I419" s="979">
        <f>ЗвітІнд.Кошторис!H419</f>
        <v>0</v>
      </c>
      <c r="J419" s="2190">
        <f>ЗвітІнд.Кошторис!I419</f>
        <v>0</v>
      </c>
      <c r="K419" s="1845" t="s">
        <v>34</v>
      </c>
      <c r="L419" s="1846" t="s">
        <v>34</v>
      </c>
      <c r="M419" s="1846" t="s">
        <v>34</v>
      </c>
      <c r="N419" s="1847" t="s">
        <v>34</v>
      </c>
    </row>
    <row r="420" spans="1:14" s="213" customFormat="1" ht="12" outlineLevel="1" x14ac:dyDescent="0.25">
      <c r="A420" s="1156"/>
      <c r="B420" s="2032"/>
      <c r="C420" s="2035"/>
      <c r="D420" s="2191"/>
      <c r="E420" s="1826" t="s">
        <v>308</v>
      </c>
      <c r="F420" s="2035" t="s">
        <v>36</v>
      </c>
      <c r="G420" s="1319" t="s">
        <v>554</v>
      </c>
      <c r="H420" s="789">
        <f>ЗвітІнд.Кошторис!G420</f>
        <v>0</v>
      </c>
      <c r="I420" s="1827">
        <f>ЗвітІнд.Кошторис!H420</f>
        <v>0</v>
      </c>
      <c r="J420" s="1828">
        <f>ЗвітІнд.Кошторис!I420</f>
        <v>0</v>
      </c>
      <c r="K420" s="1829" t="s">
        <v>34</v>
      </c>
      <c r="L420" s="1830" t="s">
        <v>34</v>
      </c>
      <c r="M420" s="1830" t="s">
        <v>34</v>
      </c>
      <c r="N420" s="1831" t="s">
        <v>34</v>
      </c>
    </row>
    <row r="421" spans="1:14" s="213" customFormat="1" ht="12.75" outlineLevel="1" thickBot="1" x14ac:dyDescent="0.3">
      <c r="A421" s="1156"/>
      <c r="B421" s="2192"/>
      <c r="C421" s="2193"/>
      <c r="D421" s="2194"/>
      <c r="E421" s="2195" t="s">
        <v>309</v>
      </c>
      <c r="F421" s="2196" t="s">
        <v>62</v>
      </c>
      <c r="G421" s="1329" t="s">
        <v>554</v>
      </c>
      <c r="H421" s="2029">
        <f>ЗвітІнд.Кошторис!G421</f>
        <v>0</v>
      </c>
      <c r="I421" s="2030">
        <f>ЗвітІнд.Кошторис!H421</f>
        <v>0</v>
      </c>
      <c r="J421" s="2031">
        <f>ЗвітІнд.Кошторис!I421</f>
        <v>0</v>
      </c>
      <c r="K421" s="1839" t="s">
        <v>34</v>
      </c>
      <c r="L421" s="1840" t="s">
        <v>34</v>
      </c>
      <c r="M421" s="1840" t="s">
        <v>34</v>
      </c>
      <c r="N421" s="1841" t="s">
        <v>34</v>
      </c>
    </row>
    <row r="422" spans="1:14" s="20" customFormat="1" ht="27" outlineLevel="1" thickTop="1" thickBot="1" x14ac:dyDescent="0.3">
      <c r="A422" s="131"/>
      <c r="B422" s="2197" t="s">
        <v>691</v>
      </c>
      <c r="C422" s="1638">
        <v>2720</v>
      </c>
      <c r="D422" s="2064"/>
      <c r="E422" s="2065" t="s">
        <v>156</v>
      </c>
      <c r="F422" s="1638" t="s">
        <v>43</v>
      </c>
      <c r="G422" s="1328" t="s">
        <v>826</v>
      </c>
      <c r="H422" s="710">
        <f>ЗвітІнд.Кошторис!G422</f>
        <v>0</v>
      </c>
      <c r="I422" s="996">
        <f>ЗвітІнд.Кошторис!H422</f>
        <v>0</v>
      </c>
      <c r="J422" s="1955">
        <f>ЗвітІнд.Кошторис!I422</f>
        <v>0</v>
      </c>
      <c r="K422" s="2010" t="s">
        <v>34</v>
      </c>
      <c r="L422" s="2011" t="s">
        <v>34</v>
      </c>
      <c r="M422" s="2011" t="s">
        <v>34</v>
      </c>
      <c r="N422" s="2012" t="s">
        <v>34</v>
      </c>
    </row>
    <row r="423" spans="1:14" s="104" customFormat="1" ht="19.5" outlineLevel="1" thickBot="1" x14ac:dyDescent="0.3">
      <c r="A423" s="1155"/>
      <c r="B423" s="2069" t="s">
        <v>692</v>
      </c>
      <c r="C423" s="2070" t="s">
        <v>310</v>
      </c>
      <c r="D423" s="2071"/>
      <c r="E423" s="2186" t="s">
        <v>311</v>
      </c>
      <c r="F423" s="2073" t="s">
        <v>43</v>
      </c>
      <c r="G423" s="2074"/>
      <c r="H423" s="2139">
        <f>ROUND(H424+H425+H428+H429+H430,1)</f>
        <v>0</v>
      </c>
      <c r="I423" s="2187">
        <f t="shared" ref="I423:J423" si="20">ROUND(I424+I425+I428+I429+I430,1)</f>
        <v>0</v>
      </c>
      <c r="J423" s="2188">
        <f t="shared" si="20"/>
        <v>0</v>
      </c>
      <c r="K423" s="2088" t="s">
        <v>34</v>
      </c>
      <c r="L423" s="2089" t="s">
        <v>34</v>
      </c>
      <c r="M423" s="2089" t="s">
        <v>34</v>
      </c>
      <c r="N423" s="2090" t="s">
        <v>34</v>
      </c>
    </row>
    <row r="424" spans="1:14" s="20" customFormat="1" ht="16.5" outlineLevel="1" thickBot="1" x14ac:dyDescent="0.3">
      <c r="A424" s="127"/>
      <c r="B424" s="1923" t="s">
        <v>693</v>
      </c>
      <c r="C424" s="1924">
        <v>2730</v>
      </c>
      <c r="D424" s="1925" t="s">
        <v>312</v>
      </c>
      <c r="E424" s="1861" t="s">
        <v>313</v>
      </c>
      <c r="F424" s="1924" t="s">
        <v>43</v>
      </c>
      <c r="G424" s="1338" t="s">
        <v>554</v>
      </c>
      <c r="H424" s="885">
        <f>ЗвітІнд.Кошторис!G424</f>
        <v>0</v>
      </c>
      <c r="I424" s="1032">
        <f>ЗвітІнд.Кошторис!H424</f>
        <v>0</v>
      </c>
      <c r="J424" s="2198">
        <f>ЗвітІнд.Кошторис!I424</f>
        <v>0</v>
      </c>
      <c r="K424" s="2199" t="s">
        <v>34</v>
      </c>
      <c r="L424" s="2200" t="s">
        <v>34</v>
      </c>
      <c r="M424" s="2200" t="s">
        <v>34</v>
      </c>
      <c r="N424" s="2201" t="s">
        <v>34</v>
      </c>
    </row>
    <row r="425" spans="1:14" s="20" customFormat="1" ht="16.5" outlineLevel="1" thickTop="1" x14ac:dyDescent="0.25">
      <c r="A425" s="127"/>
      <c r="B425" s="1873" t="s">
        <v>694</v>
      </c>
      <c r="C425" s="2174">
        <v>2730</v>
      </c>
      <c r="D425" s="2175" t="s">
        <v>524</v>
      </c>
      <c r="E425" s="1874" t="s">
        <v>638</v>
      </c>
      <c r="F425" s="1654" t="s">
        <v>43</v>
      </c>
      <c r="G425" s="1726"/>
      <c r="H425" s="639">
        <f>ЗвітІнд.Кошторис!G425</f>
        <v>0</v>
      </c>
      <c r="I425" s="787">
        <f>ЗвітІнд.Кошторис!H425</f>
        <v>0</v>
      </c>
      <c r="J425" s="788">
        <f>ЗвітІнд.Кошторис!I425</f>
        <v>0</v>
      </c>
      <c r="K425" s="1845" t="s">
        <v>34</v>
      </c>
      <c r="L425" s="1846" t="s">
        <v>34</v>
      </c>
      <c r="M425" s="1846" t="s">
        <v>34</v>
      </c>
      <c r="N425" s="1847" t="s">
        <v>34</v>
      </c>
    </row>
    <row r="426" spans="1:14" s="213" customFormat="1" ht="12" outlineLevel="1" x14ac:dyDescent="0.25">
      <c r="A426" s="1156"/>
      <c r="B426" s="2202"/>
      <c r="C426" s="2203"/>
      <c r="D426" s="2204" t="s">
        <v>524</v>
      </c>
      <c r="E426" s="2205" t="s">
        <v>85</v>
      </c>
      <c r="F426" s="2035" t="s">
        <v>36</v>
      </c>
      <c r="G426" s="2206"/>
      <c r="H426" s="789">
        <f>ЗвітІнд.Кошторис!G426</f>
        <v>0</v>
      </c>
      <c r="I426" s="1827">
        <f>ЗвітІнд.Кошторис!H426</f>
        <v>0</v>
      </c>
      <c r="J426" s="1828">
        <f>ЗвітІнд.Кошторис!I426</f>
        <v>0</v>
      </c>
      <c r="K426" s="1829" t="s">
        <v>34</v>
      </c>
      <c r="L426" s="1830" t="s">
        <v>34</v>
      </c>
      <c r="M426" s="1830" t="s">
        <v>34</v>
      </c>
      <c r="N426" s="1831" t="s">
        <v>34</v>
      </c>
    </row>
    <row r="427" spans="1:14" s="213" customFormat="1" ht="12.75" outlineLevel="1" thickBot="1" x14ac:dyDescent="0.3">
      <c r="A427" s="1156"/>
      <c r="B427" s="2056"/>
      <c r="C427" s="2178"/>
      <c r="D427" s="2179" t="s">
        <v>524</v>
      </c>
      <c r="E427" s="2059" t="s">
        <v>420</v>
      </c>
      <c r="F427" s="2039" t="s">
        <v>62</v>
      </c>
      <c r="G427" s="2207"/>
      <c r="H427" s="1836">
        <f>ЗвітІнд.Кошторис!G427</f>
        <v>0</v>
      </c>
      <c r="I427" s="1837">
        <f>ЗвітІнд.Кошторис!H427</f>
        <v>0</v>
      </c>
      <c r="J427" s="1838">
        <f>ЗвітІнд.Кошторис!I427</f>
        <v>0</v>
      </c>
      <c r="K427" s="1839" t="s">
        <v>34</v>
      </c>
      <c r="L427" s="1840" t="s">
        <v>34</v>
      </c>
      <c r="M427" s="1840" t="s">
        <v>34</v>
      </c>
      <c r="N427" s="1841" t="s">
        <v>34</v>
      </c>
    </row>
    <row r="428" spans="1:14" s="20" customFormat="1" ht="27" outlineLevel="1" thickTop="1" thickBot="1" x14ac:dyDescent="0.3">
      <c r="A428" s="127"/>
      <c r="B428" s="2208" t="s">
        <v>695</v>
      </c>
      <c r="C428" s="2008">
        <v>2730</v>
      </c>
      <c r="D428" s="2209"/>
      <c r="E428" s="2007" t="s">
        <v>639</v>
      </c>
      <c r="F428" s="2008" t="s">
        <v>43</v>
      </c>
      <c r="G428" s="1313" t="s">
        <v>557</v>
      </c>
      <c r="H428" s="797">
        <f>ЗвітІнд.Кошторис!G428</f>
        <v>0</v>
      </c>
      <c r="I428" s="819">
        <f>ЗвітІнд.Кошторис!H428</f>
        <v>0</v>
      </c>
      <c r="J428" s="820">
        <f>ЗвітІнд.Кошторис!I428</f>
        <v>0</v>
      </c>
      <c r="K428" s="1883" t="s">
        <v>34</v>
      </c>
      <c r="L428" s="1884" t="s">
        <v>34</v>
      </c>
      <c r="M428" s="1884" t="s">
        <v>34</v>
      </c>
      <c r="N428" s="1885" t="s">
        <v>34</v>
      </c>
    </row>
    <row r="429" spans="1:14" s="20" customFormat="1" ht="17.25" outlineLevel="1" thickTop="1" thickBot="1" x14ac:dyDescent="0.3">
      <c r="A429" s="127"/>
      <c r="B429" s="1923" t="s">
        <v>696</v>
      </c>
      <c r="C429" s="1962">
        <v>2730</v>
      </c>
      <c r="D429" s="2210"/>
      <c r="E429" s="1961" t="s">
        <v>525</v>
      </c>
      <c r="F429" s="1962" t="s">
        <v>43</v>
      </c>
      <c r="G429" s="1311" t="s">
        <v>554</v>
      </c>
      <c r="H429" s="710">
        <f>ЗвітІнд.Кошторис!G429</f>
        <v>0</v>
      </c>
      <c r="I429" s="996">
        <f>ЗвітІнд.Кошторис!H429</f>
        <v>0</v>
      </c>
      <c r="J429" s="1955">
        <f>ЗвітІнд.Кошторис!I429</f>
        <v>0</v>
      </c>
      <c r="K429" s="1845" t="s">
        <v>34</v>
      </c>
      <c r="L429" s="1846" t="s">
        <v>34</v>
      </c>
      <c r="M429" s="1846" t="s">
        <v>34</v>
      </c>
      <c r="N429" s="1847" t="s">
        <v>34</v>
      </c>
    </row>
    <row r="430" spans="1:14" s="20" customFormat="1" ht="27" outlineLevel="1" thickTop="1" thickBot="1" x14ac:dyDescent="0.3">
      <c r="A430" s="127"/>
      <c r="B430" s="2211" t="s">
        <v>697</v>
      </c>
      <c r="C430" s="1638">
        <v>2730</v>
      </c>
      <c r="D430" s="2064"/>
      <c r="E430" s="2065" t="s">
        <v>156</v>
      </c>
      <c r="F430" s="1638" t="s">
        <v>43</v>
      </c>
      <c r="G430" s="1328" t="s">
        <v>826</v>
      </c>
      <c r="H430" s="710">
        <f>ЗвітІнд.Кошторис!G430</f>
        <v>0</v>
      </c>
      <c r="I430" s="996">
        <f>ЗвітІнд.Кошторис!H430</f>
        <v>0</v>
      </c>
      <c r="J430" s="1955">
        <f>ЗвітІнд.Кошторис!I430</f>
        <v>0</v>
      </c>
      <c r="K430" s="2010" t="s">
        <v>34</v>
      </c>
      <c r="L430" s="2011" t="s">
        <v>34</v>
      </c>
      <c r="M430" s="2011" t="s">
        <v>34</v>
      </c>
      <c r="N430" s="2012" t="s">
        <v>34</v>
      </c>
    </row>
    <row r="431" spans="1:14" s="81" customFormat="1" ht="19.5" thickBot="1" x14ac:dyDescent="0.3">
      <c r="A431" s="1155"/>
      <c r="B431" s="2212" t="s">
        <v>323</v>
      </c>
      <c r="C431" s="2213" t="s">
        <v>315</v>
      </c>
      <c r="D431" s="2214"/>
      <c r="E431" s="2215" t="s">
        <v>316</v>
      </c>
      <c r="F431" s="1813" t="s">
        <v>43</v>
      </c>
      <c r="G431" s="1958"/>
      <c r="H431" s="2066">
        <f>ROUND(H432+H433+H436+H437+H438+H439+H440+H441+H442,1)</f>
        <v>0.2</v>
      </c>
      <c r="I431" s="2067">
        <f t="shared" ref="I431:J431" si="21">ROUND(I432+I433+I436+I437+I438+I439+I440+I441+I442,1)</f>
        <v>0</v>
      </c>
      <c r="J431" s="2068">
        <f t="shared" si="21"/>
        <v>0.2</v>
      </c>
      <c r="K431" s="1815" t="s">
        <v>34</v>
      </c>
      <c r="L431" s="1816" t="s">
        <v>34</v>
      </c>
      <c r="M431" s="1816" t="s">
        <v>34</v>
      </c>
      <c r="N431" s="1817" t="s">
        <v>34</v>
      </c>
    </row>
    <row r="432" spans="1:14" s="20" customFormat="1" ht="16.5" outlineLevel="1" thickBot="1" x14ac:dyDescent="0.3">
      <c r="A432" s="127"/>
      <c r="B432" s="2216" t="s">
        <v>699</v>
      </c>
      <c r="C432" s="1924">
        <v>2800</v>
      </c>
      <c r="D432" s="1926" t="s">
        <v>57</v>
      </c>
      <c r="E432" s="2217" t="s">
        <v>317</v>
      </c>
      <c r="F432" s="1924" t="s">
        <v>43</v>
      </c>
      <c r="G432" s="1308" t="s">
        <v>557</v>
      </c>
      <c r="H432" s="714">
        <f>ЗвітІнд.Кошторис!G432</f>
        <v>0</v>
      </c>
      <c r="I432" s="961">
        <f>ЗвітІнд.Кошторис!H432</f>
        <v>0</v>
      </c>
      <c r="J432" s="1863">
        <f>ЗвітІнд.Кошторис!I432</f>
        <v>0</v>
      </c>
      <c r="K432" s="1864" t="s">
        <v>34</v>
      </c>
      <c r="L432" s="1865" t="s">
        <v>34</v>
      </c>
      <c r="M432" s="1865" t="s">
        <v>34</v>
      </c>
      <c r="N432" s="1866" t="s">
        <v>34</v>
      </c>
    </row>
    <row r="433" spans="1:15" s="20" customFormat="1" ht="16.5" outlineLevel="1" thickTop="1" x14ac:dyDescent="0.25">
      <c r="A433" s="127"/>
      <c r="B433" s="2218" t="s">
        <v>700</v>
      </c>
      <c r="C433" s="2219">
        <v>2800</v>
      </c>
      <c r="D433" s="2220" t="s">
        <v>57</v>
      </c>
      <c r="E433" s="1653" t="s">
        <v>318</v>
      </c>
      <c r="F433" s="1654" t="s">
        <v>43</v>
      </c>
      <c r="G433" s="1269" t="s">
        <v>557</v>
      </c>
      <c r="H433" s="639">
        <f>ЗвітІнд.Кошторис!G433</f>
        <v>0</v>
      </c>
      <c r="I433" s="787">
        <f>ЗвітІнд.Кошторис!H433</f>
        <v>0</v>
      </c>
      <c r="J433" s="788">
        <f>ЗвітІнд.Кошторис!I433</f>
        <v>0</v>
      </c>
      <c r="K433" s="1845" t="s">
        <v>34</v>
      </c>
      <c r="L433" s="1846" t="s">
        <v>34</v>
      </c>
      <c r="M433" s="1846" t="s">
        <v>34</v>
      </c>
      <c r="N433" s="1847" t="s">
        <v>34</v>
      </c>
    </row>
    <row r="434" spans="1:15" s="213" customFormat="1" ht="12" outlineLevel="1" x14ac:dyDescent="0.25">
      <c r="A434" s="1156"/>
      <c r="B434" s="2221"/>
      <c r="C434" s="2222"/>
      <c r="D434" s="2133" t="s">
        <v>57</v>
      </c>
      <c r="E434" s="2129" t="s">
        <v>85</v>
      </c>
      <c r="F434" s="2222" t="s">
        <v>36</v>
      </c>
      <c r="G434" s="1330" t="s">
        <v>557</v>
      </c>
      <c r="H434" s="789">
        <f>ЗвітІнд.Кошторис!G434</f>
        <v>0</v>
      </c>
      <c r="I434" s="1827">
        <f>ЗвітІнд.Кошторис!H434</f>
        <v>0</v>
      </c>
      <c r="J434" s="1828">
        <f>ЗвітІнд.Кошторис!I434</f>
        <v>0</v>
      </c>
      <c r="K434" s="1829" t="s">
        <v>34</v>
      </c>
      <c r="L434" s="1830" t="s">
        <v>34</v>
      </c>
      <c r="M434" s="1830" t="s">
        <v>34</v>
      </c>
      <c r="N434" s="1831" t="s">
        <v>34</v>
      </c>
    </row>
    <row r="435" spans="1:15" s="213" customFormat="1" ht="12.75" outlineLevel="1" thickBot="1" x14ac:dyDescent="0.3">
      <c r="A435" s="1156"/>
      <c r="B435" s="2192"/>
      <c r="C435" s="2193"/>
      <c r="D435" s="1872" t="s">
        <v>57</v>
      </c>
      <c r="E435" s="1835" t="s">
        <v>420</v>
      </c>
      <c r="F435" s="2196" t="s">
        <v>62</v>
      </c>
      <c r="G435" s="1329" t="s">
        <v>557</v>
      </c>
      <c r="H435" s="2029">
        <f>ЗвітІнд.Кошторис!G435</f>
        <v>0</v>
      </c>
      <c r="I435" s="2030">
        <f>ЗвітІнд.Кошторис!H435</f>
        <v>0</v>
      </c>
      <c r="J435" s="2031">
        <f>ЗвітІнд.Кошторис!I435</f>
        <v>0</v>
      </c>
      <c r="K435" s="1839" t="s">
        <v>34</v>
      </c>
      <c r="L435" s="1840" t="s">
        <v>34</v>
      </c>
      <c r="M435" s="1840" t="s">
        <v>34</v>
      </c>
      <c r="N435" s="1841" t="s">
        <v>34</v>
      </c>
    </row>
    <row r="436" spans="1:15" s="20" customFormat="1" ht="17.25" outlineLevel="1" thickTop="1" thickBot="1" x14ac:dyDescent="0.3">
      <c r="A436" s="127"/>
      <c r="B436" s="2223" t="s">
        <v>701</v>
      </c>
      <c r="C436" s="1962">
        <v>2800</v>
      </c>
      <c r="D436" s="2224" t="s">
        <v>79</v>
      </c>
      <c r="E436" s="1932" t="s">
        <v>319</v>
      </c>
      <c r="F436" s="1962" t="s">
        <v>43</v>
      </c>
      <c r="G436" s="1311" t="s">
        <v>557</v>
      </c>
      <c r="H436" s="710">
        <f>ЗвітІнд.Кошторис!G436</f>
        <v>0.2</v>
      </c>
      <c r="I436" s="996">
        <f>ЗвітІнд.Кошторис!H436</f>
        <v>0</v>
      </c>
      <c r="J436" s="1955">
        <f>ЗвітІнд.Кошторис!I436</f>
        <v>0.2</v>
      </c>
      <c r="K436" s="1883" t="s">
        <v>34</v>
      </c>
      <c r="L436" s="1884" t="s">
        <v>34</v>
      </c>
      <c r="M436" s="1884" t="s">
        <v>34</v>
      </c>
      <c r="N436" s="1866" t="s">
        <v>34</v>
      </c>
    </row>
    <row r="437" spans="1:15" s="20" customFormat="1" ht="17.25" outlineLevel="1" thickTop="1" thickBot="1" x14ac:dyDescent="0.3">
      <c r="A437" s="127"/>
      <c r="B437" s="2223" t="s">
        <v>702</v>
      </c>
      <c r="C437" s="2225">
        <v>2800</v>
      </c>
      <c r="D437" s="2226" t="s">
        <v>141</v>
      </c>
      <c r="E437" s="2227" t="s">
        <v>320</v>
      </c>
      <c r="F437" s="2225" t="s">
        <v>43</v>
      </c>
      <c r="G437" s="1311" t="s">
        <v>554</v>
      </c>
      <c r="H437" s="797">
        <f>ЗвітІнд.Кошторис!G437</f>
        <v>0</v>
      </c>
      <c r="I437" s="819">
        <f>ЗвітІнд.Кошторис!H437</f>
        <v>0</v>
      </c>
      <c r="J437" s="820">
        <f>ЗвітІнд.Кошторис!I437</f>
        <v>0</v>
      </c>
      <c r="K437" s="1864" t="s">
        <v>34</v>
      </c>
      <c r="L437" s="1865" t="s">
        <v>34</v>
      </c>
      <c r="M437" s="1865" t="s">
        <v>34</v>
      </c>
      <c r="N437" s="1866" t="s">
        <v>34</v>
      </c>
    </row>
    <row r="438" spans="1:15" s="132" customFormat="1" ht="27" outlineLevel="1" thickTop="1" thickBot="1" x14ac:dyDescent="0.3">
      <c r="A438" s="448"/>
      <c r="B438" s="2223" t="s">
        <v>703</v>
      </c>
      <c r="C438" s="1909">
        <v>2800</v>
      </c>
      <c r="D438" s="1936"/>
      <c r="E438" s="1917" t="s">
        <v>600</v>
      </c>
      <c r="F438" s="1862" t="s">
        <v>43</v>
      </c>
      <c r="G438" s="1935"/>
      <c r="H438" s="714">
        <f>ЗвітІнд.Кошторис!G438</f>
        <v>0</v>
      </c>
      <c r="I438" s="961">
        <f>ЗвітІнд.Кошторис!H438</f>
        <v>0</v>
      </c>
      <c r="J438" s="1863">
        <f>ЗвітІнд.Кошторис!I438</f>
        <v>0</v>
      </c>
      <c r="K438" s="1864" t="s">
        <v>34</v>
      </c>
      <c r="L438" s="1865" t="s">
        <v>34</v>
      </c>
      <c r="M438" s="1865" t="s">
        <v>34</v>
      </c>
      <c r="N438" s="1866" t="s">
        <v>34</v>
      </c>
      <c r="O438" s="143"/>
    </row>
    <row r="439" spans="1:15" s="132" customFormat="1" ht="27" outlineLevel="1" thickTop="1" thickBot="1" x14ac:dyDescent="0.3">
      <c r="A439" s="448"/>
      <c r="B439" s="2223" t="s">
        <v>704</v>
      </c>
      <c r="C439" s="1930">
        <v>2800</v>
      </c>
      <c r="D439" s="1931"/>
      <c r="E439" s="1932" t="s">
        <v>601</v>
      </c>
      <c r="F439" s="1933" t="s">
        <v>43</v>
      </c>
      <c r="G439" s="1935"/>
      <c r="H439" s="714">
        <f>ЗвітІнд.Кошторис!G439</f>
        <v>0</v>
      </c>
      <c r="I439" s="961">
        <f>ЗвітІнд.Кошторис!H439</f>
        <v>0</v>
      </c>
      <c r="J439" s="1863">
        <f>ЗвітІнд.Кошторис!I439</f>
        <v>0</v>
      </c>
      <c r="K439" s="1883" t="s">
        <v>34</v>
      </c>
      <c r="L439" s="1884" t="s">
        <v>34</v>
      </c>
      <c r="M439" s="1884" t="s">
        <v>34</v>
      </c>
      <c r="N439" s="1866" t="s">
        <v>34</v>
      </c>
      <c r="O439" s="143"/>
    </row>
    <row r="440" spans="1:15" s="132" customFormat="1" ht="27" outlineLevel="1" thickTop="1" thickBot="1" x14ac:dyDescent="0.3">
      <c r="A440" s="448"/>
      <c r="B440" s="2223" t="s">
        <v>705</v>
      </c>
      <c r="C440" s="1930">
        <v>2800</v>
      </c>
      <c r="D440" s="1931"/>
      <c r="E440" s="1932" t="s">
        <v>602</v>
      </c>
      <c r="F440" s="1933" t="s">
        <v>43</v>
      </c>
      <c r="G440" s="1934"/>
      <c r="H440" s="797">
        <f>ЗвітІнд.Кошторис!G440</f>
        <v>0</v>
      </c>
      <c r="I440" s="819">
        <f>ЗвітІнд.Кошторис!H440</f>
        <v>0</v>
      </c>
      <c r="J440" s="820">
        <f>ЗвітІнд.Кошторис!I440</f>
        <v>0</v>
      </c>
      <c r="K440" s="1883" t="s">
        <v>34</v>
      </c>
      <c r="L440" s="1884" t="s">
        <v>34</v>
      </c>
      <c r="M440" s="1884" t="s">
        <v>34</v>
      </c>
      <c r="N440" s="1866" t="s">
        <v>34</v>
      </c>
      <c r="O440" s="143"/>
    </row>
    <row r="441" spans="1:15" s="20" customFormat="1" ht="17.25" outlineLevel="1" thickTop="1" thickBot="1" x14ac:dyDescent="0.3">
      <c r="A441" s="127"/>
      <c r="B441" s="2223" t="s">
        <v>706</v>
      </c>
      <c r="C441" s="1962">
        <v>2800</v>
      </c>
      <c r="D441" s="2210"/>
      <c r="E441" s="1932" t="s">
        <v>538</v>
      </c>
      <c r="F441" s="1962" t="s">
        <v>43</v>
      </c>
      <c r="G441" s="1331" t="s">
        <v>557</v>
      </c>
      <c r="H441" s="710">
        <f>ЗвітІнд.Кошторис!G441</f>
        <v>0</v>
      </c>
      <c r="I441" s="996">
        <f>ЗвітІнд.Кошторис!H441</f>
        <v>0</v>
      </c>
      <c r="J441" s="1955">
        <f>ЗвітІнд.Кошторис!I441</f>
        <v>0</v>
      </c>
      <c r="K441" s="1864" t="s">
        <v>34</v>
      </c>
      <c r="L441" s="1865" t="s">
        <v>34</v>
      </c>
      <c r="M441" s="1865" t="s">
        <v>34</v>
      </c>
      <c r="N441" s="1866" t="s">
        <v>34</v>
      </c>
    </row>
    <row r="442" spans="1:15" s="20" customFormat="1" ht="27" outlineLevel="1" thickTop="1" thickBot="1" x14ac:dyDescent="0.3">
      <c r="A442" s="127"/>
      <c r="B442" s="2228" t="s">
        <v>707</v>
      </c>
      <c r="C442" s="1638">
        <v>2800</v>
      </c>
      <c r="D442" s="2064"/>
      <c r="E442" s="2065" t="s">
        <v>156</v>
      </c>
      <c r="F442" s="1638" t="s">
        <v>43</v>
      </c>
      <c r="G442" s="1328" t="s">
        <v>826</v>
      </c>
      <c r="H442" s="811">
        <f>ЗвітІнд.Кошторис!G442</f>
        <v>0</v>
      </c>
      <c r="I442" s="1002">
        <f>ЗвітІнд.Кошторис!H442</f>
        <v>0</v>
      </c>
      <c r="J442" s="1944">
        <f>ЗвітІнд.Кошторис!I442</f>
        <v>0</v>
      </c>
      <c r="K442" s="2010" t="s">
        <v>34</v>
      </c>
      <c r="L442" s="2011" t="s">
        <v>34</v>
      </c>
      <c r="M442" s="2011" t="s">
        <v>34</v>
      </c>
      <c r="N442" s="2012" t="s">
        <v>34</v>
      </c>
    </row>
    <row r="443" spans="1:15" s="81" customFormat="1" ht="24" thickBot="1" x14ac:dyDescent="0.3">
      <c r="A443" s="1170"/>
      <c r="B443" s="2229"/>
      <c r="C443" s="2230" t="s">
        <v>321</v>
      </c>
      <c r="D443" s="2231"/>
      <c r="E443" s="2232" t="s">
        <v>322</v>
      </c>
      <c r="F443" s="1748" t="s">
        <v>43</v>
      </c>
      <c r="G443" s="2233"/>
      <c r="H443" s="2234">
        <f>H444+H601</f>
        <v>23534.1</v>
      </c>
      <c r="I443" s="2235">
        <f>I444+I601</f>
        <v>4539</v>
      </c>
      <c r="J443" s="2236">
        <f>J444+J601</f>
        <v>18995.099999999999</v>
      </c>
      <c r="K443" s="2237" t="s">
        <v>34</v>
      </c>
      <c r="L443" s="1754" t="s">
        <v>34</v>
      </c>
      <c r="M443" s="1754" t="s">
        <v>34</v>
      </c>
      <c r="N443" s="1755" t="s">
        <v>34</v>
      </c>
      <c r="O443" s="438"/>
    </row>
    <row r="444" spans="1:15" s="81" customFormat="1" ht="24" thickBot="1" x14ac:dyDescent="0.3">
      <c r="A444" s="1171"/>
      <c r="B444" s="2238" t="s">
        <v>709</v>
      </c>
      <c r="C444" s="1800">
        <v>3100</v>
      </c>
      <c r="D444" s="1801"/>
      <c r="E444" s="2239" t="s">
        <v>324</v>
      </c>
      <c r="F444" s="1802" t="s">
        <v>43</v>
      </c>
      <c r="G444" s="2240"/>
      <c r="H444" s="2241">
        <f>H445+H532+H562+H581+H598</f>
        <v>23534.1</v>
      </c>
      <c r="I444" s="943">
        <f>I445+I532+I562+I581+I598</f>
        <v>4539</v>
      </c>
      <c r="J444" s="2242">
        <f>J445+J532+J562+J581+J598</f>
        <v>18995.099999999999</v>
      </c>
      <c r="K444" s="1764" t="s">
        <v>34</v>
      </c>
      <c r="L444" s="1766" t="s">
        <v>34</v>
      </c>
      <c r="M444" s="1766" t="s">
        <v>34</v>
      </c>
      <c r="N444" s="1767" t="s">
        <v>34</v>
      </c>
    </row>
    <row r="445" spans="1:15" s="103" customFormat="1" ht="29.25" thickBot="1" x14ac:dyDescent="0.3">
      <c r="A445" s="131"/>
      <c r="B445" s="1809" t="s">
        <v>710</v>
      </c>
      <c r="C445" s="1956" t="s">
        <v>325</v>
      </c>
      <c r="D445" s="1811"/>
      <c r="E445" s="1957" t="s">
        <v>326</v>
      </c>
      <c r="F445" s="1813" t="s">
        <v>43</v>
      </c>
      <c r="G445" s="1958"/>
      <c r="H445" s="2049">
        <f>ROUND(H446+H478+H481+H488+H491+H494+H510+H517+H524+H525+H526+H527+H530+H531,1)</f>
        <v>442.1</v>
      </c>
      <c r="I445" s="928">
        <f>ROUND(I446+I478+I481+I488+I491+I494+I510+I517+I524+I525+I526+I527+I530+I531,1)</f>
        <v>0</v>
      </c>
      <c r="J445" s="2050">
        <f>ROUND(J446+J478+J481+J488+J491+J494+J510+J517+J524+J525+J526+J527+J530+J531,1)</f>
        <v>442.1</v>
      </c>
      <c r="K445" s="1815" t="s">
        <v>34</v>
      </c>
      <c r="L445" s="1816" t="s">
        <v>34</v>
      </c>
      <c r="M445" s="1816" t="s">
        <v>34</v>
      </c>
      <c r="N445" s="1817" t="s">
        <v>34</v>
      </c>
    </row>
    <row r="446" spans="1:15" s="131" customFormat="1" ht="26.25" outlineLevel="1" thickBot="1" x14ac:dyDescent="0.3">
      <c r="B446" s="1877" t="s">
        <v>711</v>
      </c>
      <c r="C446" s="1909">
        <v>3110</v>
      </c>
      <c r="D446" s="1910" t="s">
        <v>57</v>
      </c>
      <c r="E446" s="1917" t="s">
        <v>327</v>
      </c>
      <c r="F446" s="1859" t="s">
        <v>43</v>
      </c>
      <c r="G446" s="1299" t="s">
        <v>555</v>
      </c>
      <c r="H446" s="714">
        <f>ЗвітІнд.Кошторис!G446</f>
        <v>0</v>
      </c>
      <c r="I446" s="961">
        <f>ЗвітІнд.Кошторис!H446</f>
        <v>0</v>
      </c>
      <c r="J446" s="1863">
        <f>ЗвітІнд.Кошторис!I446</f>
        <v>0</v>
      </c>
      <c r="K446" s="2199" t="s">
        <v>34</v>
      </c>
      <c r="L446" s="2200" t="s">
        <v>34</v>
      </c>
      <c r="M446" s="2200" t="s">
        <v>34</v>
      </c>
      <c r="N446" s="2201" t="s">
        <v>34</v>
      </c>
    </row>
    <row r="447" spans="1:15" s="143" customFormat="1" ht="13.5" outlineLevel="1" thickTop="1" x14ac:dyDescent="0.25">
      <c r="A447" s="131"/>
      <c r="B447" s="1886" t="s">
        <v>712</v>
      </c>
      <c r="C447" s="2243">
        <v>3110</v>
      </c>
      <c r="D447" s="2244" t="s">
        <v>57</v>
      </c>
      <c r="E447" s="2245" t="s">
        <v>328</v>
      </c>
      <c r="F447" s="1898" t="s">
        <v>43</v>
      </c>
      <c r="G447" s="1297" t="s">
        <v>555</v>
      </c>
      <c r="H447" s="639">
        <f>ЗвітІнд.Кошторис!G447</f>
        <v>0</v>
      </c>
      <c r="I447" s="787">
        <f>ЗвітІнд.Кошторис!H447</f>
        <v>0</v>
      </c>
      <c r="J447" s="788">
        <f>ЗвітІнд.Кошторис!I447</f>
        <v>0</v>
      </c>
      <c r="K447" s="1845" t="s">
        <v>34</v>
      </c>
      <c r="L447" s="1846" t="s">
        <v>34</v>
      </c>
      <c r="M447" s="1846" t="s">
        <v>34</v>
      </c>
      <c r="N447" s="1847" t="s">
        <v>34</v>
      </c>
    </row>
    <row r="448" spans="1:15" s="161" customFormat="1" ht="12" outlineLevel="1" x14ac:dyDescent="0.25">
      <c r="A448" s="1156"/>
      <c r="B448" s="1889"/>
      <c r="C448" s="2246"/>
      <c r="D448" s="2247" t="s">
        <v>57</v>
      </c>
      <c r="E448" s="1850" t="s">
        <v>85</v>
      </c>
      <c r="F448" s="1851" t="s">
        <v>35</v>
      </c>
      <c r="G448" s="1295" t="s">
        <v>555</v>
      </c>
      <c r="H448" s="789">
        <f>ЗвітІнд.Кошторис!G448</f>
        <v>0</v>
      </c>
      <c r="I448" s="1827">
        <f>ЗвітІнд.Кошторис!H448</f>
        <v>0</v>
      </c>
      <c r="J448" s="1828">
        <f>ЗвітІнд.Кошторис!I448</f>
        <v>0</v>
      </c>
      <c r="K448" s="1829" t="s">
        <v>34</v>
      </c>
      <c r="L448" s="1830" t="s">
        <v>34</v>
      </c>
      <c r="M448" s="1830" t="s">
        <v>34</v>
      </c>
      <c r="N448" s="1831" t="s">
        <v>34</v>
      </c>
    </row>
    <row r="449" spans="1:14" s="161" customFormat="1" ht="12" outlineLevel="1" x14ac:dyDescent="0.25">
      <c r="A449" s="1156"/>
      <c r="B449" s="1889"/>
      <c r="C449" s="2246"/>
      <c r="D449" s="2247" t="s">
        <v>57</v>
      </c>
      <c r="E449" s="1850" t="s">
        <v>86</v>
      </c>
      <c r="F449" s="1851" t="s">
        <v>62</v>
      </c>
      <c r="G449" s="1301" t="s">
        <v>555</v>
      </c>
      <c r="H449" s="1892">
        <f>ЗвітІнд.Кошторис!G449</f>
        <v>0</v>
      </c>
      <c r="I449" s="1893">
        <f>ЗвітІнд.Кошторис!H449</f>
        <v>0</v>
      </c>
      <c r="J449" s="1894">
        <f>ЗвітІнд.Кошторис!I449</f>
        <v>0</v>
      </c>
      <c r="K449" s="1829" t="s">
        <v>34</v>
      </c>
      <c r="L449" s="1830" t="s">
        <v>34</v>
      </c>
      <c r="M449" s="1830" t="s">
        <v>34</v>
      </c>
      <c r="N449" s="1831" t="s">
        <v>34</v>
      </c>
    </row>
    <row r="450" spans="1:14" s="143" customFormat="1" ht="12.75" outlineLevel="1" x14ac:dyDescent="0.25">
      <c r="A450" s="131"/>
      <c r="B450" s="1886" t="s">
        <v>713</v>
      </c>
      <c r="C450" s="2243">
        <v>3110</v>
      </c>
      <c r="D450" s="2244" t="s">
        <v>57</v>
      </c>
      <c r="E450" s="2248" t="s">
        <v>329</v>
      </c>
      <c r="F450" s="1898" t="s">
        <v>43</v>
      </c>
      <c r="G450" s="1302" t="s">
        <v>555</v>
      </c>
      <c r="H450" s="636">
        <f>ЗвітІнд.Кошторис!G450</f>
        <v>0</v>
      </c>
      <c r="I450" s="806">
        <f>ЗвітІнд.Кошторис!H450</f>
        <v>0</v>
      </c>
      <c r="J450" s="807">
        <f>ЗвітІнд.Кошторис!I450</f>
        <v>0</v>
      </c>
      <c r="K450" s="1899" t="s">
        <v>34</v>
      </c>
      <c r="L450" s="1900" t="s">
        <v>34</v>
      </c>
      <c r="M450" s="1900" t="s">
        <v>34</v>
      </c>
      <c r="N450" s="1901" t="s">
        <v>34</v>
      </c>
    </row>
    <row r="451" spans="1:14" s="161" customFormat="1" ht="12" outlineLevel="1" x14ac:dyDescent="0.25">
      <c r="A451" s="1156"/>
      <c r="B451" s="1889"/>
      <c r="C451" s="2246"/>
      <c r="D451" s="2247" t="s">
        <v>57</v>
      </c>
      <c r="E451" s="1850" t="s">
        <v>85</v>
      </c>
      <c r="F451" s="1851" t="s">
        <v>35</v>
      </c>
      <c r="G451" s="1295" t="s">
        <v>555</v>
      </c>
      <c r="H451" s="789">
        <f>ЗвітІнд.Кошторис!G451</f>
        <v>0</v>
      </c>
      <c r="I451" s="1827">
        <f>ЗвітІнд.Кошторис!H451</f>
        <v>0</v>
      </c>
      <c r="J451" s="1828">
        <f>ЗвітІнд.Кошторис!I451</f>
        <v>0</v>
      </c>
      <c r="K451" s="1829" t="s">
        <v>34</v>
      </c>
      <c r="L451" s="1830" t="s">
        <v>34</v>
      </c>
      <c r="M451" s="1830" t="s">
        <v>34</v>
      </c>
      <c r="N451" s="1831" t="s">
        <v>34</v>
      </c>
    </row>
    <row r="452" spans="1:14" s="161" customFormat="1" ht="12" outlineLevel="1" x14ac:dyDescent="0.25">
      <c r="A452" s="1156"/>
      <c r="B452" s="1889"/>
      <c r="C452" s="2246"/>
      <c r="D452" s="2247" t="s">
        <v>57</v>
      </c>
      <c r="E452" s="1850" t="s">
        <v>86</v>
      </c>
      <c r="F452" s="1851" t="s">
        <v>62</v>
      </c>
      <c r="G452" s="1295" t="s">
        <v>555</v>
      </c>
      <c r="H452" s="1902">
        <f>ЗвітІнд.Кошторис!G452</f>
        <v>0</v>
      </c>
      <c r="I452" s="1903">
        <f>ЗвітІнд.Кошторис!H452</f>
        <v>0</v>
      </c>
      <c r="J452" s="1904">
        <f>ЗвітІнд.Кошторис!I452</f>
        <v>0</v>
      </c>
      <c r="K452" s="1829" t="s">
        <v>34</v>
      </c>
      <c r="L452" s="1830" t="s">
        <v>34</v>
      </c>
      <c r="M452" s="1830" t="s">
        <v>34</v>
      </c>
      <c r="N452" s="1831" t="s">
        <v>34</v>
      </c>
    </row>
    <row r="453" spans="1:14" s="131" customFormat="1" ht="12.75" outlineLevel="1" x14ac:dyDescent="0.25">
      <c r="B453" s="1911" t="s">
        <v>714</v>
      </c>
      <c r="C453" s="1912">
        <v>3110</v>
      </c>
      <c r="D453" s="1913" t="s">
        <v>57</v>
      </c>
      <c r="E453" s="2249" t="s">
        <v>330</v>
      </c>
      <c r="F453" s="1887" t="s">
        <v>43</v>
      </c>
      <c r="G453" s="1294" t="s">
        <v>555</v>
      </c>
      <c r="H453" s="639">
        <f>ЗвітІнд.Кошторис!G453</f>
        <v>0</v>
      </c>
      <c r="I453" s="787">
        <f>ЗвітІнд.Кошторис!H453</f>
        <v>0</v>
      </c>
      <c r="J453" s="788">
        <f>ЗвітІнд.Кошторис!I453</f>
        <v>0</v>
      </c>
      <c r="K453" s="1899" t="s">
        <v>34</v>
      </c>
      <c r="L453" s="1900" t="s">
        <v>34</v>
      </c>
      <c r="M453" s="1900" t="s">
        <v>34</v>
      </c>
      <c r="N453" s="1901" t="s">
        <v>34</v>
      </c>
    </row>
    <row r="454" spans="1:14" s="229" customFormat="1" ht="12.75" outlineLevel="1" x14ac:dyDescent="0.25">
      <c r="A454" s="131"/>
      <c r="B454" s="2250" t="s">
        <v>715</v>
      </c>
      <c r="C454" s="2251">
        <v>3110</v>
      </c>
      <c r="D454" s="2247" t="s">
        <v>57</v>
      </c>
      <c r="E454" s="2252" t="s">
        <v>331</v>
      </c>
      <c r="F454" s="2253" t="s">
        <v>43</v>
      </c>
      <c r="G454" s="1332" t="s">
        <v>555</v>
      </c>
      <c r="H454" s="821">
        <f>ЗвітІнд.Кошторис!G454</f>
        <v>0</v>
      </c>
      <c r="I454" s="822">
        <f>ЗвітІнд.Кошторис!H454</f>
        <v>0</v>
      </c>
      <c r="J454" s="823">
        <f>ЗвітІнд.Кошторис!I454</f>
        <v>0</v>
      </c>
      <c r="K454" s="1895" t="s">
        <v>34</v>
      </c>
      <c r="L454" s="1896" t="s">
        <v>34</v>
      </c>
      <c r="M454" s="1896" t="s">
        <v>34</v>
      </c>
      <c r="N454" s="1897" t="s">
        <v>34</v>
      </c>
    </row>
    <row r="455" spans="1:14" s="230" customFormat="1" ht="11.25" outlineLevel="1" x14ac:dyDescent="0.25">
      <c r="A455" s="1169"/>
      <c r="B455" s="2254"/>
      <c r="C455" s="2255"/>
      <c r="D455" s="2256" t="s">
        <v>57</v>
      </c>
      <c r="E455" s="2257" t="s">
        <v>85</v>
      </c>
      <c r="F455" s="2258" t="s">
        <v>35</v>
      </c>
      <c r="G455" s="1333" t="s">
        <v>555</v>
      </c>
      <c r="H455" s="824">
        <f>ЗвітІнд.Кошторис!G455</f>
        <v>0</v>
      </c>
      <c r="I455" s="1980">
        <f>ЗвітІнд.Кошторис!H455</f>
        <v>0</v>
      </c>
      <c r="J455" s="1981">
        <f>ЗвітІнд.Кошторис!I455</f>
        <v>0</v>
      </c>
      <c r="K455" s="1982" t="s">
        <v>34</v>
      </c>
      <c r="L455" s="1983" t="s">
        <v>34</v>
      </c>
      <c r="M455" s="1983" t="s">
        <v>34</v>
      </c>
      <c r="N455" s="1984" t="s">
        <v>34</v>
      </c>
    </row>
    <row r="456" spans="1:14" s="230" customFormat="1" ht="11.25" outlineLevel="1" x14ac:dyDescent="0.25">
      <c r="A456" s="1169"/>
      <c r="B456" s="2254"/>
      <c r="C456" s="2255"/>
      <c r="D456" s="2256" t="s">
        <v>57</v>
      </c>
      <c r="E456" s="2257" t="s">
        <v>86</v>
      </c>
      <c r="F456" s="2258" t="s">
        <v>62</v>
      </c>
      <c r="G456" s="1334" t="s">
        <v>555</v>
      </c>
      <c r="H456" s="2259">
        <f>ЗвітІнд.Кошторис!G456</f>
        <v>0</v>
      </c>
      <c r="I456" s="2260">
        <f>ЗвітІнд.Кошторис!H456</f>
        <v>0</v>
      </c>
      <c r="J456" s="2261">
        <f>ЗвітІнд.Кошторис!I456</f>
        <v>0</v>
      </c>
      <c r="K456" s="1982" t="s">
        <v>34</v>
      </c>
      <c r="L456" s="1983" t="s">
        <v>34</v>
      </c>
      <c r="M456" s="1983" t="s">
        <v>34</v>
      </c>
      <c r="N456" s="1984" t="s">
        <v>34</v>
      </c>
    </row>
    <row r="457" spans="1:14" s="229" customFormat="1" ht="12.75" outlineLevel="1" x14ac:dyDescent="0.25">
      <c r="A457" s="131"/>
      <c r="B457" s="2250" t="s">
        <v>716</v>
      </c>
      <c r="C457" s="2251">
        <v>3110</v>
      </c>
      <c r="D457" s="2247" t="s">
        <v>57</v>
      </c>
      <c r="E457" s="2252" t="s">
        <v>332</v>
      </c>
      <c r="F457" s="2253" t="s">
        <v>43</v>
      </c>
      <c r="G457" s="1295" t="s">
        <v>555</v>
      </c>
      <c r="H457" s="859">
        <f>ЗвітІнд.Кошторис!G457</f>
        <v>0</v>
      </c>
      <c r="I457" s="860">
        <f>ЗвітІнд.Кошторис!H457</f>
        <v>0</v>
      </c>
      <c r="J457" s="861">
        <f>ЗвітІнд.Кошторис!I457</f>
        <v>0</v>
      </c>
      <c r="K457" s="1895" t="s">
        <v>34</v>
      </c>
      <c r="L457" s="1896" t="s">
        <v>34</v>
      </c>
      <c r="M457" s="1896" t="s">
        <v>34</v>
      </c>
      <c r="N457" s="1897" t="s">
        <v>34</v>
      </c>
    </row>
    <row r="458" spans="1:14" s="230" customFormat="1" ht="11.25" outlineLevel="1" x14ac:dyDescent="0.25">
      <c r="A458" s="1169"/>
      <c r="B458" s="2254"/>
      <c r="C458" s="2255"/>
      <c r="D458" s="2256" t="s">
        <v>57</v>
      </c>
      <c r="E458" s="2257" t="s">
        <v>85</v>
      </c>
      <c r="F458" s="2258" t="s">
        <v>35</v>
      </c>
      <c r="G458" s="1333" t="s">
        <v>555</v>
      </c>
      <c r="H458" s="824">
        <f>ЗвітІнд.Кошторис!G458</f>
        <v>0</v>
      </c>
      <c r="I458" s="1980">
        <f>ЗвітІнд.Кошторис!H458</f>
        <v>0</v>
      </c>
      <c r="J458" s="1981">
        <f>ЗвітІнд.Кошторис!I458</f>
        <v>0</v>
      </c>
      <c r="K458" s="1982" t="s">
        <v>34</v>
      </c>
      <c r="L458" s="1983" t="s">
        <v>34</v>
      </c>
      <c r="M458" s="1983" t="s">
        <v>34</v>
      </c>
      <c r="N458" s="1984" t="s">
        <v>34</v>
      </c>
    </row>
    <row r="459" spans="1:14" s="230" customFormat="1" ht="11.25" outlineLevel="1" x14ac:dyDescent="0.25">
      <c r="A459" s="1169"/>
      <c r="B459" s="2254"/>
      <c r="C459" s="2255"/>
      <c r="D459" s="2256" t="s">
        <v>57</v>
      </c>
      <c r="E459" s="2257" t="s">
        <v>86</v>
      </c>
      <c r="F459" s="2258" t="s">
        <v>62</v>
      </c>
      <c r="G459" s="1333" t="s">
        <v>555</v>
      </c>
      <c r="H459" s="1985">
        <f>ЗвітІнд.Кошторис!G459</f>
        <v>0</v>
      </c>
      <c r="I459" s="1986">
        <f>ЗвітІнд.Кошторис!H459</f>
        <v>0</v>
      </c>
      <c r="J459" s="1987">
        <f>ЗвітІнд.Кошторис!I459</f>
        <v>0</v>
      </c>
      <c r="K459" s="1982" t="s">
        <v>34</v>
      </c>
      <c r="L459" s="1983" t="s">
        <v>34</v>
      </c>
      <c r="M459" s="1983" t="s">
        <v>34</v>
      </c>
      <c r="N459" s="1984" t="s">
        <v>34</v>
      </c>
    </row>
    <row r="460" spans="1:14" s="229" customFormat="1" ht="12.75" outlineLevel="1" x14ac:dyDescent="0.25">
      <c r="A460" s="131"/>
      <c r="B460" s="1965" t="s">
        <v>717</v>
      </c>
      <c r="C460" s="1966">
        <v>3110</v>
      </c>
      <c r="D460" s="1870" t="s">
        <v>57</v>
      </c>
      <c r="E460" s="1973" t="s">
        <v>333</v>
      </c>
      <c r="F460" s="2253" t="s">
        <v>43</v>
      </c>
      <c r="G460" s="1332" t="s">
        <v>555</v>
      </c>
      <c r="H460" s="821">
        <f>ЗвітІнд.Кошторис!G460</f>
        <v>0</v>
      </c>
      <c r="I460" s="822">
        <f>ЗвітІнд.Кошторис!H460</f>
        <v>0</v>
      </c>
      <c r="J460" s="823">
        <f>ЗвітІнд.Кошторис!I460</f>
        <v>0</v>
      </c>
      <c r="K460" s="1895" t="s">
        <v>34</v>
      </c>
      <c r="L460" s="1896" t="s">
        <v>34</v>
      </c>
      <c r="M460" s="1896" t="s">
        <v>34</v>
      </c>
      <c r="N460" s="1897" t="s">
        <v>34</v>
      </c>
    </row>
    <row r="461" spans="1:14" s="230" customFormat="1" ht="11.25" outlineLevel="1" x14ac:dyDescent="0.25">
      <c r="A461" s="1169"/>
      <c r="B461" s="1975"/>
      <c r="C461" s="1976"/>
      <c r="D461" s="1977" t="s">
        <v>57</v>
      </c>
      <c r="E461" s="1978" t="s">
        <v>85</v>
      </c>
      <c r="F461" s="2258" t="s">
        <v>35</v>
      </c>
      <c r="G461" s="1333" t="s">
        <v>555</v>
      </c>
      <c r="H461" s="824">
        <f>ЗвітІнд.Кошторис!G461</f>
        <v>0</v>
      </c>
      <c r="I461" s="1980">
        <f>ЗвітІнд.Кошторис!H461</f>
        <v>0</v>
      </c>
      <c r="J461" s="1981">
        <f>ЗвітІнд.Кошторис!I461</f>
        <v>0</v>
      </c>
      <c r="K461" s="1982" t="s">
        <v>34</v>
      </c>
      <c r="L461" s="1983" t="s">
        <v>34</v>
      </c>
      <c r="M461" s="1983" t="s">
        <v>34</v>
      </c>
      <c r="N461" s="1984" t="s">
        <v>34</v>
      </c>
    </row>
    <row r="462" spans="1:14" s="230" customFormat="1" ht="11.25" outlineLevel="1" x14ac:dyDescent="0.25">
      <c r="A462" s="1169"/>
      <c r="B462" s="1975"/>
      <c r="C462" s="1976"/>
      <c r="D462" s="1977" t="s">
        <v>57</v>
      </c>
      <c r="E462" s="2262" t="s">
        <v>86</v>
      </c>
      <c r="F462" s="2263" t="s">
        <v>62</v>
      </c>
      <c r="G462" s="1334" t="s">
        <v>555</v>
      </c>
      <c r="H462" s="2259">
        <f>ЗвітІнд.Кошторис!G462</f>
        <v>0</v>
      </c>
      <c r="I462" s="2260">
        <f>ЗвітІнд.Кошторис!H462</f>
        <v>0</v>
      </c>
      <c r="J462" s="2261">
        <f>ЗвітІнд.Кошторис!I462</f>
        <v>0</v>
      </c>
      <c r="K462" s="1982" t="s">
        <v>34</v>
      </c>
      <c r="L462" s="1983" t="s">
        <v>34</v>
      </c>
      <c r="M462" s="1983" t="s">
        <v>34</v>
      </c>
      <c r="N462" s="1984" t="s">
        <v>34</v>
      </c>
    </row>
    <row r="463" spans="1:14" s="143" customFormat="1" ht="12.75" outlineLevel="1" x14ac:dyDescent="0.25">
      <c r="A463" s="131"/>
      <c r="B463" s="1911" t="s">
        <v>718</v>
      </c>
      <c r="C463" s="1912">
        <v>3110</v>
      </c>
      <c r="D463" s="1913" t="s">
        <v>57</v>
      </c>
      <c r="E463" s="2264" t="s">
        <v>334</v>
      </c>
      <c r="F463" s="1898" t="s">
        <v>43</v>
      </c>
      <c r="G463" s="1302" t="s">
        <v>555</v>
      </c>
      <c r="H463" s="636">
        <f>ЗвітІнд.Кошторис!G463</f>
        <v>0</v>
      </c>
      <c r="I463" s="806">
        <f>ЗвітІнд.Кошторис!H463</f>
        <v>0</v>
      </c>
      <c r="J463" s="807">
        <f>ЗвітІнд.Кошторис!I463</f>
        <v>0</v>
      </c>
      <c r="K463" s="1899" t="s">
        <v>34</v>
      </c>
      <c r="L463" s="1900" t="s">
        <v>34</v>
      </c>
      <c r="M463" s="1900" t="s">
        <v>34</v>
      </c>
      <c r="N463" s="1901" t="s">
        <v>34</v>
      </c>
    </row>
    <row r="464" spans="1:14" s="161" customFormat="1" ht="12" outlineLevel="1" x14ac:dyDescent="0.25">
      <c r="A464" s="1156"/>
      <c r="B464" s="1906"/>
      <c r="C464" s="1914"/>
      <c r="D464" s="1870" t="s">
        <v>57</v>
      </c>
      <c r="E464" s="1967" t="s">
        <v>85</v>
      </c>
      <c r="F464" s="1851" t="s">
        <v>35</v>
      </c>
      <c r="G464" s="1295" t="s">
        <v>555</v>
      </c>
      <c r="H464" s="789">
        <f>ЗвітІнд.Кошторис!G464</f>
        <v>0</v>
      </c>
      <c r="I464" s="1827">
        <f>ЗвітІнд.Кошторис!H464</f>
        <v>0</v>
      </c>
      <c r="J464" s="1828">
        <f>ЗвітІнд.Кошторис!I464</f>
        <v>0</v>
      </c>
      <c r="K464" s="1829" t="s">
        <v>34</v>
      </c>
      <c r="L464" s="1830" t="s">
        <v>34</v>
      </c>
      <c r="M464" s="1830" t="s">
        <v>34</v>
      </c>
      <c r="N464" s="1831" t="s">
        <v>34</v>
      </c>
    </row>
    <row r="465" spans="1:14" s="161" customFormat="1" ht="12" outlineLevel="1" x14ac:dyDescent="0.25">
      <c r="A465" s="1156"/>
      <c r="B465" s="1906"/>
      <c r="C465" s="1914"/>
      <c r="D465" s="1870" t="s">
        <v>57</v>
      </c>
      <c r="E465" s="1967" t="s">
        <v>86</v>
      </c>
      <c r="F465" s="1851" t="s">
        <v>62</v>
      </c>
      <c r="G465" s="1295" t="s">
        <v>555</v>
      </c>
      <c r="H465" s="1902">
        <f>ЗвітІнд.Кошторис!G465</f>
        <v>0</v>
      </c>
      <c r="I465" s="1903">
        <f>ЗвітІнд.Кошторис!H465</f>
        <v>0</v>
      </c>
      <c r="J465" s="1904">
        <f>ЗвітІнд.Кошторис!I465</f>
        <v>0</v>
      </c>
      <c r="K465" s="1829" t="s">
        <v>34</v>
      </c>
      <c r="L465" s="1830" t="s">
        <v>34</v>
      </c>
      <c r="M465" s="1830" t="s">
        <v>34</v>
      </c>
      <c r="N465" s="1831" t="s">
        <v>34</v>
      </c>
    </row>
    <row r="466" spans="1:14" s="143" customFormat="1" ht="12.75" outlineLevel="1" x14ac:dyDescent="0.25">
      <c r="A466" s="131"/>
      <c r="B466" s="1911" t="s">
        <v>719</v>
      </c>
      <c r="C466" s="1912">
        <v>3110</v>
      </c>
      <c r="D466" s="1913" t="s">
        <v>57</v>
      </c>
      <c r="E466" s="2264" t="s">
        <v>335</v>
      </c>
      <c r="F466" s="1898" t="s">
        <v>43</v>
      </c>
      <c r="G466" s="1302" t="s">
        <v>555</v>
      </c>
      <c r="H466" s="636">
        <f>ЗвітІнд.Кошторис!G466</f>
        <v>0</v>
      </c>
      <c r="I466" s="806">
        <f>ЗвітІнд.Кошторис!H466</f>
        <v>0</v>
      </c>
      <c r="J466" s="807">
        <f>ЗвітІнд.Кошторис!I466</f>
        <v>0</v>
      </c>
      <c r="K466" s="1899" t="s">
        <v>34</v>
      </c>
      <c r="L466" s="1900" t="s">
        <v>34</v>
      </c>
      <c r="M466" s="1900" t="s">
        <v>34</v>
      </c>
      <c r="N466" s="1901" t="s">
        <v>34</v>
      </c>
    </row>
    <row r="467" spans="1:14" s="161" customFormat="1" ht="12" outlineLevel="1" x14ac:dyDescent="0.25">
      <c r="A467" s="1156"/>
      <c r="B467" s="1906"/>
      <c r="C467" s="1914"/>
      <c r="D467" s="1870" t="s">
        <v>57</v>
      </c>
      <c r="E467" s="1967" t="s">
        <v>85</v>
      </c>
      <c r="F467" s="1851" t="s">
        <v>35</v>
      </c>
      <c r="G467" s="1295" t="s">
        <v>555</v>
      </c>
      <c r="H467" s="789">
        <f>ЗвітІнд.Кошторис!G467</f>
        <v>0</v>
      </c>
      <c r="I467" s="1827">
        <f>ЗвітІнд.Кошторис!H467</f>
        <v>0</v>
      </c>
      <c r="J467" s="1828">
        <f>ЗвітІнд.Кошторис!I467</f>
        <v>0</v>
      </c>
      <c r="K467" s="1829" t="s">
        <v>34</v>
      </c>
      <c r="L467" s="1830" t="s">
        <v>34</v>
      </c>
      <c r="M467" s="1830" t="s">
        <v>34</v>
      </c>
      <c r="N467" s="1831" t="s">
        <v>34</v>
      </c>
    </row>
    <row r="468" spans="1:14" s="161" customFormat="1" ht="12" outlineLevel="1" x14ac:dyDescent="0.25">
      <c r="A468" s="1156"/>
      <c r="B468" s="1906"/>
      <c r="C468" s="1914"/>
      <c r="D468" s="1870" t="s">
        <v>57</v>
      </c>
      <c r="E468" s="1967" t="s">
        <v>86</v>
      </c>
      <c r="F468" s="1851" t="s">
        <v>62</v>
      </c>
      <c r="G468" s="1295" t="s">
        <v>555</v>
      </c>
      <c r="H468" s="1902">
        <f>ЗвітІнд.Кошторис!G468</f>
        <v>0</v>
      </c>
      <c r="I468" s="1903">
        <f>ЗвітІнд.Кошторис!H468</f>
        <v>0</v>
      </c>
      <c r="J468" s="1904">
        <f>ЗвітІнд.Кошторис!I468</f>
        <v>0</v>
      </c>
      <c r="K468" s="1829" t="s">
        <v>34</v>
      </c>
      <c r="L468" s="1830" t="s">
        <v>34</v>
      </c>
      <c r="M468" s="1830" t="s">
        <v>34</v>
      </c>
      <c r="N468" s="1831" t="s">
        <v>34</v>
      </c>
    </row>
    <row r="469" spans="1:14" s="143" customFormat="1" ht="12.75" outlineLevel="1" x14ac:dyDescent="0.25">
      <c r="A469" s="131"/>
      <c r="B469" s="1886" t="s">
        <v>720</v>
      </c>
      <c r="C469" s="2243">
        <v>3110</v>
      </c>
      <c r="D469" s="2244" t="s">
        <v>57</v>
      </c>
      <c r="E469" s="2265" t="s">
        <v>336</v>
      </c>
      <c r="F469" s="1857" t="s">
        <v>43</v>
      </c>
      <c r="G469" s="1297" t="s">
        <v>555</v>
      </c>
      <c r="H469" s="639">
        <f>ЗвітІнд.Кошторис!G469</f>
        <v>0</v>
      </c>
      <c r="I469" s="787">
        <f>ЗвітІнд.Кошторис!H469</f>
        <v>0</v>
      </c>
      <c r="J469" s="788">
        <f>ЗвітІнд.Кошторис!I469</f>
        <v>0</v>
      </c>
      <c r="K469" s="1899" t="s">
        <v>34</v>
      </c>
      <c r="L469" s="1900" t="s">
        <v>34</v>
      </c>
      <c r="M469" s="1900" t="s">
        <v>34</v>
      </c>
      <c r="N469" s="1901" t="s">
        <v>34</v>
      </c>
    </row>
    <row r="470" spans="1:14" s="161" customFormat="1" ht="12" outlineLevel="1" x14ac:dyDescent="0.25">
      <c r="A470" s="1156"/>
      <c r="B470" s="1889"/>
      <c r="C470" s="2246"/>
      <c r="D470" s="2247" t="s">
        <v>57</v>
      </c>
      <c r="E470" s="1850" t="s">
        <v>85</v>
      </c>
      <c r="F470" s="1851" t="s">
        <v>35</v>
      </c>
      <c r="G470" s="1295" t="s">
        <v>555</v>
      </c>
      <c r="H470" s="789">
        <f>ЗвітІнд.Кошторис!G470</f>
        <v>0</v>
      </c>
      <c r="I470" s="1827">
        <f>ЗвітІнд.Кошторис!H470</f>
        <v>0</v>
      </c>
      <c r="J470" s="1828">
        <f>ЗвітІнд.Кошторис!I470</f>
        <v>0</v>
      </c>
      <c r="K470" s="1829" t="s">
        <v>34</v>
      </c>
      <c r="L470" s="1830" t="s">
        <v>34</v>
      </c>
      <c r="M470" s="1830" t="s">
        <v>34</v>
      </c>
      <c r="N470" s="1831" t="s">
        <v>34</v>
      </c>
    </row>
    <row r="471" spans="1:14" s="161" customFormat="1" ht="12" outlineLevel="1" x14ac:dyDescent="0.25">
      <c r="A471" s="1156"/>
      <c r="B471" s="1889"/>
      <c r="C471" s="2246"/>
      <c r="D471" s="2247" t="s">
        <v>57</v>
      </c>
      <c r="E471" s="1850" t="s">
        <v>86</v>
      </c>
      <c r="F471" s="1851" t="s">
        <v>62</v>
      </c>
      <c r="G471" s="1301" t="s">
        <v>555</v>
      </c>
      <c r="H471" s="1892">
        <f>ЗвітІнд.Кошторис!G471</f>
        <v>0</v>
      </c>
      <c r="I471" s="1893">
        <f>ЗвітІнд.Кошторис!H471</f>
        <v>0</v>
      </c>
      <c r="J471" s="1894">
        <f>ЗвітІнд.Кошторис!I471</f>
        <v>0</v>
      </c>
      <c r="K471" s="1829" t="s">
        <v>34</v>
      </c>
      <c r="L471" s="1830" t="s">
        <v>34</v>
      </c>
      <c r="M471" s="1830" t="s">
        <v>34</v>
      </c>
      <c r="N471" s="1831" t="s">
        <v>34</v>
      </c>
    </row>
    <row r="472" spans="1:14" s="143" customFormat="1" ht="12.75" outlineLevel="1" x14ac:dyDescent="0.25">
      <c r="A472" s="131"/>
      <c r="B472" s="1886" t="s">
        <v>721</v>
      </c>
      <c r="C472" s="2243">
        <v>3110</v>
      </c>
      <c r="D472" s="2244" t="s">
        <v>57</v>
      </c>
      <c r="E472" s="2245" t="s">
        <v>337</v>
      </c>
      <c r="F472" s="1898" t="s">
        <v>43</v>
      </c>
      <c r="G472" s="1302" t="s">
        <v>555</v>
      </c>
      <c r="H472" s="636">
        <f>ЗвітІнд.Кошторис!G472</f>
        <v>0</v>
      </c>
      <c r="I472" s="806">
        <f>ЗвітІнд.Кошторис!H472</f>
        <v>0</v>
      </c>
      <c r="J472" s="807">
        <f>ЗвітІнд.Кошторис!I472</f>
        <v>0</v>
      </c>
      <c r="K472" s="1899" t="s">
        <v>34</v>
      </c>
      <c r="L472" s="1900" t="s">
        <v>34</v>
      </c>
      <c r="M472" s="1900" t="s">
        <v>34</v>
      </c>
      <c r="N472" s="1901" t="s">
        <v>34</v>
      </c>
    </row>
    <row r="473" spans="1:14" s="161" customFormat="1" ht="12" outlineLevel="1" x14ac:dyDescent="0.25">
      <c r="A473" s="1156"/>
      <c r="B473" s="1889"/>
      <c r="C473" s="2246"/>
      <c r="D473" s="2247" t="s">
        <v>57</v>
      </c>
      <c r="E473" s="1850" t="s">
        <v>85</v>
      </c>
      <c r="F473" s="1851" t="s">
        <v>35</v>
      </c>
      <c r="G473" s="1295" t="s">
        <v>555</v>
      </c>
      <c r="H473" s="789">
        <f>ЗвітІнд.Кошторис!G473</f>
        <v>0</v>
      </c>
      <c r="I473" s="1827">
        <f>ЗвітІнд.Кошторис!H473</f>
        <v>0</v>
      </c>
      <c r="J473" s="1828">
        <f>ЗвітІнд.Кошторис!I473</f>
        <v>0</v>
      </c>
      <c r="K473" s="1829" t="s">
        <v>34</v>
      </c>
      <c r="L473" s="1830" t="s">
        <v>34</v>
      </c>
      <c r="M473" s="1830" t="s">
        <v>34</v>
      </c>
      <c r="N473" s="1831" t="s">
        <v>34</v>
      </c>
    </row>
    <row r="474" spans="1:14" s="161" customFormat="1" ht="12" outlineLevel="1" x14ac:dyDescent="0.25">
      <c r="A474" s="1156"/>
      <c r="B474" s="1889"/>
      <c r="C474" s="2246"/>
      <c r="D474" s="2247" t="s">
        <v>57</v>
      </c>
      <c r="E474" s="1850" t="s">
        <v>86</v>
      </c>
      <c r="F474" s="1851" t="s">
        <v>62</v>
      </c>
      <c r="G474" s="1295" t="s">
        <v>555</v>
      </c>
      <c r="H474" s="1902">
        <f>ЗвітІнд.Кошторис!G474</f>
        <v>0</v>
      </c>
      <c r="I474" s="1903">
        <f>ЗвітІнд.Кошторис!H474</f>
        <v>0</v>
      </c>
      <c r="J474" s="1904">
        <f>ЗвітІнд.Кошторис!I474</f>
        <v>0</v>
      </c>
      <c r="K474" s="1829" t="s">
        <v>34</v>
      </c>
      <c r="L474" s="1830" t="s">
        <v>34</v>
      </c>
      <c r="M474" s="1830" t="s">
        <v>34</v>
      </c>
      <c r="N474" s="1831" t="s">
        <v>34</v>
      </c>
    </row>
    <row r="475" spans="1:14" s="143" customFormat="1" ht="12.75" outlineLevel="1" x14ac:dyDescent="0.25">
      <c r="A475" s="131"/>
      <c r="B475" s="1886" t="s">
        <v>722</v>
      </c>
      <c r="C475" s="2243">
        <v>3110</v>
      </c>
      <c r="D475" s="2244" t="s">
        <v>57</v>
      </c>
      <c r="E475" s="2245" t="s">
        <v>338</v>
      </c>
      <c r="F475" s="1898" t="s">
        <v>43</v>
      </c>
      <c r="G475" s="1297" t="s">
        <v>555</v>
      </c>
      <c r="H475" s="639">
        <f>ЗвітІнд.Кошторис!G475</f>
        <v>0</v>
      </c>
      <c r="I475" s="787">
        <f>ЗвітІнд.Кошторис!H475</f>
        <v>0</v>
      </c>
      <c r="J475" s="788">
        <f>ЗвітІнд.Кошторис!I475</f>
        <v>0</v>
      </c>
      <c r="K475" s="1899" t="s">
        <v>34</v>
      </c>
      <c r="L475" s="1900" t="s">
        <v>34</v>
      </c>
      <c r="M475" s="1900" t="s">
        <v>34</v>
      </c>
      <c r="N475" s="1901" t="s">
        <v>34</v>
      </c>
    </row>
    <row r="476" spans="1:14" s="161" customFormat="1" ht="12" outlineLevel="1" x14ac:dyDescent="0.25">
      <c r="A476" s="1156"/>
      <c r="B476" s="1889"/>
      <c r="C476" s="2246"/>
      <c r="D476" s="2247" t="s">
        <v>57</v>
      </c>
      <c r="E476" s="1850" t="s">
        <v>85</v>
      </c>
      <c r="F476" s="1851" t="s">
        <v>35</v>
      </c>
      <c r="G476" s="1295" t="s">
        <v>555</v>
      </c>
      <c r="H476" s="789">
        <f>ЗвітІнд.Кошторис!G476</f>
        <v>0</v>
      </c>
      <c r="I476" s="1827">
        <f>ЗвітІнд.Кошторис!H476</f>
        <v>0</v>
      </c>
      <c r="J476" s="1828">
        <f>ЗвітІнд.Кошторис!I476</f>
        <v>0</v>
      </c>
      <c r="K476" s="1829" t="s">
        <v>34</v>
      </c>
      <c r="L476" s="1830" t="s">
        <v>34</v>
      </c>
      <c r="M476" s="1830" t="s">
        <v>34</v>
      </c>
      <c r="N476" s="1831" t="s">
        <v>34</v>
      </c>
    </row>
    <row r="477" spans="1:14" s="161" customFormat="1" ht="12.75" outlineLevel="1" thickBot="1" x14ac:dyDescent="0.3">
      <c r="A477" s="1156"/>
      <c r="B477" s="1928"/>
      <c r="C477" s="2266"/>
      <c r="D477" s="2267" t="s">
        <v>57</v>
      </c>
      <c r="E477" s="1853" t="s">
        <v>86</v>
      </c>
      <c r="F477" s="1833" t="s">
        <v>62</v>
      </c>
      <c r="G477" s="1293" t="s">
        <v>555</v>
      </c>
      <c r="H477" s="1836">
        <f>ЗвітІнд.Кошторис!G477</f>
        <v>0</v>
      </c>
      <c r="I477" s="1837">
        <f>ЗвітІнд.Кошторис!H477</f>
        <v>0</v>
      </c>
      <c r="J477" s="1838">
        <f>ЗвітІнд.Кошторис!I477</f>
        <v>0</v>
      </c>
      <c r="K477" s="1839" t="s">
        <v>34</v>
      </c>
      <c r="L477" s="1840" t="s">
        <v>34</v>
      </c>
      <c r="M477" s="1840" t="s">
        <v>34</v>
      </c>
      <c r="N477" s="1841" t="s">
        <v>34</v>
      </c>
    </row>
    <row r="478" spans="1:14" s="143" customFormat="1" ht="16.5" outlineLevel="1" thickTop="1" x14ac:dyDescent="0.25">
      <c r="A478" s="127"/>
      <c r="B478" s="2040" t="s">
        <v>723</v>
      </c>
      <c r="C478" s="2268">
        <v>3110</v>
      </c>
      <c r="D478" s="2269" t="s">
        <v>75</v>
      </c>
      <c r="E478" s="1856" t="s">
        <v>492</v>
      </c>
      <c r="F478" s="1857" t="s">
        <v>43</v>
      </c>
      <c r="G478" s="1297" t="s">
        <v>555</v>
      </c>
      <c r="H478" s="639">
        <f>ЗвітІнд.Кошторис!G478</f>
        <v>0</v>
      </c>
      <c r="I478" s="787">
        <f>ЗвітІнд.Кошторис!H478</f>
        <v>0</v>
      </c>
      <c r="J478" s="788">
        <f>ЗвітІнд.Кошторис!I478</f>
        <v>0</v>
      </c>
      <c r="K478" s="1845" t="s">
        <v>34</v>
      </c>
      <c r="L478" s="1846" t="s">
        <v>34</v>
      </c>
      <c r="M478" s="1846" t="s">
        <v>34</v>
      </c>
      <c r="N478" s="1847" t="s">
        <v>34</v>
      </c>
    </row>
    <row r="479" spans="1:14" s="161" customFormat="1" ht="12" outlineLevel="1" x14ac:dyDescent="0.25">
      <c r="A479" s="1156"/>
      <c r="B479" s="1889"/>
      <c r="C479" s="2246"/>
      <c r="D479" s="2247" t="s">
        <v>75</v>
      </c>
      <c r="E479" s="1850" t="s">
        <v>85</v>
      </c>
      <c r="F479" s="1851" t="s">
        <v>35</v>
      </c>
      <c r="G479" s="1295" t="s">
        <v>555</v>
      </c>
      <c r="H479" s="789">
        <f>ЗвітІнд.Кошторис!G479</f>
        <v>0</v>
      </c>
      <c r="I479" s="1827">
        <f>ЗвітІнд.Кошторис!H479</f>
        <v>0</v>
      </c>
      <c r="J479" s="1828">
        <f>ЗвітІнд.Кошторис!I479</f>
        <v>0</v>
      </c>
      <c r="K479" s="1829" t="s">
        <v>34</v>
      </c>
      <c r="L479" s="1830" t="s">
        <v>34</v>
      </c>
      <c r="M479" s="1830" t="s">
        <v>34</v>
      </c>
      <c r="N479" s="1831" t="s">
        <v>34</v>
      </c>
    </row>
    <row r="480" spans="1:14" s="161" customFormat="1" ht="12.75" outlineLevel="1" thickBot="1" x14ac:dyDescent="0.3">
      <c r="A480" s="1156"/>
      <c r="B480" s="1928"/>
      <c r="C480" s="2266"/>
      <c r="D480" s="2267" t="s">
        <v>75</v>
      </c>
      <c r="E480" s="1853" t="s">
        <v>86</v>
      </c>
      <c r="F480" s="1854" t="s">
        <v>62</v>
      </c>
      <c r="G480" s="1296" t="s">
        <v>555</v>
      </c>
      <c r="H480" s="1836">
        <f>ЗвітІнд.Кошторис!G480</f>
        <v>0</v>
      </c>
      <c r="I480" s="1837">
        <f>ЗвітІнд.Кошторис!H480</f>
        <v>0</v>
      </c>
      <c r="J480" s="1838">
        <f>ЗвітІнд.Кошторис!I480</f>
        <v>0</v>
      </c>
      <c r="K480" s="1839" t="s">
        <v>34</v>
      </c>
      <c r="L480" s="1840" t="s">
        <v>34</v>
      </c>
      <c r="M480" s="1840" t="s">
        <v>34</v>
      </c>
      <c r="N480" s="1841" t="s">
        <v>34</v>
      </c>
    </row>
    <row r="481" spans="1:14" s="117" customFormat="1" ht="27" outlineLevel="1" thickTop="1" thickBot="1" x14ac:dyDescent="0.3">
      <c r="A481" s="131"/>
      <c r="B481" s="1948" t="s">
        <v>724</v>
      </c>
      <c r="C481" s="2270">
        <v>3110</v>
      </c>
      <c r="D481" s="2104" t="s">
        <v>92</v>
      </c>
      <c r="E481" s="1917" t="s">
        <v>339</v>
      </c>
      <c r="F481" s="1859" t="s">
        <v>43</v>
      </c>
      <c r="G481" s="1299" t="s">
        <v>552</v>
      </c>
      <c r="H481" s="714">
        <f>ЗвітІнд.Кошторис!G481</f>
        <v>0</v>
      </c>
      <c r="I481" s="961">
        <f>ЗвітІнд.Кошторис!H481</f>
        <v>0</v>
      </c>
      <c r="J481" s="1863">
        <f>ЗвітІнд.Кошторис!I481</f>
        <v>0</v>
      </c>
      <c r="K481" s="1883" t="s">
        <v>34</v>
      </c>
      <c r="L481" s="1884" t="s">
        <v>34</v>
      </c>
      <c r="M481" s="1884" t="s">
        <v>34</v>
      </c>
      <c r="N481" s="1885" t="s">
        <v>34</v>
      </c>
    </row>
    <row r="482" spans="1:14" s="143" customFormat="1" ht="16.5" outlineLevel="1" thickTop="1" x14ac:dyDescent="0.25">
      <c r="A482" s="127"/>
      <c r="B482" s="1886" t="s">
        <v>725</v>
      </c>
      <c r="C482" s="2243">
        <v>3110</v>
      </c>
      <c r="D482" s="2244" t="s">
        <v>92</v>
      </c>
      <c r="E482" s="2245" t="s">
        <v>340</v>
      </c>
      <c r="F482" s="1898" t="s">
        <v>43</v>
      </c>
      <c r="G482" s="1297" t="s">
        <v>552</v>
      </c>
      <c r="H482" s="639">
        <f>ЗвітІнд.Кошторис!G482</f>
        <v>0</v>
      </c>
      <c r="I482" s="787">
        <f>ЗвітІнд.Кошторис!H482</f>
        <v>0</v>
      </c>
      <c r="J482" s="788">
        <f>ЗвітІнд.Кошторис!I482</f>
        <v>0</v>
      </c>
      <c r="K482" s="1845" t="s">
        <v>34</v>
      </c>
      <c r="L482" s="1846" t="s">
        <v>34</v>
      </c>
      <c r="M482" s="1846" t="s">
        <v>34</v>
      </c>
      <c r="N482" s="1847" t="s">
        <v>34</v>
      </c>
    </row>
    <row r="483" spans="1:14" s="346" customFormat="1" ht="12" outlineLevel="1" x14ac:dyDescent="0.25">
      <c r="A483" s="1156"/>
      <c r="B483" s="2271"/>
      <c r="C483" s="2272"/>
      <c r="D483" s="2247" t="s">
        <v>92</v>
      </c>
      <c r="E483" s="1850" t="s">
        <v>85</v>
      </c>
      <c r="F483" s="1851" t="s">
        <v>35</v>
      </c>
      <c r="G483" s="1295" t="s">
        <v>552</v>
      </c>
      <c r="H483" s="789">
        <f>ЗвітІнд.Кошторис!G483</f>
        <v>0</v>
      </c>
      <c r="I483" s="1827">
        <f>ЗвітІнд.Кошторис!H483</f>
        <v>0</v>
      </c>
      <c r="J483" s="1828">
        <f>ЗвітІнд.Кошторис!I483</f>
        <v>0</v>
      </c>
      <c r="K483" s="1829" t="s">
        <v>34</v>
      </c>
      <c r="L483" s="1830" t="s">
        <v>34</v>
      </c>
      <c r="M483" s="1830" t="s">
        <v>34</v>
      </c>
      <c r="N483" s="1831" t="s">
        <v>34</v>
      </c>
    </row>
    <row r="484" spans="1:14" s="346" customFormat="1" ht="12" outlineLevel="1" x14ac:dyDescent="0.25">
      <c r="A484" s="1156"/>
      <c r="B484" s="2271"/>
      <c r="C484" s="2272"/>
      <c r="D484" s="2247" t="s">
        <v>92</v>
      </c>
      <c r="E484" s="1850" t="s">
        <v>86</v>
      </c>
      <c r="F484" s="1851" t="s">
        <v>62</v>
      </c>
      <c r="G484" s="1295" t="s">
        <v>552</v>
      </c>
      <c r="H484" s="1902">
        <f>ЗвітІнд.Кошторис!G484</f>
        <v>0</v>
      </c>
      <c r="I484" s="1903">
        <f>ЗвітІнд.Кошторис!H484</f>
        <v>0</v>
      </c>
      <c r="J484" s="1904">
        <f>ЗвітІнд.Кошторис!I484</f>
        <v>0</v>
      </c>
      <c r="K484" s="1829" t="s">
        <v>34</v>
      </c>
      <c r="L484" s="1830" t="s">
        <v>34</v>
      </c>
      <c r="M484" s="1830" t="s">
        <v>34</v>
      </c>
      <c r="N484" s="1831" t="s">
        <v>34</v>
      </c>
    </row>
    <row r="485" spans="1:14" s="143" customFormat="1" ht="15.75" outlineLevel="1" x14ac:dyDescent="0.25">
      <c r="A485" s="127"/>
      <c r="B485" s="1886" t="s">
        <v>726</v>
      </c>
      <c r="C485" s="2243">
        <v>3110</v>
      </c>
      <c r="D485" s="2244" t="s">
        <v>92</v>
      </c>
      <c r="E485" s="2245" t="s">
        <v>341</v>
      </c>
      <c r="F485" s="1898" t="s">
        <v>43</v>
      </c>
      <c r="G485" s="1297" t="s">
        <v>552</v>
      </c>
      <c r="H485" s="639">
        <f>ЗвітІнд.Кошторис!G485</f>
        <v>0</v>
      </c>
      <c r="I485" s="787">
        <f>ЗвітІнд.Кошторис!H485</f>
        <v>0</v>
      </c>
      <c r="J485" s="788">
        <f>ЗвітІнд.Кошторис!I485</f>
        <v>0</v>
      </c>
      <c r="K485" s="1899" t="s">
        <v>34</v>
      </c>
      <c r="L485" s="1900" t="s">
        <v>34</v>
      </c>
      <c r="M485" s="1900" t="s">
        <v>34</v>
      </c>
      <c r="N485" s="1901" t="s">
        <v>34</v>
      </c>
    </row>
    <row r="486" spans="1:14" s="346" customFormat="1" ht="12" outlineLevel="1" x14ac:dyDescent="0.25">
      <c r="A486" s="1156"/>
      <c r="B486" s="2271"/>
      <c r="C486" s="2272"/>
      <c r="D486" s="2247" t="s">
        <v>92</v>
      </c>
      <c r="E486" s="1850" t="s">
        <v>85</v>
      </c>
      <c r="F486" s="1851" t="s">
        <v>35</v>
      </c>
      <c r="G486" s="1295" t="s">
        <v>552</v>
      </c>
      <c r="H486" s="789">
        <f>ЗвітІнд.Кошторис!G486</f>
        <v>0</v>
      </c>
      <c r="I486" s="1827">
        <f>ЗвітІнд.Кошторис!H486</f>
        <v>0</v>
      </c>
      <c r="J486" s="1828">
        <f>ЗвітІнд.Кошторис!I486</f>
        <v>0</v>
      </c>
      <c r="K486" s="1829" t="s">
        <v>34</v>
      </c>
      <c r="L486" s="1830" t="s">
        <v>34</v>
      </c>
      <c r="M486" s="1830" t="s">
        <v>34</v>
      </c>
      <c r="N486" s="1831" t="s">
        <v>34</v>
      </c>
    </row>
    <row r="487" spans="1:14" s="346" customFormat="1" ht="12.75" outlineLevel="1" thickBot="1" x14ac:dyDescent="0.3">
      <c r="A487" s="1156"/>
      <c r="B487" s="2273"/>
      <c r="C487" s="2274"/>
      <c r="D487" s="2267" t="s">
        <v>92</v>
      </c>
      <c r="E487" s="1853" t="s">
        <v>86</v>
      </c>
      <c r="F487" s="1854" t="s">
        <v>62</v>
      </c>
      <c r="G487" s="1296" t="s">
        <v>552</v>
      </c>
      <c r="H487" s="1836">
        <f>ЗвітІнд.Кошторис!G487</f>
        <v>0</v>
      </c>
      <c r="I487" s="1837">
        <f>ЗвітІнд.Кошторис!H487</f>
        <v>0</v>
      </c>
      <c r="J487" s="1838">
        <f>ЗвітІнд.Кошторис!I487</f>
        <v>0</v>
      </c>
      <c r="K487" s="1839" t="s">
        <v>34</v>
      </c>
      <c r="L487" s="1840" t="s">
        <v>34</v>
      </c>
      <c r="M487" s="1840" t="s">
        <v>34</v>
      </c>
      <c r="N487" s="1841" t="s">
        <v>34</v>
      </c>
    </row>
    <row r="488" spans="1:14" s="143" customFormat="1" ht="16.5" outlineLevel="1" thickTop="1" x14ac:dyDescent="0.25">
      <c r="A488" s="127"/>
      <c r="B488" s="2040" t="s">
        <v>727</v>
      </c>
      <c r="C488" s="2268">
        <v>3110</v>
      </c>
      <c r="D488" s="2269" t="s">
        <v>126</v>
      </c>
      <c r="E488" s="1856" t="s">
        <v>342</v>
      </c>
      <c r="F488" s="1857" t="s">
        <v>43</v>
      </c>
      <c r="G488" s="1297" t="s">
        <v>555</v>
      </c>
      <c r="H488" s="639">
        <f>ЗвітІнд.Кошторис!G488</f>
        <v>0</v>
      </c>
      <c r="I488" s="787">
        <f>ЗвітІнд.Кошторис!H488</f>
        <v>0</v>
      </c>
      <c r="J488" s="788">
        <f>ЗвітІнд.Кошторис!I488</f>
        <v>0</v>
      </c>
      <c r="K488" s="1845" t="s">
        <v>34</v>
      </c>
      <c r="L488" s="1846" t="s">
        <v>34</v>
      </c>
      <c r="M488" s="1846" t="s">
        <v>34</v>
      </c>
      <c r="N488" s="1847" t="s">
        <v>34</v>
      </c>
    </row>
    <row r="489" spans="1:14" s="161" customFormat="1" ht="12" outlineLevel="1" x14ac:dyDescent="0.25">
      <c r="A489" s="1156"/>
      <c r="B489" s="1889"/>
      <c r="C489" s="2246"/>
      <c r="D489" s="2247" t="s">
        <v>126</v>
      </c>
      <c r="E489" s="1850" t="s">
        <v>85</v>
      </c>
      <c r="F489" s="1851" t="s">
        <v>35</v>
      </c>
      <c r="G489" s="1295" t="s">
        <v>555</v>
      </c>
      <c r="H489" s="789">
        <f>ЗвітІнд.Кошторис!G489</f>
        <v>0</v>
      </c>
      <c r="I489" s="1827">
        <f>ЗвітІнд.Кошторис!H489</f>
        <v>0</v>
      </c>
      <c r="J489" s="1828">
        <f>ЗвітІнд.Кошторис!I489</f>
        <v>0</v>
      </c>
      <c r="K489" s="1829" t="s">
        <v>34</v>
      </c>
      <c r="L489" s="1830" t="s">
        <v>34</v>
      </c>
      <c r="M489" s="1830" t="s">
        <v>34</v>
      </c>
      <c r="N489" s="1831" t="s">
        <v>34</v>
      </c>
    </row>
    <row r="490" spans="1:14" s="161" customFormat="1" ht="12.75" outlineLevel="1" thickBot="1" x14ac:dyDescent="0.3">
      <c r="A490" s="1156"/>
      <c r="B490" s="1928"/>
      <c r="C490" s="2266"/>
      <c r="D490" s="2267" t="s">
        <v>126</v>
      </c>
      <c r="E490" s="1853" t="s">
        <v>86</v>
      </c>
      <c r="F490" s="1854" t="s">
        <v>62</v>
      </c>
      <c r="G490" s="1296" t="s">
        <v>555</v>
      </c>
      <c r="H490" s="1836">
        <f>ЗвітІнд.Кошторис!G490</f>
        <v>0</v>
      </c>
      <c r="I490" s="1837">
        <f>ЗвітІнд.Кошторис!H490</f>
        <v>0</v>
      </c>
      <c r="J490" s="1838">
        <f>ЗвітІнд.Кошторис!I490</f>
        <v>0</v>
      </c>
      <c r="K490" s="1839" t="s">
        <v>34</v>
      </c>
      <c r="L490" s="1840" t="s">
        <v>34</v>
      </c>
      <c r="M490" s="1840" t="s">
        <v>34</v>
      </c>
      <c r="N490" s="1841" t="s">
        <v>34</v>
      </c>
    </row>
    <row r="491" spans="1:14" s="143" customFormat="1" ht="16.5" outlineLevel="1" thickTop="1" x14ac:dyDescent="0.25">
      <c r="A491" s="127"/>
      <c r="B491" s="2040" t="s">
        <v>728</v>
      </c>
      <c r="C491" s="2268">
        <v>3110</v>
      </c>
      <c r="D491" s="2269" t="s">
        <v>215</v>
      </c>
      <c r="E491" s="2275" t="s">
        <v>343</v>
      </c>
      <c r="F491" s="1857" t="s">
        <v>43</v>
      </c>
      <c r="G491" s="1297" t="s">
        <v>555</v>
      </c>
      <c r="H491" s="639">
        <f>ЗвітІнд.Кошторис!G491</f>
        <v>0</v>
      </c>
      <c r="I491" s="787">
        <f>ЗвітІнд.Кошторис!H491</f>
        <v>0</v>
      </c>
      <c r="J491" s="788">
        <f>ЗвітІнд.Кошторис!I491</f>
        <v>0</v>
      </c>
      <c r="K491" s="1845" t="s">
        <v>34</v>
      </c>
      <c r="L491" s="1846" t="s">
        <v>34</v>
      </c>
      <c r="M491" s="1846" t="s">
        <v>34</v>
      </c>
      <c r="N491" s="1847" t="s">
        <v>34</v>
      </c>
    </row>
    <row r="492" spans="1:14" s="161" customFormat="1" ht="12" outlineLevel="1" x14ac:dyDescent="0.25">
      <c r="A492" s="1156"/>
      <c r="B492" s="1889"/>
      <c r="C492" s="2246"/>
      <c r="D492" s="2247" t="s">
        <v>215</v>
      </c>
      <c r="E492" s="1850" t="s">
        <v>85</v>
      </c>
      <c r="F492" s="1851" t="s">
        <v>35</v>
      </c>
      <c r="G492" s="1295" t="s">
        <v>555</v>
      </c>
      <c r="H492" s="789">
        <f>ЗвітІнд.Кошторис!G492</f>
        <v>0</v>
      </c>
      <c r="I492" s="1827">
        <f>ЗвітІнд.Кошторис!H492</f>
        <v>0</v>
      </c>
      <c r="J492" s="1828">
        <f>ЗвітІнд.Кошторис!I492</f>
        <v>0</v>
      </c>
      <c r="K492" s="1829" t="s">
        <v>34</v>
      </c>
      <c r="L492" s="1830" t="s">
        <v>34</v>
      </c>
      <c r="M492" s="1830" t="s">
        <v>34</v>
      </c>
      <c r="N492" s="1831" t="s">
        <v>34</v>
      </c>
    </row>
    <row r="493" spans="1:14" s="161" customFormat="1" ht="12.75" outlineLevel="1" thickBot="1" x14ac:dyDescent="0.3">
      <c r="A493" s="1156"/>
      <c r="B493" s="1928"/>
      <c r="C493" s="2266"/>
      <c r="D493" s="2267" t="s">
        <v>215</v>
      </c>
      <c r="E493" s="1853" t="s">
        <v>86</v>
      </c>
      <c r="F493" s="1854" t="s">
        <v>62</v>
      </c>
      <c r="G493" s="1296" t="s">
        <v>555</v>
      </c>
      <c r="H493" s="1836">
        <f>ЗвітІнд.Кошторис!G493</f>
        <v>0</v>
      </c>
      <c r="I493" s="1837">
        <f>ЗвітІнд.Кошторис!H493</f>
        <v>0</v>
      </c>
      <c r="J493" s="1838">
        <f>ЗвітІнд.Кошторис!I493</f>
        <v>0</v>
      </c>
      <c r="K493" s="1839" t="s">
        <v>34</v>
      </c>
      <c r="L493" s="1840" t="s">
        <v>34</v>
      </c>
      <c r="M493" s="1840" t="s">
        <v>34</v>
      </c>
      <c r="N493" s="1841" t="s">
        <v>34</v>
      </c>
    </row>
    <row r="494" spans="1:14" s="131" customFormat="1" ht="27" outlineLevel="1" thickTop="1" thickBot="1" x14ac:dyDescent="0.3">
      <c r="A494" s="127"/>
      <c r="B494" s="1877" t="s">
        <v>729</v>
      </c>
      <c r="C494" s="1909">
        <v>3110</v>
      </c>
      <c r="D494" s="1910" t="s">
        <v>344</v>
      </c>
      <c r="E494" s="1917" t="s">
        <v>345</v>
      </c>
      <c r="F494" s="1859" t="s">
        <v>43</v>
      </c>
      <c r="G494" s="1299" t="s">
        <v>556</v>
      </c>
      <c r="H494" s="714">
        <f>ЗвітІнд.Кошторис!G494</f>
        <v>198.4</v>
      </c>
      <c r="I494" s="961">
        <f>ЗвітІнд.Кошторис!H494</f>
        <v>0</v>
      </c>
      <c r="J494" s="1863">
        <f>ЗвітІнд.Кошторис!I494</f>
        <v>198.4</v>
      </c>
      <c r="K494" s="1883" t="s">
        <v>34</v>
      </c>
      <c r="L494" s="1884" t="s">
        <v>34</v>
      </c>
      <c r="M494" s="1884" t="s">
        <v>34</v>
      </c>
      <c r="N494" s="1885" t="s">
        <v>34</v>
      </c>
    </row>
    <row r="495" spans="1:14" s="143" customFormat="1" ht="15.75" outlineLevel="1" thickTop="1" x14ac:dyDescent="0.25">
      <c r="A495" s="448"/>
      <c r="B495" s="1911" t="s">
        <v>730</v>
      </c>
      <c r="C495" s="2243">
        <v>3110</v>
      </c>
      <c r="D495" s="2244" t="s">
        <v>299</v>
      </c>
      <c r="E495" s="160" t="s">
        <v>346</v>
      </c>
      <c r="F495" s="1898" t="s">
        <v>43</v>
      </c>
      <c r="G495" s="1297" t="s">
        <v>556</v>
      </c>
      <c r="H495" s="639">
        <f>ЗвітІнд.Кошторис!G495</f>
        <v>0</v>
      </c>
      <c r="I495" s="787">
        <f>ЗвітІнд.Кошторис!H495</f>
        <v>0</v>
      </c>
      <c r="J495" s="788">
        <f>ЗвітІнд.Кошторис!I495</f>
        <v>0</v>
      </c>
      <c r="K495" s="1845" t="s">
        <v>34</v>
      </c>
      <c r="L495" s="1846" t="s">
        <v>34</v>
      </c>
      <c r="M495" s="1846" t="s">
        <v>34</v>
      </c>
      <c r="N495" s="1847" t="s">
        <v>34</v>
      </c>
    </row>
    <row r="496" spans="1:14" s="177" customFormat="1" ht="12" outlineLevel="1" x14ac:dyDescent="0.25">
      <c r="A496" s="1156"/>
      <c r="B496" s="2276"/>
      <c r="C496" s="2277"/>
      <c r="D496" s="2247" t="s">
        <v>299</v>
      </c>
      <c r="E496" s="153" t="s">
        <v>85</v>
      </c>
      <c r="F496" s="1851" t="s">
        <v>35</v>
      </c>
      <c r="G496" s="1295" t="s">
        <v>556</v>
      </c>
      <c r="H496" s="789">
        <f>ЗвітІнд.Кошторис!G496</f>
        <v>0</v>
      </c>
      <c r="I496" s="1827">
        <f>ЗвітІнд.Кошторис!H496</f>
        <v>0</v>
      </c>
      <c r="J496" s="1828">
        <f>ЗвітІнд.Кошторис!I496</f>
        <v>0</v>
      </c>
      <c r="K496" s="1829" t="s">
        <v>34</v>
      </c>
      <c r="L496" s="1830" t="s">
        <v>34</v>
      </c>
      <c r="M496" s="1830" t="s">
        <v>34</v>
      </c>
      <c r="N496" s="1831" t="s">
        <v>34</v>
      </c>
    </row>
    <row r="497" spans="1:14" s="177" customFormat="1" ht="12" outlineLevel="1" x14ac:dyDescent="0.25">
      <c r="A497" s="1156"/>
      <c r="B497" s="2276"/>
      <c r="C497" s="2277"/>
      <c r="D497" s="2247" t="s">
        <v>299</v>
      </c>
      <c r="E497" s="153" t="s">
        <v>86</v>
      </c>
      <c r="F497" s="1891" t="s">
        <v>62</v>
      </c>
      <c r="G497" s="1301" t="s">
        <v>556</v>
      </c>
      <c r="H497" s="1892">
        <f>ЗвітІнд.Кошторис!G497</f>
        <v>0</v>
      </c>
      <c r="I497" s="1893">
        <f>ЗвітІнд.Кошторис!H497</f>
        <v>0</v>
      </c>
      <c r="J497" s="1894">
        <f>ЗвітІнд.Кошторис!I497</f>
        <v>0</v>
      </c>
      <c r="K497" s="1829" t="s">
        <v>34</v>
      </c>
      <c r="L497" s="1830" t="s">
        <v>34</v>
      </c>
      <c r="M497" s="1830" t="s">
        <v>34</v>
      </c>
      <c r="N497" s="1831" t="s">
        <v>34</v>
      </c>
    </row>
    <row r="498" spans="1:14" s="143" customFormat="1" ht="51" outlineLevel="1" x14ac:dyDescent="0.25">
      <c r="A498" s="448"/>
      <c r="B498" s="1911" t="s">
        <v>731</v>
      </c>
      <c r="C498" s="2243">
        <v>3110</v>
      </c>
      <c r="D498" s="2244" t="s">
        <v>299</v>
      </c>
      <c r="E498" s="160" t="s">
        <v>835</v>
      </c>
      <c r="F498" s="1898" t="s">
        <v>43</v>
      </c>
      <c r="G498" s="1302" t="s">
        <v>556</v>
      </c>
      <c r="H498" s="636">
        <f>ЗвітІнд.Кошторис!G498</f>
        <v>156.4</v>
      </c>
      <c r="I498" s="806">
        <f>ЗвітІнд.Кошторис!H498</f>
        <v>0</v>
      </c>
      <c r="J498" s="807">
        <f>ЗвітІнд.Кошторис!I498</f>
        <v>156.4</v>
      </c>
      <c r="K498" s="1899" t="s">
        <v>34</v>
      </c>
      <c r="L498" s="1900" t="s">
        <v>34</v>
      </c>
      <c r="M498" s="1900" t="s">
        <v>34</v>
      </c>
      <c r="N498" s="1901" t="s">
        <v>34</v>
      </c>
    </row>
    <row r="499" spans="1:14" s="177" customFormat="1" ht="12" outlineLevel="1" x14ac:dyDescent="0.25">
      <c r="A499" s="1156"/>
      <c r="B499" s="2276"/>
      <c r="C499" s="2277"/>
      <c r="D499" s="2247" t="s">
        <v>299</v>
      </c>
      <c r="E499" s="153" t="s">
        <v>85</v>
      </c>
      <c r="F499" s="1851" t="s">
        <v>35</v>
      </c>
      <c r="G499" s="1295" t="s">
        <v>556</v>
      </c>
      <c r="H499" s="789">
        <f>ЗвітІнд.Кошторис!G499</f>
        <v>7</v>
      </c>
      <c r="I499" s="1827">
        <f>ЗвітІнд.Кошторис!H499</f>
        <v>0</v>
      </c>
      <c r="J499" s="1828">
        <f>ЗвітІнд.Кошторис!I499</f>
        <v>7</v>
      </c>
      <c r="K499" s="1829" t="s">
        <v>34</v>
      </c>
      <c r="L499" s="1830" t="s">
        <v>34</v>
      </c>
      <c r="M499" s="1830" t="s">
        <v>34</v>
      </c>
      <c r="N499" s="1831" t="s">
        <v>34</v>
      </c>
    </row>
    <row r="500" spans="1:14" s="177" customFormat="1" ht="12" outlineLevel="1" x14ac:dyDescent="0.25">
      <c r="A500" s="1156"/>
      <c r="B500" s="2276"/>
      <c r="C500" s="2277"/>
      <c r="D500" s="2247" t="s">
        <v>299</v>
      </c>
      <c r="E500" s="153" t="s">
        <v>86</v>
      </c>
      <c r="F500" s="1851" t="s">
        <v>62</v>
      </c>
      <c r="G500" s="1295" t="s">
        <v>556</v>
      </c>
      <c r="H500" s="1902">
        <f>ЗвітІнд.Кошторис!G500</f>
        <v>22342.285714199999</v>
      </c>
      <c r="I500" s="1903">
        <f>ЗвітІнд.Кошторис!H500</f>
        <v>0</v>
      </c>
      <c r="J500" s="1904">
        <f>ЗвітІнд.Кошторис!I500</f>
        <v>22342.285714199999</v>
      </c>
      <c r="K500" s="1829" t="s">
        <v>34</v>
      </c>
      <c r="L500" s="1830" t="s">
        <v>34</v>
      </c>
      <c r="M500" s="1830" t="s">
        <v>34</v>
      </c>
      <c r="N500" s="1831" t="s">
        <v>34</v>
      </c>
    </row>
    <row r="501" spans="1:14" s="143" customFormat="1" ht="25.5" outlineLevel="1" x14ac:dyDescent="0.25">
      <c r="A501" s="448"/>
      <c r="B501" s="1911" t="s">
        <v>732</v>
      </c>
      <c r="C501" s="2243">
        <v>3110</v>
      </c>
      <c r="D501" s="2244" t="s">
        <v>299</v>
      </c>
      <c r="E501" s="160" t="s">
        <v>836</v>
      </c>
      <c r="F501" s="1857" t="s">
        <v>43</v>
      </c>
      <c r="G501" s="1297" t="s">
        <v>556</v>
      </c>
      <c r="H501" s="639">
        <f>ЗвітІнд.Кошторис!G501</f>
        <v>12</v>
      </c>
      <c r="I501" s="787">
        <f>ЗвітІнд.Кошторис!H501</f>
        <v>0</v>
      </c>
      <c r="J501" s="788">
        <f>ЗвітІнд.Кошторис!I501</f>
        <v>12</v>
      </c>
      <c r="K501" s="1899" t="s">
        <v>34</v>
      </c>
      <c r="L501" s="1900" t="s">
        <v>34</v>
      </c>
      <c r="M501" s="1900" t="s">
        <v>34</v>
      </c>
      <c r="N501" s="1901" t="s">
        <v>34</v>
      </c>
    </row>
    <row r="502" spans="1:14" s="177" customFormat="1" ht="12" outlineLevel="1" x14ac:dyDescent="0.25">
      <c r="A502" s="1156"/>
      <c r="B502" s="2276"/>
      <c r="C502" s="2277"/>
      <c r="D502" s="2247" t="s">
        <v>299</v>
      </c>
      <c r="E502" s="153" t="s">
        <v>85</v>
      </c>
      <c r="F502" s="1851" t="s">
        <v>35</v>
      </c>
      <c r="G502" s="1295" t="s">
        <v>556</v>
      </c>
      <c r="H502" s="789">
        <f>ЗвітІнд.Кошторис!G502</f>
        <v>1</v>
      </c>
      <c r="I502" s="1827">
        <f>ЗвітІнд.Кошторис!H502</f>
        <v>0</v>
      </c>
      <c r="J502" s="1828">
        <f>ЗвітІнд.Кошторис!I502</f>
        <v>1</v>
      </c>
      <c r="K502" s="1829" t="s">
        <v>34</v>
      </c>
      <c r="L502" s="1830" t="s">
        <v>34</v>
      </c>
      <c r="M502" s="1830" t="s">
        <v>34</v>
      </c>
      <c r="N502" s="1831" t="s">
        <v>34</v>
      </c>
    </row>
    <row r="503" spans="1:14" s="177" customFormat="1" ht="12" outlineLevel="1" x14ac:dyDescent="0.25">
      <c r="A503" s="1156"/>
      <c r="B503" s="2276"/>
      <c r="C503" s="2277"/>
      <c r="D503" s="2247" t="s">
        <v>299</v>
      </c>
      <c r="E503" s="153" t="s">
        <v>86</v>
      </c>
      <c r="F503" s="1851" t="s">
        <v>62</v>
      </c>
      <c r="G503" s="1295" t="s">
        <v>556</v>
      </c>
      <c r="H503" s="1902">
        <f>ЗвітІнд.Кошторис!G503</f>
        <v>12001</v>
      </c>
      <c r="I503" s="1903">
        <f>ЗвітІнд.Кошторис!H503</f>
        <v>0</v>
      </c>
      <c r="J503" s="1904">
        <f>ЗвітІнд.Кошторис!I503</f>
        <v>12001</v>
      </c>
      <c r="K503" s="1829" t="s">
        <v>34</v>
      </c>
      <c r="L503" s="1830" t="s">
        <v>34</v>
      </c>
      <c r="M503" s="1830" t="s">
        <v>34</v>
      </c>
      <c r="N503" s="1831" t="s">
        <v>34</v>
      </c>
    </row>
    <row r="504" spans="1:14" s="143" customFormat="1" ht="36.75" outlineLevel="1" x14ac:dyDescent="0.25">
      <c r="A504" s="448"/>
      <c r="B504" s="1911" t="s">
        <v>733</v>
      </c>
      <c r="C504" s="2268">
        <v>3110</v>
      </c>
      <c r="D504" s="2269" t="s">
        <v>347</v>
      </c>
      <c r="E504" s="183" t="s">
        <v>837</v>
      </c>
      <c r="F504" s="1857" t="s">
        <v>43</v>
      </c>
      <c r="G504" s="1297" t="s">
        <v>556</v>
      </c>
      <c r="H504" s="639">
        <f>ЗвітІнд.Кошторис!G504</f>
        <v>30</v>
      </c>
      <c r="I504" s="787">
        <f>ЗвітІнд.Кошторис!H504</f>
        <v>0</v>
      </c>
      <c r="J504" s="788">
        <f>ЗвітІнд.Кошторис!I504</f>
        <v>30</v>
      </c>
      <c r="K504" s="1899" t="s">
        <v>34</v>
      </c>
      <c r="L504" s="1900" t="s">
        <v>34</v>
      </c>
      <c r="M504" s="1900" t="s">
        <v>34</v>
      </c>
      <c r="N504" s="1901" t="s">
        <v>34</v>
      </c>
    </row>
    <row r="505" spans="1:14" s="177" customFormat="1" ht="12" outlineLevel="1" x14ac:dyDescent="0.25">
      <c r="A505" s="1156"/>
      <c r="B505" s="2276"/>
      <c r="C505" s="2277"/>
      <c r="D505" s="2247" t="s">
        <v>347</v>
      </c>
      <c r="E505" s="153" t="s">
        <v>85</v>
      </c>
      <c r="F505" s="1851" t="s">
        <v>35</v>
      </c>
      <c r="G505" s="1295" t="s">
        <v>556</v>
      </c>
      <c r="H505" s="789">
        <f>ЗвітІнд.Кошторис!G505</f>
        <v>3</v>
      </c>
      <c r="I505" s="1827">
        <f>ЗвітІнд.Кошторис!H505</f>
        <v>0</v>
      </c>
      <c r="J505" s="1828">
        <f>ЗвітІнд.Кошторис!I505</f>
        <v>3</v>
      </c>
      <c r="K505" s="1829" t="s">
        <v>34</v>
      </c>
      <c r="L505" s="1830" t="s">
        <v>34</v>
      </c>
      <c r="M505" s="1830" t="s">
        <v>34</v>
      </c>
      <c r="N505" s="1831" t="s">
        <v>34</v>
      </c>
    </row>
    <row r="506" spans="1:14" s="177" customFormat="1" ht="12" outlineLevel="1" x14ac:dyDescent="0.25">
      <c r="A506" s="1156"/>
      <c r="B506" s="2276"/>
      <c r="C506" s="2277"/>
      <c r="D506" s="2247" t="s">
        <v>347</v>
      </c>
      <c r="E506" s="153" t="s">
        <v>86</v>
      </c>
      <c r="F506" s="1851" t="s">
        <v>62</v>
      </c>
      <c r="G506" s="1295" t="s">
        <v>556</v>
      </c>
      <c r="H506" s="1902">
        <f>ЗвітІнд.Кошторис!G506</f>
        <v>9985.3333333299997</v>
      </c>
      <c r="I506" s="1903">
        <f>ЗвітІнд.Кошторис!H506</f>
        <v>0</v>
      </c>
      <c r="J506" s="1904">
        <f>ЗвітІнд.Кошторис!I506</f>
        <v>9985.3333333299997</v>
      </c>
      <c r="K506" s="1829" t="s">
        <v>34</v>
      </c>
      <c r="L506" s="1830" t="s">
        <v>34</v>
      </c>
      <c r="M506" s="1830" t="s">
        <v>34</v>
      </c>
      <c r="N506" s="1831" t="s">
        <v>34</v>
      </c>
    </row>
    <row r="507" spans="1:14" s="143" customFormat="1" ht="24.75" outlineLevel="1" x14ac:dyDescent="0.25">
      <c r="A507" s="448"/>
      <c r="B507" s="1911" t="s">
        <v>734</v>
      </c>
      <c r="C507" s="2243">
        <v>3110</v>
      </c>
      <c r="D507" s="2244" t="s">
        <v>344</v>
      </c>
      <c r="E507" s="160" t="s">
        <v>838</v>
      </c>
      <c r="F507" s="1898" t="s">
        <v>43</v>
      </c>
      <c r="G507" s="1297" t="s">
        <v>556</v>
      </c>
      <c r="H507" s="639">
        <f>ЗвітІнд.Кошторис!G507</f>
        <v>0</v>
      </c>
      <c r="I507" s="787">
        <f>ЗвітІнд.Кошторис!H507</f>
        <v>0</v>
      </c>
      <c r="J507" s="788">
        <f>ЗвітІнд.Кошторис!I507</f>
        <v>0</v>
      </c>
      <c r="K507" s="1899" t="s">
        <v>34</v>
      </c>
      <c r="L507" s="1900" t="s">
        <v>34</v>
      </c>
      <c r="M507" s="1900" t="s">
        <v>34</v>
      </c>
      <c r="N507" s="1901" t="s">
        <v>34</v>
      </c>
    </row>
    <row r="508" spans="1:14" s="177" customFormat="1" ht="12" outlineLevel="1" x14ac:dyDescent="0.25">
      <c r="A508" s="1156"/>
      <c r="B508" s="2276"/>
      <c r="C508" s="2277"/>
      <c r="D508" s="2247" t="s">
        <v>344</v>
      </c>
      <c r="E508" s="153" t="s">
        <v>85</v>
      </c>
      <c r="F508" s="1851" t="s">
        <v>35</v>
      </c>
      <c r="G508" s="1295" t="s">
        <v>556</v>
      </c>
      <c r="H508" s="789">
        <f>ЗвітІнд.Кошторис!G508</f>
        <v>0</v>
      </c>
      <c r="I508" s="1827">
        <f>ЗвітІнд.Кошторис!H508</f>
        <v>0</v>
      </c>
      <c r="J508" s="1828">
        <f>ЗвітІнд.Кошторис!I508</f>
        <v>0</v>
      </c>
      <c r="K508" s="1829" t="s">
        <v>34</v>
      </c>
      <c r="L508" s="1830" t="s">
        <v>34</v>
      </c>
      <c r="M508" s="1830" t="s">
        <v>34</v>
      </c>
      <c r="N508" s="1831" t="s">
        <v>34</v>
      </c>
    </row>
    <row r="509" spans="1:14" s="177" customFormat="1" ht="12.75" outlineLevel="1" thickBot="1" x14ac:dyDescent="0.3">
      <c r="A509" s="1156"/>
      <c r="B509" s="2278"/>
      <c r="C509" s="2279"/>
      <c r="D509" s="2267" t="s">
        <v>344</v>
      </c>
      <c r="E509" s="154" t="s">
        <v>86</v>
      </c>
      <c r="F509" s="1854" t="s">
        <v>62</v>
      </c>
      <c r="G509" s="1296" t="s">
        <v>556</v>
      </c>
      <c r="H509" s="1836">
        <f>ЗвітІнд.Кошторис!G509</f>
        <v>0</v>
      </c>
      <c r="I509" s="1837">
        <f>ЗвітІнд.Кошторис!H509</f>
        <v>0</v>
      </c>
      <c r="J509" s="1838">
        <f>ЗвітІнд.Кошторис!I509</f>
        <v>0</v>
      </c>
      <c r="K509" s="1839" t="s">
        <v>34</v>
      </c>
      <c r="L509" s="1840" t="s">
        <v>34</v>
      </c>
      <c r="M509" s="1840" t="s">
        <v>34</v>
      </c>
      <c r="N509" s="1841" t="s">
        <v>34</v>
      </c>
    </row>
    <row r="510" spans="1:14" s="131" customFormat="1" ht="27" outlineLevel="1" thickTop="1" thickBot="1" x14ac:dyDescent="0.3">
      <c r="A510" s="127"/>
      <c r="B510" s="1877" t="s">
        <v>735</v>
      </c>
      <c r="C510" s="1859">
        <v>3110</v>
      </c>
      <c r="D510" s="1860" t="s">
        <v>299</v>
      </c>
      <c r="E510" s="1878" t="s">
        <v>348</v>
      </c>
      <c r="F510" s="1859" t="s">
        <v>43</v>
      </c>
      <c r="G510" s="1299" t="s">
        <v>553</v>
      </c>
      <c r="H510" s="714">
        <f>ЗвітІнд.Кошторис!G510</f>
        <v>199.7</v>
      </c>
      <c r="I510" s="961">
        <f>ЗвітІнд.Кошторис!H510</f>
        <v>0</v>
      </c>
      <c r="J510" s="1863">
        <f>ЗвітІнд.Кошторис!I510</f>
        <v>199.7</v>
      </c>
      <c r="K510" s="1883" t="s">
        <v>34</v>
      </c>
      <c r="L510" s="1884" t="s">
        <v>34</v>
      </c>
      <c r="M510" s="1884" t="s">
        <v>34</v>
      </c>
      <c r="N510" s="1885" t="s">
        <v>34</v>
      </c>
    </row>
    <row r="511" spans="1:14" s="143" customFormat="1" ht="15.75" outlineLevel="1" thickTop="1" x14ac:dyDescent="0.25">
      <c r="A511" s="448"/>
      <c r="B511" s="1911" t="s">
        <v>736</v>
      </c>
      <c r="C511" s="1912">
        <v>3110</v>
      </c>
      <c r="D511" s="1913" t="s">
        <v>344</v>
      </c>
      <c r="E511" s="160" t="s">
        <v>349</v>
      </c>
      <c r="F511" s="1887" t="s">
        <v>43</v>
      </c>
      <c r="G511" s="1303" t="s">
        <v>553</v>
      </c>
      <c r="H511" s="636">
        <f>ЗвітІнд.Кошторис!G511</f>
        <v>43.3</v>
      </c>
      <c r="I511" s="806">
        <f>ЗвітІнд.Кошторис!H511</f>
        <v>0</v>
      </c>
      <c r="J511" s="807">
        <f>ЗвітІнд.Кошторис!I511</f>
        <v>43.3</v>
      </c>
      <c r="K511" s="1845" t="s">
        <v>34</v>
      </c>
      <c r="L511" s="1846" t="s">
        <v>34</v>
      </c>
      <c r="M511" s="1846" t="s">
        <v>34</v>
      </c>
      <c r="N511" s="1847" t="s">
        <v>34</v>
      </c>
    </row>
    <row r="512" spans="1:14" s="177" customFormat="1" ht="12" outlineLevel="1" x14ac:dyDescent="0.25">
      <c r="A512" s="1156"/>
      <c r="B512" s="2276"/>
      <c r="C512" s="2280"/>
      <c r="D512" s="1870" t="s">
        <v>344</v>
      </c>
      <c r="E512" s="153" t="s">
        <v>85</v>
      </c>
      <c r="F512" s="1824" t="s">
        <v>35</v>
      </c>
      <c r="G512" s="1292" t="s">
        <v>553</v>
      </c>
      <c r="H512" s="789">
        <f>ЗвітІнд.Кошторис!G512</f>
        <v>1</v>
      </c>
      <c r="I512" s="1827">
        <f>ЗвітІнд.Кошторис!H512</f>
        <v>0</v>
      </c>
      <c r="J512" s="1828">
        <f>ЗвітІнд.Кошторис!I512</f>
        <v>1</v>
      </c>
      <c r="K512" s="1829" t="s">
        <v>34</v>
      </c>
      <c r="L512" s="1830" t="s">
        <v>34</v>
      </c>
      <c r="M512" s="1830" t="s">
        <v>34</v>
      </c>
      <c r="N512" s="1831" t="s">
        <v>34</v>
      </c>
    </row>
    <row r="513" spans="1:15" s="177" customFormat="1" ht="12" outlineLevel="1" x14ac:dyDescent="0.25">
      <c r="A513" s="1156"/>
      <c r="B513" s="2276"/>
      <c r="C513" s="2280"/>
      <c r="D513" s="1870" t="s">
        <v>344</v>
      </c>
      <c r="E513" s="153" t="s">
        <v>86</v>
      </c>
      <c r="F513" s="1824" t="s">
        <v>62</v>
      </c>
      <c r="G513" s="1292" t="s">
        <v>553</v>
      </c>
      <c r="H513" s="1902">
        <f>ЗвітІнд.Кошторис!G513</f>
        <v>43300</v>
      </c>
      <c r="I513" s="1903">
        <f>ЗвітІнд.Кошторис!H513</f>
        <v>0</v>
      </c>
      <c r="J513" s="1904">
        <f>ЗвітІнд.Кошторис!I513</f>
        <v>43300</v>
      </c>
      <c r="K513" s="1829" t="s">
        <v>34</v>
      </c>
      <c r="L513" s="1830" t="s">
        <v>34</v>
      </c>
      <c r="M513" s="1830" t="s">
        <v>34</v>
      </c>
      <c r="N513" s="1831" t="s">
        <v>34</v>
      </c>
    </row>
    <row r="514" spans="1:15" s="143" customFormat="1" ht="24.75" outlineLevel="1" x14ac:dyDescent="0.25">
      <c r="A514" s="448"/>
      <c r="B514" s="1911" t="s">
        <v>737</v>
      </c>
      <c r="C514" s="1887">
        <v>3110</v>
      </c>
      <c r="D514" s="1913" t="s">
        <v>344</v>
      </c>
      <c r="E514" s="160" t="s">
        <v>839</v>
      </c>
      <c r="F514" s="1887" t="s">
        <v>43</v>
      </c>
      <c r="G514" s="1294" t="s">
        <v>553</v>
      </c>
      <c r="H514" s="639">
        <f>ЗвітІнд.Кошторис!G514</f>
        <v>156.4</v>
      </c>
      <c r="I514" s="787">
        <f>ЗвітІнд.Кошторис!H514</f>
        <v>0</v>
      </c>
      <c r="J514" s="788">
        <f>ЗвітІнд.Кошторис!I514</f>
        <v>156.4</v>
      </c>
      <c r="K514" s="1845" t="s">
        <v>34</v>
      </c>
      <c r="L514" s="1846" t="s">
        <v>34</v>
      </c>
      <c r="M514" s="1846" t="s">
        <v>34</v>
      </c>
      <c r="N514" s="1847" t="s">
        <v>34</v>
      </c>
    </row>
    <row r="515" spans="1:15" s="161" customFormat="1" ht="12" outlineLevel="1" x14ac:dyDescent="0.25">
      <c r="A515" s="1156"/>
      <c r="B515" s="1906"/>
      <c r="C515" s="1890"/>
      <c r="D515" s="1870" t="s">
        <v>344</v>
      </c>
      <c r="E515" s="153" t="s">
        <v>85</v>
      </c>
      <c r="F515" s="1824" t="s">
        <v>35</v>
      </c>
      <c r="G515" s="1292" t="s">
        <v>553</v>
      </c>
      <c r="H515" s="789">
        <f>ЗвітІнд.Кошторис!G515</f>
        <v>3</v>
      </c>
      <c r="I515" s="1827">
        <f>ЗвітІнд.Кошторис!H515</f>
        <v>0</v>
      </c>
      <c r="J515" s="1828">
        <f>ЗвітІнд.Кошторис!I515</f>
        <v>3</v>
      </c>
      <c r="K515" s="1829" t="s">
        <v>34</v>
      </c>
      <c r="L515" s="1830" t="s">
        <v>34</v>
      </c>
      <c r="M515" s="1830" t="s">
        <v>34</v>
      </c>
      <c r="N515" s="1831" t="s">
        <v>34</v>
      </c>
    </row>
    <row r="516" spans="1:15" s="161" customFormat="1" ht="12.75" outlineLevel="1" thickBot="1" x14ac:dyDescent="0.3">
      <c r="A516" s="1156"/>
      <c r="B516" s="1907"/>
      <c r="C516" s="1908"/>
      <c r="D516" s="1872" t="s">
        <v>344</v>
      </c>
      <c r="E516" s="154" t="s">
        <v>86</v>
      </c>
      <c r="F516" s="1833" t="s">
        <v>62</v>
      </c>
      <c r="G516" s="1293" t="s">
        <v>553</v>
      </c>
      <c r="H516" s="1836">
        <f>ЗвітІнд.Кошторис!G516</f>
        <v>52123.33</v>
      </c>
      <c r="I516" s="1837">
        <f>ЗвітІнд.Кошторис!H516</f>
        <v>0</v>
      </c>
      <c r="J516" s="1838">
        <f>ЗвітІнд.Кошторис!I516</f>
        <v>52123.33</v>
      </c>
      <c r="K516" s="1839" t="s">
        <v>34</v>
      </c>
      <c r="L516" s="1840" t="s">
        <v>34</v>
      </c>
      <c r="M516" s="1840" t="s">
        <v>34</v>
      </c>
      <c r="N516" s="1841" t="s">
        <v>34</v>
      </c>
    </row>
    <row r="517" spans="1:15" s="131" customFormat="1" ht="17.25" outlineLevel="1" thickTop="1" thickBot="1" x14ac:dyDescent="0.3">
      <c r="A517" s="127"/>
      <c r="B517" s="1971" t="s">
        <v>738</v>
      </c>
      <c r="C517" s="1909">
        <v>3110</v>
      </c>
      <c r="D517" s="1910" t="s">
        <v>299</v>
      </c>
      <c r="E517" s="1917" t="s">
        <v>840</v>
      </c>
      <c r="F517" s="1859" t="s">
        <v>43</v>
      </c>
      <c r="G517" s="1299" t="s">
        <v>553</v>
      </c>
      <c r="H517" s="714">
        <f>ЗвітІнд.Кошторис!G517</f>
        <v>44</v>
      </c>
      <c r="I517" s="961">
        <f>ЗвітІнд.Кошторис!H517</f>
        <v>0</v>
      </c>
      <c r="J517" s="1863">
        <f>ЗвітІнд.Кошторис!I517</f>
        <v>44</v>
      </c>
      <c r="K517" s="1883" t="s">
        <v>34</v>
      </c>
      <c r="L517" s="1884" t="s">
        <v>34</v>
      </c>
      <c r="M517" s="1884" t="s">
        <v>34</v>
      </c>
      <c r="N517" s="1885" t="s">
        <v>34</v>
      </c>
    </row>
    <row r="518" spans="1:15" s="143" customFormat="1" ht="15.75" outlineLevel="1" thickTop="1" x14ac:dyDescent="0.25">
      <c r="A518" s="448"/>
      <c r="B518" s="1911" t="s">
        <v>739</v>
      </c>
      <c r="C518" s="2243">
        <v>3110</v>
      </c>
      <c r="D518" s="2244" t="s">
        <v>299</v>
      </c>
      <c r="E518" s="160" t="s">
        <v>346</v>
      </c>
      <c r="F518" s="1898" t="s">
        <v>43</v>
      </c>
      <c r="G518" s="1297" t="s">
        <v>553</v>
      </c>
      <c r="H518" s="639">
        <f>ЗвітІнд.Кошторис!G518</f>
        <v>0</v>
      </c>
      <c r="I518" s="787">
        <f>ЗвітІнд.Кошторис!H518</f>
        <v>0</v>
      </c>
      <c r="J518" s="788">
        <f>ЗвітІнд.Кошторис!I518</f>
        <v>0</v>
      </c>
      <c r="K518" s="1845" t="s">
        <v>34</v>
      </c>
      <c r="L518" s="1846" t="s">
        <v>34</v>
      </c>
      <c r="M518" s="1846" t="s">
        <v>34</v>
      </c>
      <c r="N518" s="1847" t="s">
        <v>34</v>
      </c>
    </row>
    <row r="519" spans="1:15" s="177" customFormat="1" ht="12" outlineLevel="1" x14ac:dyDescent="0.25">
      <c r="A519" s="1156"/>
      <c r="B519" s="2276"/>
      <c r="C519" s="2277"/>
      <c r="D519" s="2247" t="s">
        <v>299</v>
      </c>
      <c r="E519" s="153" t="s">
        <v>85</v>
      </c>
      <c r="F519" s="1851" t="s">
        <v>35</v>
      </c>
      <c r="G519" s="1295" t="s">
        <v>553</v>
      </c>
      <c r="H519" s="789">
        <f>ЗвітІнд.Кошторис!G519</f>
        <v>0</v>
      </c>
      <c r="I519" s="1827">
        <f>ЗвітІнд.Кошторис!H519</f>
        <v>0</v>
      </c>
      <c r="J519" s="1828">
        <f>ЗвітІнд.Кошторис!I519</f>
        <v>0</v>
      </c>
      <c r="K519" s="1829" t="s">
        <v>34</v>
      </c>
      <c r="L519" s="1830" t="s">
        <v>34</v>
      </c>
      <c r="M519" s="1830" t="s">
        <v>34</v>
      </c>
      <c r="N519" s="1831" t="s">
        <v>34</v>
      </c>
    </row>
    <row r="520" spans="1:15" s="177" customFormat="1" ht="12" outlineLevel="1" x14ac:dyDescent="0.25">
      <c r="A520" s="1156"/>
      <c r="B520" s="1919"/>
      <c r="C520" s="2277"/>
      <c r="D520" s="2247" t="s">
        <v>299</v>
      </c>
      <c r="E520" s="153" t="s">
        <v>86</v>
      </c>
      <c r="F520" s="1851" t="s">
        <v>62</v>
      </c>
      <c r="G520" s="1295" t="s">
        <v>553</v>
      </c>
      <c r="H520" s="1902">
        <f>ЗвітІнд.Кошторис!G520</f>
        <v>0</v>
      </c>
      <c r="I520" s="1903">
        <f>ЗвітІнд.Кошторис!H520</f>
        <v>0</v>
      </c>
      <c r="J520" s="1904">
        <f>ЗвітІнд.Кошторис!I520</f>
        <v>0</v>
      </c>
      <c r="K520" s="1829" t="s">
        <v>34</v>
      </c>
      <c r="L520" s="1830" t="s">
        <v>34</v>
      </c>
      <c r="M520" s="1830" t="s">
        <v>34</v>
      </c>
      <c r="N520" s="1831" t="s">
        <v>34</v>
      </c>
    </row>
    <row r="521" spans="1:15" s="143" customFormat="1" outlineLevel="1" x14ac:dyDescent="0.25">
      <c r="A521" s="448"/>
      <c r="B521" s="1886" t="s">
        <v>740</v>
      </c>
      <c r="C521" s="2243">
        <v>3110</v>
      </c>
      <c r="D521" s="2244" t="s">
        <v>299</v>
      </c>
      <c r="E521" s="160" t="s">
        <v>351</v>
      </c>
      <c r="F521" s="1898" t="s">
        <v>43</v>
      </c>
      <c r="G521" s="1297" t="s">
        <v>553</v>
      </c>
      <c r="H521" s="639">
        <f>ЗвітІнд.Кошторис!G521</f>
        <v>44</v>
      </c>
      <c r="I521" s="787">
        <f>ЗвітІнд.Кошторис!H521</f>
        <v>0</v>
      </c>
      <c r="J521" s="788">
        <f>ЗвітІнд.Кошторис!I521</f>
        <v>44</v>
      </c>
      <c r="K521" s="1845" t="s">
        <v>34</v>
      </c>
      <c r="L521" s="1846" t="s">
        <v>34</v>
      </c>
      <c r="M521" s="1846" t="s">
        <v>34</v>
      </c>
      <c r="N521" s="1847" t="s">
        <v>34</v>
      </c>
    </row>
    <row r="522" spans="1:15" s="177" customFormat="1" ht="12" outlineLevel="1" x14ac:dyDescent="0.25">
      <c r="A522" s="1156"/>
      <c r="B522" s="1919"/>
      <c r="C522" s="2277"/>
      <c r="D522" s="2247" t="s">
        <v>299</v>
      </c>
      <c r="E522" s="153" t="s">
        <v>85</v>
      </c>
      <c r="F522" s="1851" t="s">
        <v>35</v>
      </c>
      <c r="G522" s="1295" t="s">
        <v>553</v>
      </c>
      <c r="H522" s="789">
        <f>ЗвітІнд.Кошторис!G522</f>
        <v>2</v>
      </c>
      <c r="I522" s="1827">
        <f>ЗвітІнд.Кошторис!H522</f>
        <v>0</v>
      </c>
      <c r="J522" s="1828">
        <f>ЗвітІнд.Кошторис!I522</f>
        <v>2</v>
      </c>
      <c r="K522" s="1829" t="s">
        <v>34</v>
      </c>
      <c r="L522" s="1830" t="s">
        <v>34</v>
      </c>
      <c r="M522" s="1830" t="s">
        <v>34</v>
      </c>
      <c r="N522" s="1831" t="s">
        <v>34</v>
      </c>
    </row>
    <row r="523" spans="1:15" s="177" customFormat="1" ht="12.75" outlineLevel="1" thickBot="1" x14ac:dyDescent="0.3">
      <c r="A523" s="1156"/>
      <c r="B523" s="1921"/>
      <c r="C523" s="2279"/>
      <c r="D523" s="2267" t="s">
        <v>299</v>
      </c>
      <c r="E523" s="154" t="s">
        <v>86</v>
      </c>
      <c r="F523" s="1854" t="s">
        <v>62</v>
      </c>
      <c r="G523" s="1296" t="s">
        <v>553</v>
      </c>
      <c r="H523" s="1836">
        <f>ЗвітІнд.Кошторис!G523</f>
        <v>21987</v>
      </c>
      <c r="I523" s="1837">
        <f>ЗвітІнд.Кошторис!H523</f>
        <v>0</v>
      </c>
      <c r="J523" s="1838">
        <f>ЗвітІнд.Кошторис!I523</f>
        <v>21987</v>
      </c>
      <c r="K523" s="1839" t="s">
        <v>34</v>
      </c>
      <c r="L523" s="1840" t="s">
        <v>34</v>
      </c>
      <c r="M523" s="1840" t="s">
        <v>34</v>
      </c>
      <c r="N523" s="1841" t="s">
        <v>34</v>
      </c>
    </row>
    <row r="524" spans="1:15" s="132" customFormat="1" ht="27" outlineLevel="1" thickTop="1" thickBot="1" x14ac:dyDescent="0.3">
      <c r="A524" s="448"/>
      <c r="B524" s="1971" t="s">
        <v>741</v>
      </c>
      <c r="C524" s="1909">
        <v>3110</v>
      </c>
      <c r="D524" s="1936"/>
      <c r="E524" s="1917" t="s">
        <v>600</v>
      </c>
      <c r="F524" s="1862" t="s">
        <v>43</v>
      </c>
      <c r="G524" s="1298"/>
      <c r="H524" s="714">
        <f>ЗвітІнд.Кошторис!G524</f>
        <v>0</v>
      </c>
      <c r="I524" s="961">
        <f>ЗвітІнд.Кошторис!H524</f>
        <v>0</v>
      </c>
      <c r="J524" s="1863">
        <f>ЗвітІнд.Кошторис!I524</f>
        <v>0</v>
      </c>
      <c r="K524" s="1864" t="s">
        <v>34</v>
      </c>
      <c r="L524" s="1865" t="s">
        <v>34</v>
      </c>
      <c r="M524" s="1865" t="s">
        <v>34</v>
      </c>
      <c r="N524" s="1866" t="s">
        <v>34</v>
      </c>
      <c r="O524" s="143"/>
    </row>
    <row r="525" spans="1:15" s="132" customFormat="1" ht="27" outlineLevel="1" thickTop="1" thickBot="1" x14ac:dyDescent="0.3">
      <c r="A525" s="448"/>
      <c r="B525" s="1971" t="s">
        <v>742</v>
      </c>
      <c r="C525" s="1930">
        <v>3110</v>
      </c>
      <c r="D525" s="1931"/>
      <c r="E525" s="1932" t="s">
        <v>601</v>
      </c>
      <c r="F525" s="1933" t="s">
        <v>43</v>
      </c>
      <c r="G525" s="1298"/>
      <c r="H525" s="714">
        <f>ЗвітІнд.Кошторис!G525</f>
        <v>0</v>
      </c>
      <c r="I525" s="961">
        <f>ЗвітІнд.Кошторис!H525</f>
        <v>0</v>
      </c>
      <c r="J525" s="1863">
        <f>ЗвітІнд.Кошторис!I525</f>
        <v>0</v>
      </c>
      <c r="K525" s="1883" t="s">
        <v>34</v>
      </c>
      <c r="L525" s="1884" t="s">
        <v>34</v>
      </c>
      <c r="M525" s="1884" t="s">
        <v>34</v>
      </c>
      <c r="N525" s="1866" t="s">
        <v>34</v>
      </c>
      <c r="O525" s="143"/>
    </row>
    <row r="526" spans="1:15" s="132" customFormat="1" ht="27" outlineLevel="1" thickTop="1" thickBot="1" x14ac:dyDescent="0.3">
      <c r="A526" s="448"/>
      <c r="B526" s="1971" t="s">
        <v>743</v>
      </c>
      <c r="C526" s="1930">
        <v>3110</v>
      </c>
      <c r="D526" s="1931"/>
      <c r="E526" s="1932" t="s">
        <v>602</v>
      </c>
      <c r="F526" s="1933" t="s">
        <v>43</v>
      </c>
      <c r="G526" s="1317"/>
      <c r="H526" s="797">
        <f>ЗвітІнд.Кошторис!G526</f>
        <v>0</v>
      </c>
      <c r="I526" s="819">
        <f>ЗвітІнд.Кошторис!H526</f>
        <v>0</v>
      </c>
      <c r="J526" s="820">
        <f>ЗвітІнд.Кошторис!I526</f>
        <v>0</v>
      </c>
      <c r="K526" s="1883" t="s">
        <v>34</v>
      </c>
      <c r="L526" s="1884" t="s">
        <v>34</v>
      </c>
      <c r="M526" s="1884" t="s">
        <v>34</v>
      </c>
      <c r="N526" s="1866" t="s">
        <v>34</v>
      </c>
      <c r="O526" s="143"/>
    </row>
    <row r="527" spans="1:15" s="143" customFormat="1" ht="17.25" outlineLevel="1" thickTop="1" thickBot="1" x14ac:dyDescent="0.3">
      <c r="A527" s="127"/>
      <c r="B527" s="1938" t="s">
        <v>744</v>
      </c>
      <c r="C527" s="1930">
        <v>3110</v>
      </c>
      <c r="D527" s="1939"/>
      <c r="E527" s="1932" t="s">
        <v>603</v>
      </c>
      <c r="F527" s="1933" t="s">
        <v>43</v>
      </c>
      <c r="G527" s="1317"/>
      <c r="H527" s="797">
        <f>ЗвітІнд.Кошторис!G527</f>
        <v>0</v>
      </c>
      <c r="I527" s="819">
        <f>ЗвітІнд.Кошторис!H527</f>
        <v>0</v>
      </c>
      <c r="J527" s="820">
        <f>ЗвітІнд.Кошторис!I527</f>
        <v>0</v>
      </c>
      <c r="K527" s="1883" t="s">
        <v>34</v>
      </c>
      <c r="L527" s="1884" t="s">
        <v>34</v>
      </c>
      <c r="M527" s="1884" t="s">
        <v>34</v>
      </c>
      <c r="N527" s="1885" t="s">
        <v>34</v>
      </c>
    </row>
    <row r="528" spans="1:15" s="143" customFormat="1" ht="16.5" outlineLevel="1" thickTop="1" x14ac:dyDescent="0.25">
      <c r="A528" s="127"/>
      <c r="B528" s="2281" t="s">
        <v>745</v>
      </c>
      <c r="C528" s="2102">
        <v>3110</v>
      </c>
      <c r="D528" s="2282"/>
      <c r="E528" s="1503" t="s">
        <v>810</v>
      </c>
      <c r="F528" s="2283" t="s">
        <v>43</v>
      </c>
      <c r="G528" s="1337" t="s">
        <v>556</v>
      </c>
      <c r="H528" s="710">
        <f>ЗвітІнд.Кошторис!G528</f>
        <v>0</v>
      </c>
      <c r="I528" s="996">
        <f>ЗвітІнд.Кошторис!H528</f>
        <v>0</v>
      </c>
      <c r="J528" s="1955">
        <f>ЗвітІнд.Кошторис!I528</f>
        <v>0</v>
      </c>
      <c r="K528" s="2284" t="s">
        <v>34</v>
      </c>
      <c r="L528" s="2285" t="s">
        <v>34</v>
      </c>
      <c r="M528" s="2285" t="s">
        <v>34</v>
      </c>
      <c r="N528" s="2286" t="s">
        <v>34</v>
      </c>
    </row>
    <row r="529" spans="1:14" s="143" customFormat="1" ht="16.5" outlineLevel="1" thickBot="1" x14ac:dyDescent="0.3">
      <c r="A529" s="127"/>
      <c r="B529" s="1877" t="s">
        <v>824</v>
      </c>
      <c r="C529" s="1909">
        <v>3110</v>
      </c>
      <c r="D529" s="1910"/>
      <c r="E529" s="201" t="s">
        <v>578</v>
      </c>
      <c r="F529" s="1859" t="s">
        <v>43</v>
      </c>
      <c r="G529" s="1575" t="s">
        <v>556</v>
      </c>
      <c r="H529" s="714">
        <f>ЗвітІнд.Кошторис!G529</f>
        <v>0</v>
      </c>
      <c r="I529" s="961">
        <f>ЗвітІнд.Кошторис!H529</f>
        <v>0</v>
      </c>
      <c r="J529" s="1863">
        <f>ЗвітІнд.Кошторис!I529</f>
        <v>0</v>
      </c>
      <c r="K529" s="1864" t="s">
        <v>34</v>
      </c>
      <c r="L529" s="1865" t="s">
        <v>34</v>
      </c>
      <c r="M529" s="1865" t="s">
        <v>34</v>
      </c>
      <c r="N529" s="1866" t="s">
        <v>34</v>
      </c>
    </row>
    <row r="530" spans="1:14" s="143" customFormat="1" ht="26.25" outlineLevel="1" thickTop="1" thickBot="1" x14ac:dyDescent="0.3">
      <c r="A530" s="127"/>
      <c r="B530" s="2287" t="s">
        <v>746</v>
      </c>
      <c r="C530" s="2042">
        <v>3110</v>
      </c>
      <c r="D530" s="2288"/>
      <c r="E530" s="2289" t="s">
        <v>479</v>
      </c>
      <c r="F530" s="1933" t="s">
        <v>43</v>
      </c>
      <c r="G530" s="1298" t="s">
        <v>555</v>
      </c>
      <c r="H530" s="714">
        <f>ЗвітІнд.Кошторис!G530</f>
        <v>0</v>
      </c>
      <c r="I530" s="961">
        <f>ЗвітІнд.Кошторис!H530</f>
        <v>0</v>
      </c>
      <c r="J530" s="820">
        <f>ЗвітІнд.Кошторис!I530</f>
        <v>0</v>
      </c>
      <c r="K530" s="1864" t="s">
        <v>34</v>
      </c>
      <c r="L530" s="1865" t="s">
        <v>34</v>
      </c>
      <c r="M530" s="1865" t="s">
        <v>34</v>
      </c>
      <c r="N530" s="1866" t="s">
        <v>34</v>
      </c>
    </row>
    <row r="531" spans="1:14" s="20" customFormat="1" ht="27" outlineLevel="1" thickTop="1" thickBot="1" x14ac:dyDescent="0.3">
      <c r="A531" s="131"/>
      <c r="B531" s="2180" t="s">
        <v>747</v>
      </c>
      <c r="C531" s="2181">
        <v>3110</v>
      </c>
      <c r="D531" s="2290"/>
      <c r="E531" s="1954" t="s">
        <v>156</v>
      </c>
      <c r="F531" s="1952" t="s">
        <v>43</v>
      </c>
      <c r="G531" s="1328" t="s">
        <v>826</v>
      </c>
      <c r="H531" s="642">
        <f>ЗвітІнд.Кошторис!G531</f>
        <v>0</v>
      </c>
      <c r="I531" s="979">
        <f>ЗвітІнд.Кошторис!H531</f>
        <v>0</v>
      </c>
      <c r="J531" s="2190">
        <f>ЗвітІнд.Кошторис!I531</f>
        <v>0</v>
      </c>
      <c r="K531" s="1845" t="s">
        <v>34</v>
      </c>
      <c r="L531" s="1846" t="s">
        <v>34</v>
      </c>
      <c r="M531" s="1846" t="s">
        <v>34</v>
      </c>
      <c r="N531" s="1847" t="s">
        <v>34</v>
      </c>
    </row>
    <row r="532" spans="1:14" ht="19.5" thickBot="1" x14ac:dyDescent="0.3">
      <c r="A532" s="1155"/>
      <c r="B532" s="1809" t="s">
        <v>748</v>
      </c>
      <c r="C532" s="1956" t="s">
        <v>352</v>
      </c>
      <c r="D532" s="1810"/>
      <c r="E532" s="1957" t="s">
        <v>353</v>
      </c>
      <c r="F532" s="1813" t="s">
        <v>43</v>
      </c>
      <c r="G532" s="1958"/>
      <c r="H532" s="927">
        <f>H533+H538+H556+H557+H558+H559+H560+H561</f>
        <v>0</v>
      </c>
      <c r="I532" s="928">
        <f t="shared" ref="I532:J532" si="22">I533+I538+I556+I557+I558+I559+I560+I561</f>
        <v>0</v>
      </c>
      <c r="J532" s="1814">
        <f t="shared" si="22"/>
        <v>0</v>
      </c>
      <c r="K532" s="1815" t="s">
        <v>34</v>
      </c>
      <c r="L532" s="1816" t="s">
        <v>34</v>
      </c>
      <c r="M532" s="1816" t="s">
        <v>34</v>
      </c>
      <c r="N532" s="1817" t="s">
        <v>34</v>
      </c>
    </row>
    <row r="533" spans="1:14" ht="19.5" outlineLevel="1" thickBot="1" x14ac:dyDescent="0.3">
      <c r="A533" s="1155"/>
      <c r="B533" s="2291" t="s">
        <v>749</v>
      </c>
      <c r="C533" s="2292" t="s">
        <v>583</v>
      </c>
      <c r="D533" s="2293" t="s">
        <v>57</v>
      </c>
      <c r="E533" s="2294" t="s">
        <v>584</v>
      </c>
      <c r="F533" s="2295" t="s">
        <v>43</v>
      </c>
      <c r="G533" s="1299" t="s">
        <v>555</v>
      </c>
      <c r="H533" s="1416">
        <f>ЗвітІнд.Кошторис!G533</f>
        <v>0</v>
      </c>
      <c r="I533" s="2296">
        <f>ЗвітІнд.Кошторис!H533</f>
        <v>0</v>
      </c>
      <c r="J533" s="2297">
        <f>ЗвітІнд.Кошторис!I533</f>
        <v>0</v>
      </c>
      <c r="K533" s="2199" t="s">
        <v>34</v>
      </c>
      <c r="L533" s="2200" t="s">
        <v>34</v>
      </c>
      <c r="M533" s="2200" t="s">
        <v>34</v>
      </c>
      <c r="N533" s="2201" t="s">
        <v>34</v>
      </c>
    </row>
    <row r="534" spans="1:14" s="132" customFormat="1" ht="12.75" outlineLevel="1" thickTop="1" x14ac:dyDescent="0.25">
      <c r="A534" s="1156"/>
      <c r="B534" s="2250"/>
      <c r="C534" s="2251"/>
      <c r="D534" s="2247" t="s">
        <v>57</v>
      </c>
      <c r="E534" s="1826" t="s">
        <v>811</v>
      </c>
      <c r="F534" s="1851" t="s">
        <v>36</v>
      </c>
      <c r="G534" s="1295" t="s">
        <v>555</v>
      </c>
      <c r="H534" s="2298">
        <f>ЗвітІнд.Кошторис!G534</f>
        <v>0</v>
      </c>
      <c r="I534" s="2299">
        <f>ЗвітІнд.Кошторис!H534</f>
        <v>0</v>
      </c>
      <c r="J534" s="2300">
        <f>ЗвітІнд.Кошторис!I534</f>
        <v>0</v>
      </c>
      <c r="K534" s="2301" t="s">
        <v>34</v>
      </c>
      <c r="L534" s="2302" t="s">
        <v>34</v>
      </c>
      <c r="M534" s="2302" t="s">
        <v>34</v>
      </c>
      <c r="N534" s="2303" t="s">
        <v>34</v>
      </c>
    </row>
    <row r="535" spans="1:14" s="132" customFormat="1" ht="12" outlineLevel="1" x14ac:dyDescent="0.25">
      <c r="A535" s="1156"/>
      <c r="B535" s="2250"/>
      <c r="C535" s="2251"/>
      <c r="D535" s="2247" t="s">
        <v>57</v>
      </c>
      <c r="E535" s="1826" t="s">
        <v>85</v>
      </c>
      <c r="F535" s="1851" t="s">
        <v>35</v>
      </c>
      <c r="G535" s="1295" t="s">
        <v>555</v>
      </c>
      <c r="H535" s="2298">
        <f>ЗвітІнд.Кошторис!G535</f>
        <v>0</v>
      </c>
      <c r="I535" s="2299">
        <f>ЗвітІнд.Кошторис!H535</f>
        <v>0</v>
      </c>
      <c r="J535" s="2300">
        <f>ЗвітІнд.Кошторис!I535</f>
        <v>0</v>
      </c>
      <c r="K535" s="2301" t="s">
        <v>34</v>
      </c>
      <c r="L535" s="2302" t="s">
        <v>34</v>
      </c>
      <c r="M535" s="2302" t="s">
        <v>34</v>
      </c>
      <c r="N535" s="2303" t="s">
        <v>34</v>
      </c>
    </row>
    <row r="536" spans="1:14" s="132" customFormat="1" ht="12" outlineLevel="1" x14ac:dyDescent="0.25">
      <c r="A536" s="1156"/>
      <c r="B536" s="2304"/>
      <c r="C536" s="2305"/>
      <c r="D536" s="2306" t="s">
        <v>57</v>
      </c>
      <c r="E536" s="2307" t="s">
        <v>357</v>
      </c>
      <c r="F536" s="1891" t="s">
        <v>37</v>
      </c>
      <c r="G536" s="1301" t="s">
        <v>555</v>
      </c>
      <c r="H536" s="2308">
        <f>ЗвітІнд.Кошторис!G536</f>
        <v>0</v>
      </c>
      <c r="I536" s="2309">
        <f>ЗвітІнд.Кошторис!H536</f>
        <v>0</v>
      </c>
      <c r="J536" s="2310">
        <f>ЗвітІнд.Кошторис!I536</f>
        <v>0</v>
      </c>
      <c r="K536" s="1829" t="s">
        <v>34</v>
      </c>
      <c r="L536" s="1830" t="s">
        <v>34</v>
      </c>
      <c r="M536" s="1830" t="s">
        <v>34</v>
      </c>
      <c r="N536" s="1831" t="s">
        <v>34</v>
      </c>
    </row>
    <row r="537" spans="1:14" s="132" customFormat="1" ht="12.75" outlineLevel="1" thickBot="1" x14ac:dyDescent="0.3">
      <c r="A537" s="1156"/>
      <c r="B537" s="2311"/>
      <c r="C537" s="2312"/>
      <c r="D537" s="2267" t="s">
        <v>57</v>
      </c>
      <c r="E537" s="1835" t="s">
        <v>358</v>
      </c>
      <c r="F537" s="1854" t="s">
        <v>62</v>
      </c>
      <c r="G537" s="1296" t="s">
        <v>555</v>
      </c>
      <c r="H537" s="1836">
        <f>ЗвітІнд.Кошторис!G537</f>
        <v>0</v>
      </c>
      <c r="I537" s="1837">
        <f>ЗвітІнд.Кошторис!H537</f>
        <v>0</v>
      </c>
      <c r="J537" s="1838">
        <f>ЗвітІнд.Кошторис!I537</f>
        <v>0</v>
      </c>
      <c r="K537" s="1839" t="s">
        <v>34</v>
      </c>
      <c r="L537" s="1840" t="s">
        <v>34</v>
      </c>
      <c r="M537" s="1840" t="s">
        <v>34</v>
      </c>
      <c r="N537" s="1841" t="s">
        <v>34</v>
      </c>
    </row>
    <row r="538" spans="1:14" s="131" customFormat="1" ht="17.25" outlineLevel="1" thickTop="1" thickBot="1" x14ac:dyDescent="0.3">
      <c r="A538" s="127"/>
      <c r="B538" s="1877" t="s">
        <v>750</v>
      </c>
      <c r="C538" s="1909" t="s">
        <v>354</v>
      </c>
      <c r="D538" s="1936"/>
      <c r="E538" s="1917" t="s">
        <v>355</v>
      </c>
      <c r="F538" s="1859" t="s">
        <v>43</v>
      </c>
      <c r="G538" s="1299" t="s">
        <v>552</v>
      </c>
      <c r="H538" s="714">
        <f>ЗвітІнд.Кошторис!G538</f>
        <v>0</v>
      </c>
      <c r="I538" s="961">
        <f>ЗвітІнд.Кошторис!H538</f>
        <v>0</v>
      </c>
      <c r="J538" s="1863">
        <f>ЗвітІнд.Кошторис!I538</f>
        <v>0</v>
      </c>
      <c r="K538" s="1864" t="s">
        <v>34</v>
      </c>
      <c r="L538" s="1865" t="s">
        <v>34</v>
      </c>
      <c r="M538" s="1865" t="s">
        <v>34</v>
      </c>
      <c r="N538" s="1866" t="s">
        <v>34</v>
      </c>
    </row>
    <row r="539" spans="1:14" s="143" customFormat="1" ht="15.75" outlineLevel="1" thickTop="1" x14ac:dyDescent="0.25">
      <c r="A539" s="448"/>
      <c r="B539" s="1886" t="s">
        <v>751</v>
      </c>
      <c r="C539" s="1912" t="s">
        <v>354</v>
      </c>
      <c r="D539" s="1913" t="s">
        <v>57</v>
      </c>
      <c r="E539" s="2249" t="s">
        <v>356</v>
      </c>
      <c r="F539" s="1898" t="s">
        <v>43</v>
      </c>
      <c r="G539" s="1297" t="s">
        <v>552</v>
      </c>
      <c r="H539" s="639">
        <f>ЗвітІнд.Кошторис!G539</f>
        <v>0</v>
      </c>
      <c r="I539" s="787">
        <f>ЗвітІнд.Кошторис!H539</f>
        <v>0</v>
      </c>
      <c r="J539" s="788">
        <f>ЗвітІнд.Кошторис!I539</f>
        <v>0</v>
      </c>
      <c r="K539" s="1845" t="s">
        <v>34</v>
      </c>
      <c r="L539" s="1846" t="s">
        <v>34</v>
      </c>
      <c r="M539" s="1846" t="s">
        <v>34</v>
      </c>
      <c r="N539" s="1847" t="s">
        <v>34</v>
      </c>
    </row>
    <row r="540" spans="1:14" s="346" customFormat="1" ht="12" outlineLevel="1" x14ac:dyDescent="0.25">
      <c r="A540" s="1156"/>
      <c r="B540" s="2271"/>
      <c r="C540" s="2313"/>
      <c r="D540" s="1870" t="s">
        <v>57</v>
      </c>
      <c r="E540" s="1826" t="s">
        <v>357</v>
      </c>
      <c r="F540" s="1851" t="s">
        <v>37</v>
      </c>
      <c r="G540" s="1295" t="s">
        <v>552</v>
      </c>
      <c r="H540" s="862">
        <f>ЗвітІнд.Кошторис!G540</f>
        <v>0</v>
      </c>
      <c r="I540" s="1903">
        <f>ЗвітІнд.Кошторис!H540</f>
        <v>0</v>
      </c>
      <c r="J540" s="1904">
        <f>ЗвітІнд.Кошторис!I540</f>
        <v>0</v>
      </c>
      <c r="K540" s="1829" t="s">
        <v>34</v>
      </c>
      <c r="L540" s="1830" t="s">
        <v>34</v>
      </c>
      <c r="M540" s="1830" t="s">
        <v>34</v>
      </c>
      <c r="N540" s="1831" t="s">
        <v>34</v>
      </c>
    </row>
    <row r="541" spans="1:14" s="346" customFormat="1" ht="12" outlineLevel="1" x14ac:dyDescent="0.25">
      <c r="A541" s="1156"/>
      <c r="B541" s="2271"/>
      <c r="C541" s="2313"/>
      <c r="D541" s="1870" t="s">
        <v>57</v>
      </c>
      <c r="E541" s="1826" t="s">
        <v>358</v>
      </c>
      <c r="F541" s="1851" t="s">
        <v>62</v>
      </c>
      <c r="G541" s="1301" t="s">
        <v>552</v>
      </c>
      <c r="H541" s="1892">
        <f>ЗвітІнд.Кошторис!G541</f>
        <v>0</v>
      </c>
      <c r="I541" s="1893">
        <f>ЗвітІнд.Кошторис!H541</f>
        <v>0</v>
      </c>
      <c r="J541" s="1894">
        <f>ЗвітІнд.Кошторис!I541</f>
        <v>0</v>
      </c>
      <c r="K541" s="1829" t="s">
        <v>34</v>
      </c>
      <c r="L541" s="1830" t="s">
        <v>34</v>
      </c>
      <c r="M541" s="1830" t="s">
        <v>34</v>
      </c>
      <c r="N541" s="1831" t="s">
        <v>34</v>
      </c>
    </row>
    <row r="542" spans="1:14" s="143" customFormat="1" outlineLevel="1" x14ac:dyDescent="0.25">
      <c r="A542" s="448"/>
      <c r="B542" s="1886" t="s">
        <v>752</v>
      </c>
      <c r="C542" s="1912" t="s">
        <v>354</v>
      </c>
      <c r="D542" s="1913" t="s">
        <v>75</v>
      </c>
      <c r="E542" s="2249" t="s">
        <v>359</v>
      </c>
      <c r="F542" s="1898" t="s">
        <v>43</v>
      </c>
      <c r="G542" s="1302" t="s">
        <v>552</v>
      </c>
      <c r="H542" s="636">
        <f>ЗвітІнд.Кошторис!G542</f>
        <v>0</v>
      </c>
      <c r="I542" s="806">
        <f>ЗвітІнд.Кошторис!H542</f>
        <v>0</v>
      </c>
      <c r="J542" s="807">
        <f>ЗвітІнд.Кошторис!I542</f>
        <v>0</v>
      </c>
      <c r="K542" s="1845" t="s">
        <v>34</v>
      </c>
      <c r="L542" s="1846" t="s">
        <v>34</v>
      </c>
      <c r="M542" s="1846" t="s">
        <v>34</v>
      </c>
      <c r="N542" s="1847" t="s">
        <v>34</v>
      </c>
    </row>
    <row r="543" spans="1:14" s="346" customFormat="1" ht="12" outlineLevel="1" x14ac:dyDescent="0.25">
      <c r="A543" s="1156"/>
      <c r="B543" s="2271"/>
      <c r="C543" s="2313"/>
      <c r="D543" s="1870" t="s">
        <v>75</v>
      </c>
      <c r="E543" s="1826" t="s">
        <v>357</v>
      </c>
      <c r="F543" s="1851" t="s">
        <v>37</v>
      </c>
      <c r="G543" s="1295" t="s">
        <v>552</v>
      </c>
      <c r="H543" s="862">
        <f>ЗвітІнд.Кошторис!G543</f>
        <v>0</v>
      </c>
      <c r="I543" s="1903">
        <f>ЗвітІнд.Кошторис!H543</f>
        <v>0</v>
      </c>
      <c r="J543" s="1904">
        <f>ЗвітІнд.Кошторис!I543</f>
        <v>0</v>
      </c>
      <c r="K543" s="1829" t="s">
        <v>34</v>
      </c>
      <c r="L543" s="1830" t="s">
        <v>34</v>
      </c>
      <c r="M543" s="1830" t="s">
        <v>34</v>
      </c>
      <c r="N543" s="1831" t="s">
        <v>34</v>
      </c>
    </row>
    <row r="544" spans="1:14" s="346" customFormat="1" ht="12" outlineLevel="1" x14ac:dyDescent="0.25">
      <c r="A544" s="1156"/>
      <c r="B544" s="2271"/>
      <c r="C544" s="2313"/>
      <c r="D544" s="1870" t="s">
        <v>75</v>
      </c>
      <c r="E544" s="1826" t="s">
        <v>358</v>
      </c>
      <c r="F544" s="1851" t="s">
        <v>62</v>
      </c>
      <c r="G544" s="1295" t="s">
        <v>552</v>
      </c>
      <c r="H544" s="1902">
        <f>ЗвітІнд.Кошторис!G544</f>
        <v>0</v>
      </c>
      <c r="I544" s="1903">
        <f>ЗвітІнд.Кошторис!H544</f>
        <v>0</v>
      </c>
      <c r="J544" s="1904">
        <f>ЗвітІнд.Кошторис!I544</f>
        <v>0</v>
      </c>
      <c r="K544" s="1829" t="s">
        <v>34</v>
      </c>
      <c r="L544" s="1830" t="s">
        <v>34</v>
      </c>
      <c r="M544" s="1830" t="s">
        <v>34</v>
      </c>
      <c r="N544" s="1831" t="s">
        <v>34</v>
      </c>
    </row>
    <row r="545" spans="1:15" s="143" customFormat="1" outlineLevel="1" x14ac:dyDescent="0.25">
      <c r="A545" s="448"/>
      <c r="B545" s="1886" t="s">
        <v>753</v>
      </c>
      <c r="C545" s="1912" t="s">
        <v>354</v>
      </c>
      <c r="D545" s="1913" t="s">
        <v>360</v>
      </c>
      <c r="E545" s="2249" t="s">
        <v>361</v>
      </c>
      <c r="F545" s="1898" t="s">
        <v>43</v>
      </c>
      <c r="G545" s="1297" t="s">
        <v>552</v>
      </c>
      <c r="H545" s="639">
        <f>ЗвітІнд.Кошторис!G545</f>
        <v>0</v>
      </c>
      <c r="I545" s="787">
        <f>ЗвітІнд.Кошторис!H545</f>
        <v>0</v>
      </c>
      <c r="J545" s="788">
        <f>ЗвітІнд.Кошторис!I545</f>
        <v>0</v>
      </c>
      <c r="K545" s="1845" t="s">
        <v>34</v>
      </c>
      <c r="L545" s="1846" t="s">
        <v>34</v>
      </c>
      <c r="M545" s="1846" t="s">
        <v>34</v>
      </c>
      <c r="N545" s="1847" t="s">
        <v>34</v>
      </c>
    </row>
    <row r="546" spans="1:15" s="132" customFormat="1" ht="12" outlineLevel="1" x14ac:dyDescent="0.25">
      <c r="A546" s="1156"/>
      <c r="B546" s="1823"/>
      <c r="C546" s="1869"/>
      <c r="D546" s="1870" t="s">
        <v>360</v>
      </c>
      <c r="E546" s="1826" t="s">
        <v>85</v>
      </c>
      <c r="F546" s="1851" t="s">
        <v>35</v>
      </c>
      <c r="G546" s="1295" t="s">
        <v>552</v>
      </c>
      <c r="H546" s="2298">
        <f>ЗвітІнд.Кошторис!G546</f>
        <v>0</v>
      </c>
      <c r="I546" s="2299">
        <f>ЗвітІнд.Кошторис!H546</f>
        <v>0</v>
      </c>
      <c r="J546" s="2300">
        <f>ЗвітІнд.Кошторис!I546</f>
        <v>0</v>
      </c>
      <c r="K546" s="1829" t="s">
        <v>34</v>
      </c>
      <c r="L546" s="1830" t="s">
        <v>34</v>
      </c>
      <c r="M546" s="1830" t="s">
        <v>34</v>
      </c>
      <c r="N546" s="1831" t="s">
        <v>34</v>
      </c>
    </row>
    <row r="547" spans="1:15" s="143" customFormat="1" outlineLevel="1" x14ac:dyDescent="0.25">
      <c r="A547" s="448"/>
      <c r="B547" s="1842" t="s">
        <v>754</v>
      </c>
      <c r="C547" s="1867" t="s">
        <v>354</v>
      </c>
      <c r="D547" s="1868" t="s">
        <v>360</v>
      </c>
      <c r="E547" s="2314" t="s">
        <v>362</v>
      </c>
      <c r="F547" s="1857" t="s">
        <v>43</v>
      </c>
      <c r="G547" s="1297" t="s">
        <v>552</v>
      </c>
      <c r="H547" s="636">
        <f>ЗвітІнд.Кошторис!G547</f>
        <v>0</v>
      </c>
      <c r="I547" s="806">
        <f>ЗвітІнд.Кошторис!H547</f>
        <v>0</v>
      </c>
      <c r="J547" s="807">
        <f>ЗвітІнд.Кошторис!I547</f>
        <v>0</v>
      </c>
      <c r="K547" s="1845" t="s">
        <v>34</v>
      </c>
      <c r="L547" s="1846" t="s">
        <v>34</v>
      </c>
      <c r="M547" s="1846" t="s">
        <v>34</v>
      </c>
      <c r="N547" s="1847" t="s">
        <v>34</v>
      </c>
    </row>
    <row r="548" spans="1:15" s="229" customFormat="1" ht="12.75" outlineLevel="1" x14ac:dyDescent="0.25">
      <c r="A548" s="1156"/>
      <c r="B548" s="1965" t="s">
        <v>755</v>
      </c>
      <c r="C548" s="1966" t="s">
        <v>354</v>
      </c>
      <c r="D548" s="1870" t="s">
        <v>360</v>
      </c>
      <c r="E548" s="1973" t="s">
        <v>363</v>
      </c>
      <c r="F548" s="2253" t="s">
        <v>43</v>
      </c>
      <c r="G548" s="1332" t="s">
        <v>552</v>
      </c>
      <c r="H548" s="821">
        <f>ЗвітІнд.Кошторис!G548</f>
        <v>0</v>
      </c>
      <c r="I548" s="822">
        <f>ЗвітІнд.Кошторис!H548</f>
        <v>0</v>
      </c>
      <c r="J548" s="823">
        <f>ЗвітІнд.Кошторис!I548</f>
        <v>0</v>
      </c>
      <c r="K548" s="1945" t="s">
        <v>34</v>
      </c>
      <c r="L548" s="1946" t="s">
        <v>34</v>
      </c>
      <c r="M548" s="1946" t="s">
        <v>34</v>
      </c>
      <c r="N548" s="1947" t="s">
        <v>34</v>
      </c>
    </row>
    <row r="549" spans="1:15" s="507" customFormat="1" ht="12" outlineLevel="1" x14ac:dyDescent="0.25">
      <c r="A549" s="1169"/>
      <c r="B549" s="2315"/>
      <c r="C549" s="2316"/>
      <c r="D549" s="1977" t="s">
        <v>360</v>
      </c>
      <c r="E549" s="1978" t="s">
        <v>85</v>
      </c>
      <c r="F549" s="2258" t="s">
        <v>35</v>
      </c>
      <c r="G549" s="1333" t="s">
        <v>552</v>
      </c>
      <c r="H549" s="2317">
        <f>ЗвітІнд.Кошторис!G549</f>
        <v>0</v>
      </c>
      <c r="I549" s="2318">
        <f>ЗвітІнд.Кошторис!H549</f>
        <v>0</v>
      </c>
      <c r="J549" s="2319">
        <f>ЗвітІнд.Кошторис!I549</f>
        <v>0</v>
      </c>
      <c r="K549" s="1829" t="s">
        <v>34</v>
      </c>
      <c r="L549" s="1830" t="s">
        <v>34</v>
      </c>
      <c r="M549" s="1830" t="s">
        <v>34</v>
      </c>
      <c r="N549" s="1831" t="s">
        <v>34</v>
      </c>
    </row>
    <row r="550" spans="1:15" s="507" customFormat="1" ht="12" outlineLevel="1" x14ac:dyDescent="0.25">
      <c r="A550" s="1169"/>
      <c r="B550" s="2315"/>
      <c r="C550" s="2316"/>
      <c r="D550" s="1977" t="s">
        <v>360</v>
      </c>
      <c r="E550" s="1978" t="s">
        <v>357</v>
      </c>
      <c r="F550" s="2258" t="s">
        <v>37</v>
      </c>
      <c r="G550" s="1333" t="s">
        <v>552</v>
      </c>
      <c r="H550" s="2320">
        <f>ЗвітІнд.Кошторис!G550</f>
        <v>0</v>
      </c>
      <c r="I550" s="2321">
        <f>ЗвітІнд.Кошторис!H550</f>
        <v>0</v>
      </c>
      <c r="J550" s="2322">
        <f>ЗвітІнд.Кошторис!I550</f>
        <v>0</v>
      </c>
      <c r="K550" s="1829" t="s">
        <v>34</v>
      </c>
      <c r="L550" s="1830" t="s">
        <v>34</v>
      </c>
      <c r="M550" s="1830" t="s">
        <v>34</v>
      </c>
      <c r="N550" s="1831" t="s">
        <v>34</v>
      </c>
    </row>
    <row r="551" spans="1:15" s="508" customFormat="1" ht="12" outlineLevel="1" x14ac:dyDescent="0.25">
      <c r="A551" s="1169"/>
      <c r="B551" s="2323"/>
      <c r="C551" s="2324"/>
      <c r="D551" s="1977" t="s">
        <v>360</v>
      </c>
      <c r="E551" s="1978" t="s">
        <v>358</v>
      </c>
      <c r="F551" s="2258" t="s">
        <v>62</v>
      </c>
      <c r="G551" s="1333" t="s">
        <v>552</v>
      </c>
      <c r="H551" s="1985">
        <f>ЗвітІнд.Кошторис!G551</f>
        <v>0</v>
      </c>
      <c r="I551" s="1986">
        <f>ЗвітІнд.Кошторис!H551</f>
        <v>0</v>
      </c>
      <c r="J551" s="1987">
        <f>ЗвітІнд.Кошторис!I551</f>
        <v>0</v>
      </c>
      <c r="K551" s="1829" t="s">
        <v>34</v>
      </c>
      <c r="L551" s="1830" t="s">
        <v>34</v>
      </c>
      <c r="M551" s="1830" t="s">
        <v>34</v>
      </c>
      <c r="N551" s="1831" t="s">
        <v>34</v>
      </c>
    </row>
    <row r="552" spans="1:15" s="229" customFormat="1" ht="12.75" outlineLevel="1" x14ac:dyDescent="0.25">
      <c r="A552" s="1156"/>
      <c r="B552" s="1965" t="s">
        <v>756</v>
      </c>
      <c r="C552" s="1966" t="s">
        <v>354</v>
      </c>
      <c r="D552" s="1870" t="s">
        <v>360</v>
      </c>
      <c r="E552" s="1973" t="s">
        <v>364</v>
      </c>
      <c r="F552" s="2253" t="s">
        <v>43</v>
      </c>
      <c r="G552" s="1332" t="s">
        <v>552</v>
      </c>
      <c r="H552" s="821">
        <f>ЗвітІнд.Кошторис!G552</f>
        <v>0</v>
      </c>
      <c r="I552" s="822">
        <f>ЗвітІнд.Кошторис!H552</f>
        <v>0</v>
      </c>
      <c r="J552" s="823">
        <f>ЗвітІнд.Кошторис!I552</f>
        <v>0</v>
      </c>
      <c r="K552" s="1845" t="s">
        <v>34</v>
      </c>
      <c r="L552" s="1846" t="s">
        <v>34</v>
      </c>
      <c r="M552" s="1846" t="s">
        <v>34</v>
      </c>
      <c r="N552" s="1847" t="s">
        <v>34</v>
      </c>
    </row>
    <row r="553" spans="1:15" s="507" customFormat="1" ht="12" outlineLevel="1" x14ac:dyDescent="0.25">
      <c r="A553" s="1169"/>
      <c r="B553" s="2315"/>
      <c r="C553" s="2316"/>
      <c r="D553" s="1977" t="s">
        <v>360</v>
      </c>
      <c r="E553" s="1978" t="s">
        <v>85</v>
      </c>
      <c r="F553" s="2258" t="s">
        <v>35</v>
      </c>
      <c r="G553" s="1333" t="s">
        <v>552</v>
      </c>
      <c r="H553" s="2317">
        <f>ЗвітІнд.Кошторис!G553</f>
        <v>0</v>
      </c>
      <c r="I553" s="2318">
        <f>ЗвітІнд.Кошторис!H553</f>
        <v>0</v>
      </c>
      <c r="J553" s="2319">
        <f>ЗвітІнд.Кошторис!I553</f>
        <v>0</v>
      </c>
      <c r="K553" s="1829" t="s">
        <v>34</v>
      </c>
      <c r="L553" s="1830" t="s">
        <v>34</v>
      </c>
      <c r="M553" s="1830" t="s">
        <v>34</v>
      </c>
      <c r="N553" s="1831" t="s">
        <v>34</v>
      </c>
    </row>
    <row r="554" spans="1:15" s="507" customFormat="1" ht="12" outlineLevel="1" x14ac:dyDescent="0.25">
      <c r="A554" s="1169"/>
      <c r="B554" s="2315"/>
      <c r="C554" s="2325"/>
      <c r="D554" s="1977" t="s">
        <v>360</v>
      </c>
      <c r="E554" s="1978" t="s">
        <v>357</v>
      </c>
      <c r="F554" s="2258" t="s">
        <v>37</v>
      </c>
      <c r="G554" s="1333" t="s">
        <v>552</v>
      </c>
      <c r="H554" s="2320">
        <f>ЗвітІнд.Кошторис!G554</f>
        <v>0</v>
      </c>
      <c r="I554" s="2321">
        <f>ЗвітІнд.Кошторис!H554</f>
        <v>0</v>
      </c>
      <c r="J554" s="2322">
        <f>ЗвітІнд.Кошторис!I554</f>
        <v>0</v>
      </c>
      <c r="K554" s="1829" t="s">
        <v>34</v>
      </c>
      <c r="L554" s="1830" t="s">
        <v>34</v>
      </c>
      <c r="M554" s="1830" t="s">
        <v>34</v>
      </c>
      <c r="N554" s="1831" t="s">
        <v>34</v>
      </c>
    </row>
    <row r="555" spans="1:15" s="508" customFormat="1" ht="12.75" outlineLevel="1" thickBot="1" x14ac:dyDescent="0.3">
      <c r="A555" s="1169"/>
      <c r="B555" s="2326"/>
      <c r="C555" s="2327"/>
      <c r="D555" s="1991" t="s">
        <v>360</v>
      </c>
      <c r="E555" s="2328" t="s">
        <v>358</v>
      </c>
      <c r="F555" s="2329" t="s">
        <v>62</v>
      </c>
      <c r="G555" s="1335" t="s">
        <v>552</v>
      </c>
      <c r="H555" s="1994">
        <f>ЗвітІнд.Кошторис!G555</f>
        <v>0</v>
      </c>
      <c r="I555" s="1995">
        <f>ЗвітІнд.Кошторис!H555</f>
        <v>0</v>
      </c>
      <c r="J555" s="1996">
        <f>ЗвітІнд.Кошторис!I555</f>
        <v>0</v>
      </c>
      <c r="K555" s="1839" t="s">
        <v>34</v>
      </c>
      <c r="L555" s="1840" t="s">
        <v>34</v>
      </c>
      <c r="M555" s="1840" t="s">
        <v>34</v>
      </c>
      <c r="N555" s="1841" t="s">
        <v>34</v>
      </c>
    </row>
    <row r="556" spans="1:15" s="508" customFormat="1" ht="17.25" outlineLevel="1" thickTop="1" thickBot="1" x14ac:dyDescent="0.3">
      <c r="A556" s="127"/>
      <c r="B556" s="1938" t="s">
        <v>757</v>
      </c>
      <c r="C556" s="1930">
        <v>3122</v>
      </c>
      <c r="D556" s="1939" t="s">
        <v>83</v>
      </c>
      <c r="E556" s="1882" t="s">
        <v>504</v>
      </c>
      <c r="F556" s="2042" t="s">
        <v>43</v>
      </c>
      <c r="G556" s="1336" t="s">
        <v>552</v>
      </c>
      <c r="H556" s="797">
        <f>ЗвітІнд.Кошторис!G556</f>
        <v>0</v>
      </c>
      <c r="I556" s="819">
        <f>ЗвітІнд.Кошторис!H556</f>
        <v>0</v>
      </c>
      <c r="J556" s="820">
        <f>ЗвітІнд.Кошторис!I556</f>
        <v>0</v>
      </c>
      <c r="K556" s="1883" t="s">
        <v>34</v>
      </c>
      <c r="L556" s="1884" t="s">
        <v>34</v>
      </c>
      <c r="M556" s="1884" t="s">
        <v>34</v>
      </c>
      <c r="N556" s="1885" t="s">
        <v>34</v>
      </c>
    </row>
    <row r="557" spans="1:15" s="132" customFormat="1" ht="27" outlineLevel="1" thickTop="1" thickBot="1" x14ac:dyDescent="0.3">
      <c r="A557" s="448"/>
      <c r="B557" s="1938" t="s">
        <v>758</v>
      </c>
      <c r="C557" s="1909">
        <v>3122</v>
      </c>
      <c r="D557" s="1936"/>
      <c r="E557" s="1917" t="s">
        <v>600</v>
      </c>
      <c r="F557" s="1862" t="s">
        <v>43</v>
      </c>
      <c r="G557" s="1336"/>
      <c r="H557" s="714">
        <f>ЗвітІнд.Кошторис!G557</f>
        <v>0</v>
      </c>
      <c r="I557" s="961">
        <f>ЗвітІнд.Кошторис!H557</f>
        <v>0</v>
      </c>
      <c r="J557" s="1863">
        <f>ЗвітІнд.Кошторис!I557</f>
        <v>0</v>
      </c>
      <c r="K557" s="1864" t="s">
        <v>34</v>
      </c>
      <c r="L557" s="1865" t="s">
        <v>34</v>
      </c>
      <c r="M557" s="1865" t="s">
        <v>34</v>
      </c>
      <c r="N557" s="1866" t="s">
        <v>34</v>
      </c>
      <c r="O557" s="143"/>
    </row>
    <row r="558" spans="1:15" s="132" customFormat="1" ht="27" outlineLevel="1" thickTop="1" thickBot="1" x14ac:dyDescent="0.3">
      <c r="A558" s="448"/>
      <c r="B558" s="1938" t="s">
        <v>759</v>
      </c>
      <c r="C558" s="1930">
        <v>3122</v>
      </c>
      <c r="D558" s="1931"/>
      <c r="E558" s="1932" t="s">
        <v>601</v>
      </c>
      <c r="F558" s="1933" t="s">
        <v>43</v>
      </c>
      <c r="G558" s="1336"/>
      <c r="H558" s="714">
        <f>ЗвітІнд.Кошторис!G558</f>
        <v>0</v>
      </c>
      <c r="I558" s="961">
        <f>ЗвітІнд.Кошторис!H558</f>
        <v>0</v>
      </c>
      <c r="J558" s="1863">
        <f>ЗвітІнд.Кошторис!I558</f>
        <v>0</v>
      </c>
      <c r="K558" s="1883" t="s">
        <v>34</v>
      </c>
      <c r="L558" s="1884" t="s">
        <v>34</v>
      </c>
      <c r="M558" s="1884" t="s">
        <v>34</v>
      </c>
      <c r="N558" s="1866" t="s">
        <v>34</v>
      </c>
      <c r="O558" s="143"/>
    </row>
    <row r="559" spans="1:15" s="132" customFormat="1" ht="27" outlineLevel="1" thickTop="1" thickBot="1" x14ac:dyDescent="0.3">
      <c r="A559" s="448"/>
      <c r="B559" s="1938" t="s">
        <v>760</v>
      </c>
      <c r="C559" s="1930">
        <v>3122</v>
      </c>
      <c r="D559" s="1931"/>
      <c r="E559" s="1932" t="s">
        <v>602</v>
      </c>
      <c r="F559" s="1933" t="s">
        <v>43</v>
      </c>
      <c r="G559" s="1934"/>
      <c r="H559" s="797">
        <f>ЗвітІнд.Кошторис!G559</f>
        <v>0</v>
      </c>
      <c r="I559" s="819">
        <f>ЗвітІнд.Кошторис!H559</f>
        <v>0</v>
      </c>
      <c r="J559" s="820">
        <f>ЗвітІнд.Кошторис!I559</f>
        <v>0</v>
      </c>
      <c r="K559" s="1883" t="s">
        <v>34</v>
      </c>
      <c r="L559" s="1884" t="s">
        <v>34</v>
      </c>
      <c r="M559" s="1884" t="s">
        <v>34</v>
      </c>
      <c r="N559" s="1866" t="s">
        <v>34</v>
      </c>
      <c r="O559" s="143"/>
    </row>
    <row r="560" spans="1:15" s="508" customFormat="1" ht="17.25" outlineLevel="1" thickTop="1" thickBot="1" x14ac:dyDescent="0.3">
      <c r="A560" s="127"/>
      <c r="B560" s="1938" t="s">
        <v>761</v>
      </c>
      <c r="C560" s="1930">
        <v>3122</v>
      </c>
      <c r="D560" s="1939"/>
      <c r="E560" s="1882" t="s">
        <v>469</v>
      </c>
      <c r="F560" s="2042" t="s">
        <v>43</v>
      </c>
      <c r="G560" s="1336" t="s">
        <v>552</v>
      </c>
      <c r="H560" s="797">
        <f>ЗвітІнд.Кошторис!G560</f>
        <v>0</v>
      </c>
      <c r="I560" s="819">
        <f>ЗвітІнд.Кошторис!H560</f>
        <v>0</v>
      </c>
      <c r="J560" s="820">
        <f>ЗвітІнд.Кошторис!I560</f>
        <v>0</v>
      </c>
      <c r="K560" s="1883" t="s">
        <v>34</v>
      </c>
      <c r="L560" s="1884" t="s">
        <v>34</v>
      </c>
      <c r="M560" s="1884" t="s">
        <v>34</v>
      </c>
      <c r="N560" s="1885" t="s">
        <v>34</v>
      </c>
    </row>
    <row r="561" spans="1:15" s="143" customFormat="1" ht="27" outlineLevel="1" thickTop="1" thickBot="1" x14ac:dyDescent="0.3">
      <c r="A561" s="127"/>
      <c r="B561" s="2330" t="s">
        <v>762</v>
      </c>
      <c r="C561" s="2331" t="s">
        <v>354</v>
      </c>
      <c r="D561" s="2332"/>
      <c r="E561" s="1937" t="s">
        <v>156</v>
      </c>
      <c r="F561" s="1952" t="s">
        <v>43</v>
      </c>
      <c r="G561" s="1328" t="s">
        <v>826</v>
      </c>
      <c r="H561" s="642">
        <f>ЗвітІнд.Кошторис!G561</f>
        <v>0</v>
      </c>
      <c r="I561" s="979">
        <f>ЗвітІнд.Кошторис!H561</f>
        <v>0</v>
      </c>
      <c r="J561" s="2190">
        <f>ЗвітІнд.Кошторис!I561</f>
        <v>0</v>
      </c>
      <c r="K561" s="1845" t="s">
        <v>34</v>
      </c>
      <c r="L561" s="1846" t="s">
        <v>34</v>
      </c>
      <c r="M561" s="1846" t="s">
        <v>34</v>
      </c>
      <c r="N561" s="1847" t="s">
        <v>34</v>
      </c>
    </row>
    <row r="562" spans="1:15" s="81" customFormat="1" ht="19.5" thickBot="1" x14ac:dyDescent="0.3">
      <c r="A562" s="1155"/>
      <c r="B562" s="1792" t="s">
        <v>763</v>
      </c>
      <c r="C562" s="1956" t="s">
        <v>365</v>
      </c>
      <c r="D562" s="1810"/>
      <c r="E562" s="1957" t="s">
        <v>366</v>
      </c>
      <c r="F562" s="2333" t="s">
        <v>43</v>
      </c>
      <c r="G562" s="2334"/>
      <c r="H562" s="927">
        <f>ROUND(H563+H575+H576+H577+H578+H579+H580,1)</f>
        <v>0</v>
      </c>
      <c r="I562" s="928">
        <f t="shared" ref="I562:J562" si="23">ROUND(I563+I575+I576+I577+I578+I579+I580,1)</f>
        <v>0</v>
      </c>
      <c r="J562" s="1814">
        <f t="shared" si="23"/>
        <v>0</v>
      </c>
      <c r="K562" s="1815" t="s">
        <v>34</v>
      </c>
      <c r="L562" s="1816" t="s">
        <v>34</v>
      </c>
      <c r="M562" s="1816" t="s">
        <v>34</v>
      </c>
      <c r="N562" s="1817" t="s">
        <v>34</v>
      </c>
    </row>
    <row r="563" spans="1:15" s="117" customFormat="1" ht="16.5" outlineLevel="1" thickBot="1" x14ac:dyDescent="0.3">
      <c r="A563" s="127"/>
      <c r="B563" s="2335" t="s">
        <v>764</v>
      </c>
      <c r="C563" s="2270" t="s">
        <v>367</v>
      </c>
      <c r="D563" s="2104"/>
      <c r="E563" s="2336" t="s">
        <v>368</v>
      </c>
      <c r="F563" s="1859" t="s">
        <v>43</v>
      </c>
      <c r="G563" s="1299" t="s">
        <v>552</v>
      </c>
      <c r="H563" s="714">
        <f>ЗвітІнд.Кошторис!G563</f>
        <v>0</v>
      </c>
      <c r="I563" s="961">
        <f>ЗвітІнд.Кошторис!H563</f>
        <v>0</v>
      </c>
      <c r="J563" s="1863">
        <f>ЗвітІнд.Кошторис!I563</f>
        <v>0</v>
      </c>
      <c r="K563" s="1864" t="s">
        <v>34</v>
      </c>
      <c r="L563" s="1865" t="s">
        <v>34</v>
      </c>
      <c r="M563" s="1865" t="s">
        <v>34</v>
      </c>
      <c r="N563" s="1866" t="s">
        <v>34</v>
      </c>
    </row>
    <row r="564" spans="1:15" s="143" customFormat="1" ht="15.75" outlineLevel="1" thickTop="1" x14ac:dyDescent="0.25">
      <c r="A564" s="448"/>
      <c r="B564" s="1886" t="s">
        <v>765</v>
      </c>
      <c r="C564" s="2243">
        <v>3132</v>
      </c>
      <c r="D564" s="2244" t="s">
        <v>57</v>
      </c>
      <c r="E564" s="2337" t="s">
        <v>369</v>
      </c>
      <c r="F564" s="2283" t="s">
        <v>43</v>
      </c>
      <c r="G564" s="1337" t="s">
        <v>552</v>
      </c>
      <c r="H564" s="710">
        <f>ЗвітІнд.Кошторис!G564</f>
        <v>0</v>
      </c>
      <c r="I564" s="996">
        <f>ЗвітІнд.Кошторис!H564</f>
        <v>0</v>
      </c>
      <c r="J564" s="1955">
        <f>ЗвітІнд.Кошторис!I564</f>
        <v>0</v>
      </c>
      <c r="K564" s="1845" t="s">
        <v>34</v>
      </c>
      <c r="L564" s="1846" t="s">
        <v>34</v>
      </c>
      <c r="M564" s="1846" t="s">
        <v>34</v>
      </c>
      <c r="N564" s="1847" t="s">
        <v>34</v>
      </c>
    </row>
    <row r="565" spans="1:15" s="132" customFormat="1" ht="12" outlineLevel="1" x14ac:dyDescent="0.25">
      <c r="A565" s="1156"/>
      <c r="B565" s="1848"/>
      <c r="C565" s="2017"/>
      <c r="D565" s="2338"/>
      <c r="E565" s="1850" t="s">
        <v>85</v>
      </c>
      <c r="F565" s="1851" t="s">
        <v>35</v>
      </c>
      <c r="G565" s="1295" t="s">
        <v>552</v>
      </c>
      <c r="H565" s="2298">
        <f>ЗвітІнд.Кошторис!G565</f>
        <v>0</v>
      </c>
      <c r="I565" s="2299">
        <f>ЗвітІнд.Кошторис!H565</f>
        <v>0</v>
      </c>
      <c r="J565" s="2300">
        <f>ЗвітІнд.Кошторис!I565</f>
        <v>0</v>
      </c>
      <c r="K565" s="1829" t="s">
        <v>34</v>
      </c>
      <c r="L565" s="1830" t="s">
        <v>34</v>
      </c>
      <c r="M565" s="1830" t="s">
        <v>34</v>
      </c>
      <c r="N565" s="1831" t="s">
        <v>34</v>
      </c>
    </row>
    <row r="566" spans="1:15" s="20" customFormat="1" outlineLevel="1" x14ac:dyDescent="0.25">
      <c r="A566" s="448"/>
      <c r="B566" s="1911" t="s">
        <v>766</v>
      </c>
      <c r="C566" s="1912">
        <v>3132</v>
      </c>
      <c r="D566" s="1913" t="s">
        <v>57</v>
      </c>
      <c r="E566" s="2339" t="s">
        <v>370</v>
      </c>
      <c r="F566" s="1857" t="s">
        <v>43</v>
      </c>
      <c r="G566" s="1297" t="s">
        <v>552</v>
      </c>
      <c r="H566" s="639">
        <f>ЗвітІнд.Кошторис!G566</f>
        <v>0</v>
      </c>
      <c r="I566" s="787">
        <f>ЗвітІнд.Кошторис!H566</f>
        <v>0</v>
      </c>
      <c r="J566" s="788">
        <f>ЗвітІнд.Кошторис!I566</f>
        <v>0</v>
      </c>
      <c r="K566" s="1845" t="s">
        <v>34</v>
      </c>
      <c r="L566" s="1846" t="s">
        <v>34</v>
      </c>
      <c r="M566" s="1846" t="s">
        <v>34</v>
      </c>
      <c r="N566" s="1847" t="s">
        <v>34</v>
      </c>
    </row>
    <row r="567" spans="1:15" s="132" customFormat="1" ht="12" outlineLevel="1" x14ac:dyDescent="0.25">
      <c r="A567" s="1156"/>
      <c r="B567" s="1823"/>
      <c r="C567" s="1869"/>
      <c r="D567" s="1963"/>
      <c r="E567" s="1826" t="s">
        <v>85</v>
      </c>
      <c r="F567" s="1851" t="s">
        <v>35</v>
      </c>
      <c r="G567" s="1295" t="s">
        <v>552</v>
      </c>
      <c r="H567" s="2298">
        <f>ЗвітІнд.Кошторис!G567</f>
        <v>0</v>
      </c>
      <c r="I567" s="2299">
        <f>ЗвітІнд.Кошторис!H567</f>
        <v>0</v>
      </c>
      <c r="J567" s="2300">
        <f>ЗвітІнд.Кошторис!I567</f>
        <v>0</v>
      </c>
      <c r="K567" s="1829" t="s">
        <v>34</v>
      </c>
      <c r="L567" s="1830" t="s">
        <v>34</v>
      </c>
      <c r="M567" s="1830" t="s">
        <v>34</v>
      </c>
      <c r="N567" s="1831" t="s">
        <v>34</v>
      </c>
    </row>
    <row r="568" spans="1:15" s="20" customFormat="1" ht="25.5" outlineLevel="1" x14ac:dyDescent="0.25">
      <c r="A568" s="448"/>
      <c r="B568" s="1911" t="s">
        <v>767</v>
      </c>
      <c r="C568" s="1912">
        <v>3132</v>
      </c>
      <c r="D568" s="1913" t="s">
        <v>57</v>
      </c>
      <c r="E568" s="2339" t="s">
        <v>505</v>
      </c>
      <c r="F568" s="1857" t="s">
        <v>43</v>
      </c>
      <c r="G568" s="1297" t="s">
        <v>552</v>
      </c>
      <c r="H568" s="639">
        <f>ЗвітІнд.Кошторис!G568</f>
        <v>0</v>
      </c>
      <c r="I568" s="787">
        <f>ЗвітІнд.Кошторис!H568</f>
        <v>0</v>
      </c>
      <c r="J568" s="788">
        <f>ЗвітІнд.Кошторис!I568</f>
        <v>0</v>
      </c>
      <c r="K568" s="1845" t="s">
        <v>34</v>
      </c>
      <c r="L568" s="1846" t="s">
        <v>34</v>
      </c>
      <c r="M568" s="1846" t="s">
        <v>34</v>
      </c>
      <c r="N568" s="1847" t="s">
        <v>34</v>
      </c>
    </row>
    <row r="569" spans="1:15" s="132" customFormat="1" ht="12" outlineLevel="1" x14ac:dyDescent="0.25">
      <c r="A569" s="1156"/>
      <c r="B569" s="1823"/>
      <c r="C569" s="1869"/>
      <c r="D569" s="1963"/>
      <c r="E569" s="1826" t="s">
        <v>85</v>
      </c>
      <c r="F569" s="1851" t="s">
        <v>35</v>
      </c>
      <c r="G569" s="1295" t="s">
        <v>552</v>
      </c>
      <c r="H569" s="2298">
        <f>ЗвітІнд.Кошторис!G569</f>
        <v>0</v>
      </c>
      <c r="I569" s="2299">
        <f>ЗвітІнд.Кошторис!H569</f>
        <v>0</v>
      </c>
      <c r="J569" s="2300">
        <f>ЗвітІнд.Кошторис!I569</f>
        <v>0</v>
      </c>
      <c r="K569" s="1829" t="s">
        <v>34</v>
      </c>
      <c r="L569" s="1830" t="s">
        <v>34</v>
      </c>
      <c r="M569" s="1830" t="s">
        <v>34</v>
      </c>
      <c r="N569" s="1831" t="s">
        <v>34</v>
      </c>
    </row>
    <row r="570" spans="1:15" s="20" customFormat="1" outlineLevel="1" x14ac:dyDescent="0.25">
      <c r="A570" s="448"/>
      <c r="B570" s="1911" t="s">
        <v>768</v>
      </c>
      <c r="C570" s="1912">
        <v>3132</v>
      </c>
      <c r="D570" s="1913" t="s">
        <v>75</v>
      </c>
      <c r="E570" s="2339" t="s">
        <v>371</v>
      </c>
      <c r="F570" s="1857" t="s">
        <v>43</v>
      </c>
      <c r="G570" s="1297" t="s">
        <v>552</v>
      </c>
      <c r="H570" s="639">
        <f>ЗвітІнд.Кошторис!G570</f>
        <v>0</v>
      </c>
      <c r="I570" s="787">
        <f>ЗвітІнд.Кошторис!H570</f>
        <v>0</v>
      </c>
      <c r="J570" s="788">
        <f>ЗвітІнд.Кошторис!I570</f>
        <v>0</v>
      </c>
      <c r="K570" s="1845" t="s">
        <v>34</v>
      </c>
      <c r="L570" s="1846" t="s">
        <v>34</v>
      </c>
      <c r="M570" s="1846" t="s">
        <v>34</v>
      </c>
      <c r="N570" s="1847" t="s">
        <v>34</v>
      </c>
    </row>
    <row r="571" spans="1:15" s="132" customFormat="1" ht="12" outlineLevel="1" x14ac:dyDescent="0.25">
      <c r="A571" s="1156"/>
      <c r="B571" s="1823"/>
      <c r="C571" s="1869"/>
      <c r="D571" s="1963"/>
      <c r="E571" s="1826" t="s">
        <v>85</v>
      </c>
      <c r="F571" s="1851" t="s">
        <v>35</v>
      </c>
      <c r="G571" s="1295" t="s">
        <v>552</v>
      </c>
      <c r="H571" s="2298">
        <f>ЗвітІнд.Кошторис!G571</f>
        <v>0</v>
      </c>
      <c r="I571" s="2299">
        <f>ЗвітІнд.Кошторис!H571</f>
        <v>0</v>
      </c>
      <c r="J571" s="2300">
        <f>ЗвітІнд.Кошторис!I571</f>
        <v>0</v>
      </c>
      <c r="K571" s="1829" t="s">
        <v>34</v>
      </c>
      <c r="L571" s="1830" t="s">
        <v>34</v>
      </c>
      <c r="M571" s="1830" t="s">
        <v>34</v>
      </c>
      <c r="N571" s="1831" t="s">
        <v>34</v>
      </c>
    </row>
    <row r="572" spans="1:15" s="20" customFormat="1" ht="25.5" outlineLevel="1" x14ac:dyDescent="0.25">
      <c r="A572" s="448"/>
      <c r="B572" s="1911" t="s">
        <v>769</v>
      </c>
      <c r="C572" s="1912" t="s">
        <v>367</v>
      </c>
      <c r="D572" s="1913" t="s">
        <v>83</v>
      </c>
      <c r="E572" s="2340" t="s">
        <v>372</v>
      </c>
      <c r="F572" s="1857" t="s">
        <v>43</v>
      </c>
      <c r="G572" s="1297" t="s">
        <v>552</v>
      </c>
      <c r="H572" s="639">
        <f>ЗвітІнд.Кошторис!G572</f>
        <v>0</v>
      </c>
      <c r="I572" s="787">
        <f>ЗвітІнд.Кошторис!H572</f>
        <v>0</v>
      </c>
      <c r="J572" s="788">
        <f>ЗвітІнд.Кошторис!I572</f>
        <v>0</v>
      </c>
      <c r="K572" s="1845" t="s">
        <v>34</v>
      </c>
      <c r="L572" s="1846" t="s">
        <v>34</v>
      </c>
      <c r="M572" s="1846" t="s">
        <v>34</v>
      </c>
      <c r="N572" s="1847" t="s">
        <v>34</v>
      </c>
    </row>
    <row r="573" spans="1:15" s="132" customFormat="1" ht="12" outlineLevel="1" x14ac:dyDescent="0.25">
      <c r="A573" s="1156"/>
      <c r="B573" s="1848"/>
      <c r="C573" s="2017"/>
      <c r="D573" s="2338"/>
      <c r="E573" s="1850" t="s">
        <v>85</v>
      </c>
      <c r="F573" s="1851" t="s">
        <v>35</v>
      </c>
      <c r="G573" s="1295" t="s">
        <v>552</v>
      </c>
      <c r="H573" s="789">
        <f>ЗвітІнд.Кошторис!G573</f>
        <v>0</v>
      </c>
      <c r="I573" s="1827">
        <f>ЗвітІнд.Кошторис!H573</f>
        <v>0</v>
      </c>
      <c r="J573" s="1828">
        <f>ЗвітІнд.Кошторис!I573</f>
        <v>0</v>
      </c>
      <c r="K573" s="1829" t="s">
        <v>34</v>
      </c>
      <c r="L573" s="1830" t="s">
        <v>34</v>
      </c>
      <c r="M573" s="1830" t="s">
        <v>34</v>
      </c>
      <c r="N573" s="1831" t="s">
        <v>34</v>
      </c>
    </row>
    <row r="574" spans="1:15" s="132" customFormat="1" ht="12.75" outlineLevel="1" thickBot="1" x14ac:dyDescent="0.3">
      <c r="A574" s="1156"/>
      <c r="B574" s="1852"/>
      <c r="C574" s="2018"/>
      <c r="D574" s="2267"/>
      <c r="E574" s="1853" t="s">
        <v>402</v>
      </c>
      <c r="F574" s="1854" t="s">
        <v>62</v>
      </c>
      <c r="G574" s="1296" t="s">
        <v>552</v>
      </c>
      <c r="H574" s="1836">
        <f>ЗвітІнд.Кошторис!G574</f>
        <v>0</v>
      </c>
      <c r="I574" s="1837">
        <f>ЗвітІнд.Кошторис!H574</f>
        <v>0</v>
      </c>
      <c r="J574" s="1838">
        <f>ЗвітІнд.Кошторис!I574</f>
        <v>0</v>
      </c>
      <c r="K574" s="1839" t="s">
        <v>34</v>
      </c>
      <c r="L574" s="1840" t="s">
        <v>34</v>
      </c>
      <c r="M574" s="1840" t="s">
        <v>34</v>
      </c>
      <c r="N574" s="1841" t="s">
        <v>34</v>
      </c>
    </row>
    <row r="575" spans="1:15" s="508" customFormat="1" ht="17.25" outlineLevel="1" thickTop="1" thickBot="1" x14ac:dyDescent="0.3">
      <c r="A575" s="127"/>
      <c r="B575" s="1938" t="s">
        <v>770</v>
      </c>
      <c r="C575" s="1930">
        <v>3132</v>
      </c>
      <c r="D575" s="1939" t="s">
        <v>92</v>
      </c>
      <c r="E575" s="1882" t="s">
        <v>504</v>
      </c>
      <c r="F575" s="2042" t="s">
        <v>43</v>
      </c>
      <c r="G575" s="1336" t="s">
        <v>552</v>
      </c>
      <c r="H575" s="797">
        <f>ЗвітІнд.Кошторис!G575</f>
        <v>0</v>
      </c>
      <c r="I575" s="819">
        <f>ЗвітІнд.Кошторис!H575</f>
        <v>0</v>
      </c>
      <c r="J575" s="820">
        <f>ЗвітІнд.Кошторис!I575</f>
        <v>0</v>
      </c>
      <c r="K575" s="1883" t="s">
        <v>34</v>
      </c>
      <c r="L575" s="1884" t="s">
        <v>34</v>
      </c>
      <c r="M575" s="1884" t="s">
        <v>34</v>
      </c>
      <c r="N575" s="1885" t="s">
        <v>34</v>
      </c>
    </row>
    <row r="576" spans="1:15" s="132" customFormat="1" ht="27" outlineLevel="1" thickTop="1" thickBot="1" x14ac:dyDescent="0.3">
      <c r="A576" s="448"/>
      <c r="B576" s="1938" t="s">
        <v>771</v>
      </c>
      <c r="C576" s="1909">
        <v>3132</v>
      </c>
      <c r="D576" s="1936"/>
      <c r="E576" s="1917" t="s">
        <v>600</v>
      </c>
      <c r="F576" s="1862" t="s">
        <v>43</v>
      </c>
      <c r="G576" s="1317"/>
      <c r="H576" s="714">
        <f>ЗвітІнд.Кошторис!G576</f>
        <v>0</v>
      </c>
      <c r="I576" s="961">
        <f>ЗвітІнд.Кошторис!H576</f>
        <v>0</v>
      </c>
      <c r="J576" s="1863">
        <f>ЗвітІнд.Кошторис!I576</f>
        <v>0</v>
      </c>
      <c r="K576" s="1864" t="s">
        <v>34</v>
      </c>
      <c r="L576" s="1865" t="s">
        <v>34</v>
      </c>
      <c r="M576" s="1865" t="s">
        <v>34</v>
      </c>
      <c r="N576" s="1866" t="s">
        <v>34</v>
      </c>
      <c r="O576" s="143"/>
    </row>
    <row r="577" spans="1:15" s="132" customFormat="1" ht="27" outlineLevel="1" thickTop="1" thickBot="1" x14ac:dyDescent="0.3">
      <c r="A577" s="448"/>
      <c r="B577" s="1938" t="s">
        <v>772</v>
      </c>
      <c r="C577" s="1930">
        <v>3132</v>
      </c>
      <c r="D577" s="1931"/>
      <c r="E577" s="1932" t="s">
        <v>601</v>
      </c>
      <c r="F577" s="1933" t="s">
        <v>43</v>
      </c>
      <c r="G577" s="1298"/>
      <c r="H577" s="714">
        <f>ЗвітІнд.Кошторис!G577</f>
        <v>0</v>
      </c>
      <c r="I577" s="961">
        <f>ЗвітІнд.Кошторис!H577</f>
        <v>0</v>
      </c>
      <c r="J577" s="1863">
        <f>ЗвітІнд.Кошторис!I577</f>
        <v>0</v>
      </c>
      <c r="K577" s="1883" t="s">
        <v>34</v>
      </c>
      <c r="L577" s="1884" t="s">
        <v>34</v>
      </c>
      <c r="M577" s="1884" t="s">
        <v>34</v>
      </c>
      <c r="N577" s="1866" t="s">
        <v>34</v>
      </c>
      <c r="O577" s="143"/>
    </row>
    <row r="578" spans="1:15" s="132" customFormat="1" ht="27" outlineLevel="1" thickTop="1" thickBot="1" x14ac:dyDescent="0.3">
      <c r="A578" s="448"/>
      <c r="B578" s="1938" t="s">
        <v>773</v>
      </c>
      <c r="C578" s="1930">
        <v>3132</v>
      </c>
      <c r="D578" s="1931"/>
      <c r="E578" s="1932" t="s">
        <v>602</v>
      </c>
      <c r="F578" s="1933" t="s">
        <v>43</v>
      </c>
      <c r="G578" s="1317"/>
      <c r="H578" s="797">
        <f>ЗвітІнд.Кошторис!G578</f>
        <v>0</v>
      </c>
      <c r="I578" s="819">
        <f>ЗвітІнд.Кошторис!H578</f>
        <v>0</v>
      </c>
      <c r="J578" s="820">
        <f>ЗвітІнд.Кошторис!I578</f>
        <v>0</v>
      </c>
      <c r="K578" s="1883" t="s">
        <v>34</v>
      </c>
      <c r="L578" s="1884" t="s">
        <v>34</v>
      </c>
      <c r="M578" s="1884" t="s">
        <v>34</v>
      </c>
      <c r="N578" s="1866" t="s">
        <v>34</v>
      </c>
      <c r="O578" s="143"/>
    </row>
    <row r="579" spans="1:15" s="132" customFormat="1" ht="17.25" outlineLevel="1" thickTop="1" thickBot="1" x14ac:dyDescent="0.3">
      <c r="A579" s="127"/>
      <c r="B579" s="1938" t="s">
        <v>774</v>
      </c>
      <c r="C579" s="1930">
        <v>3132</v>
      </c>
      <c r="D579" s="1939"/>
      <c r="E579" s="1882" t="s">
        <v>539</v>
      </c>
      <c r="F579" s="2042" t="s">
        <v>43</v>
      </c>
      <c r="G579" s="1336" t="s">
        <v>552</v>
      </c>
      <c r="H579" s="797">
        <f>ЗвітІнд.Кошторис!G579</f>
        <v>0</v>
      </c>
      <c r="I579" s="819">
        <f>ЗвітІнд.Кошторис!H579</f>
        <v>0</v>
      </c>
      <c r="J579" s="820">
        <f>ЗвітІнд.Кошторис!I579</f>
        <v>0</v>
      </c>
      <c r="K579" s="1883" t="s">
        <v>34</v>
      </c>
      <c r="L579" s="1884" t="s">
        <v>34</v>
      </c>
      <c r="M579" s="1884" t="s">
        <v>34</v>
      </c>
      <c r="N579" s="1885" t="s">
        <v>34</v>
      </c>
    </row>
    <row r="580" spans="1:15" s="20" customFormat="1" ht="27" outlineLevel="1" thickTop="1" thickBot="1" x14ac:dyDescent="0.3">
      <c r="A580" s="127"/>
      <c r="B580" s="2330" t="s">
        <v>775</v>
      </c>
      <c r="C580" s="2181" t="s">
        <v>367</v>
      </c>
      <c r="D580" s="2182"/>
      <c r="E580" s="2065" t="s">
        <v>156</v>
      </c>
      <c r="F580" s="2181" t="s">
        <v>43</v>
      </c>
      <c r="G580" s="1328" t="s">
        <v>826</v>
      </c>
      <c r="H580" s="642">
        <f>ЗвітІнд.Кошторис!G580</f>
        <v>0</v>
      </c>
      <c r="I580" s="979">
        <f>ЗвітІнд.Кошторис!H580</f>
        <v>0</v>
      </c>
      <c r="J580" s="2190">
        <f>ЗвітІнд.Кошторис!I580</f>
        <v>0</v>
      </c>
      <c r="K580" s="1845" t="s">
        <v>34</v>
      </c>
      <c r="L580" s="1846" t="s">
        <v>34</v>
      </c>
      <c r="M580" s="1846" t="s">
        <v>34</v>
      </c>
      <c r="N580" s="1847" t="s">
        <v>34</v>
      </c>
    </row>
    <row r="581" spans="1:15" s="81" customFormat="1" ht="19.5" thickBot="1" x14ac:dyDescent="0.3">
      <c r="A581" s="1155"/>
      <c r="B581" s="1792" t="s">
        <v>776</v>
      </c>
      <c r="C581" s="1956" t="s">
        <v>373</v>
      </c>
      <c r="D581" s="1810"/>
      <c r="E581" s="2169" t="s">
        <v>374</v>
      </c>
      <c r="F581" s="1813" t="s">
        <v>43</v>
      </c>
      <c r="G581" s="1290"/>
      <c r="H581" s="927">
        <f>H582+H590</f>
        <v>23092</v>
      </c>
      <c r="I581" s="928">
        <f t="shared" ref="I581:J581" si="24">I582+I590</f>
        <v>4539</v>
      </c>
      <c r="J581" s="1814">
        <f t="shared" si="24"/>
        <v>18553</v>
      </c>
      <c r="K581" s="1815" t="s">
        <v>34</v>
      </c>
      <c r="L581" s="1816" t="s">
        <v>34</v>
      </c>
      <c r="M581" s="1816" t="s">
        <v>34</v>
      </c>
      <c r="N581" s="1817" t="s">
        <v>34</v>
      </c>
    </row>
    <row r="582" spans="1:15" s="103" customFormat="1" ht="19.5" outlineLevel="1" thickBot="1" x14ac:dyDescent="0.3">
      <c r="A582" s="1155"/>
      <c r="B582" s="2083" t="s">
        <v>777</v>
      </c>
      <c r="C582" s="2073">
        <v>3142</v>
      </c>
      <c r="D582" s="2071"/>
      <c r="E582" s="2084" t="s">
        <v>506</v>
      </c>
      <c r="F582" s="2138" t="s">
        <v>43</v>
      </c>
      <c r="G582" s="2122"/>
      <c r="H582" s="2139">
        <f>ROUND(H583+H584+H585+H586+H587+H588+H589,1)</f>
        <v>23092</v>
      </c>
      <c r="I582" s="2140">
        <f t="shared" ref="I582:J582" si="25">ROUND(I583+I584+I585+I586+I587+I588+I589,1)</f>
        <v>4539</v>
      </c>
      <c r="J582" s="2141">
        <f t="shared" si="25"/>
        <v>18553</v>
      </c>
      <c r="K582" s="2088" t="s">
        <v>34</v>
      </c>
      <c r="L582" s="2089" t="s">
        <v>34</v>
      </c>
      <c r="M582" s="2089" t="s">
        <v>34</v>
      </c>
      <c r="N582" s="2090" t="s">
        <v>34</v>
      </c>
    </row>
    <row r="583" spans="1:15" s="20" customFormat="1" ht="16.5" outlineLevel="1" thickBot="1" x14ac:dyDescent="0.3">
      <c r="A583" s="127"/>
      <c r="B583" s="1923" t="s">
        <v>778</v>
      </c>
      <c r="C583" s="2341" t="s">
        <v>375</v>
      </c>
      <c r="D583" s="2342" t="s">
        <v>57</v>
      </c>
      <c r="E583" s="1861" t="s">
        <v>480</v>
      </c>
      <c r="F583" s="1924" t="s">
        <v>43</v>
      </c>
      <c r="G583" s="1338" t="s">
        <v>552</v>
      </c>
      <c r="H583" s="639">
        <f>ЗвітІнд.Кошторис!G583</f>
        <v>23092</v>
      </c>
      <c r="I583" s="787">
        <f>ЗвітІнд.Кошторис!H583</f>
        <v>4539</v>
      </c>
      <c r="J583" s="788">
        <f>ЗвітІнд.Кошторис!I583</f>
        <v>18553</v>
      </c>
      <c r="K583" s="2199" t="s">
        <v>34</v>
      </c>
      <c r="L583" s="2200" t="s">
        <v>34</v>
      </c>
      <c r="M583" s="2200" t="s">
        <v>34</v>
      </c>
      <c r="N583" s="2201" t="s">
        <v>34</v>
      </c>
    </row>
    <row r="584" spans="1:15" s="508" customFormat="1" ht="17.25" outlineLevel="1" thickTop="1" thickBot="1" x14ac:dyDescent="0.3">
      <c r="A584" s="127"/>
      <c r="B584" s="1938" t="s">
        <v>779</v>
      </c>
      <c r="C584" s="1930">
        <v>3142</v>
      </c>
      <c r="D584" s="1939" t="s">
        <v>92</v>
      </c>
      <c r="E584" s="1882" t="s">
        <v>504</v>
      </c>
      <c r="F584" s="2042" t="s">
        <v>43</v>
      </c>
      <c r="G584" s="1311" t="s">
        <v>552</v>
      </c>
      <c r="H584" s="797">
        <f>ЗвітІнд.Кошторис!G584</f>
        <v>0</v>
      </c>
      <c r="I584" s="819">
        <f>ЗвітІнд.Кошторис!H584</f>
        <v>0</v>
      </c>
      <c r="J584" s="820">
        <f>ЗвітІнд.Кошторис!I584</f>
        <v>0</v>
      </c>
      <c r="K584" s="1883" t="s">
        <v>34</v>
      </c>
      <c r="L584" s="1884" t="s">
        <v>34</v>
      </c>
      <c r="M584" s="1884" t="s">
        <v>34</v>
      </c>
      <c r="N584" s="1885" t="s">
        <v>34</v>
      </c>
    </row>
    <row r="585" spans="1:15" s="132" customFormat="1" ht="27" outlineLevel="1" thickTop="1" thickBot="1" x14ac:dyDescent="0.3">
      <c r="A585" s="448"/>
      <c r="B585" s="1938" t="s">
        <v>780</v>
      </c>
      <c r="C585" s="1909">
        <v>3142</v>
      </c>
      <c r="D585" s="1936"/>
      <c r="E585" s="1917" t="s">
        <v>600</v>
      </c>
      <c r="F585" s="1862" t="s">
        <v>43</v>
      </c>
      <c r="G585" s="1935"/>
      <c r="H585" s="714">
        <f>ЗвітІнд.Кошторис!G585</f>
        <v>0</v>
      </c>
      <c r="I585" s="961">
        <f>ЗвітІнд.Кошторис!H585</f>
        <v>0</v>
      </c>
      <c r="J585" s="1863">
        <f>ЗвітІнд.Кошторис!I585</f>
        <v>0</v>
      </c>
      <c r="K585" s="1864" t="s">
        <v>34</v>
      </c>
      <c r="L585" s="1865" t="s">
        <v>34</v>
      </c>
      <c r="M585" s="1865" t="s">
        <v>34</v>
      </c>
      <c r="N585" s="1866" t="s">
        <v>34</v>
      </c>
      <c r="O585" s="143"/>
    </row>
    <row r="586" spans="1:15" s="132" customFormat="1" ht="27" outlineLevel="1" thickTop="1" thickBot="1" x14ac:dyDescent="0.3">
      <c r="A586" s="448"/>
      <c r="B586" s="1938" t="s">
        <v>781</v>
      </c>
      <c r="C586" s="1930">
        <v>3142</v>
      </c>
      <c r="D586" s="1931"/>
      <c r="E586" s="1932" t="s">
        <v>601</v>
      </c>
      <c r="F586" s="1933" t="s">
        <v>43</v>
      </c>
      <c r="G586" s="1935"/>
      <c r="H586" s="714">
        <f>ЗвітІнд.Кошторис!G586</f>
        <v>0</v>
      </c>
      <c r="I586" s="961">
        <f>ЗвітІнд.Кошторис!H586</f>
        <v>0</v>
      </c>
      <c r="J586" s="1863">
        <f>ЗвітІнд.Кошторис!I586</f>
        <v>0</v>
      </c>
      <c r="K586" s="1883" t="s">
        <v>34</v>
      </c>
      <c r="L586" s="1884" t="s">
        <v>34</v>
      </c>
      <c r="M586" s="1884" t="s">
        <v>34</v>
      </c>
      <c r="N586" s="1866" t="s">
        <v>34</v>
      </c>
      <c r="O586" s="143"/>
    </row>
    <row r="587" spans="1:15" s="132" customFormat="1" ht="27" outlineLevel="1" thickTop="1" thickBot="1" x14ac:dyDescent="0.3">
      <c r="A587" s="448"/>
      <c r="B587" s="1938" t="s">
        <v>782</v>
      </c>
      <c r="C587" s="1930">
        <v>3142</v>
      </c>
      <c r="D587" s="1931"/>
      <c r="E587" s="1932" t="s">
        <v>602</v>
      </c>
      <c r="F587" s="1933" t="s">
        <v>43</v>
      </c>
      <c r="G587" s="1934"/>
      <c r="H587" s="797">
        <f>ЗвітІнд.Кошторис!G587</f>
        <v>0</v>
      </c>
      <c r="I587" s="819">
        <f>ЗвітІнд.Кошторис!H587</f>
        <v>0</v>
      </c>
      <c r="J587" s="820">
        <f>ЗвітІнд.Кошторис!I587</f>
        <v>0</v>
      </c>
      <c r="K587" s="1883" t="s">
        <v>34</v>
      </c>
      <c r="L587" s="1884" t="s">
        <v>34</v>
      </c>
      <c r="M587" s="1884" t="s">
        <v>34</v>
      </c>
      <c r="N587" s="1866" t="s">
        <v>34</v>
      </c>
      <c r="O587" s="143"/>
    </row>
    <row r="588" spans="1:15" s="20" customFormat="1" ht="17.25" outlineLevel="1" thickTop="1" thickBot="1" x14ac:dyDescent="0.3">
      <c r="A588" s="127"/>
      <c r="B588" s="1938" t="s">
        <v>783</v>
      </c>
      <c r="C588" s="1930">
        <v>3142</v>
      </c>
      <c r="D588" s="1939"/>
      <c r="E588" s="1882" t="s">
        <v>540</v>
      </c>
      <c r="F588" s="2042" t="s">
        <v>43</v>
      </c>
      <c r="G588" s="1336" t="s">
        <v>552</v>
      </c>
      <c r="H588" s="710">
        <f>ЗвітІнд.Кошторис!G588</f>
        <v>0</v>
      </c>
      <c r="I588" s="996">
        <f>ЗвітІнд.Кошторис!H588</f>
        <v>0</v>
      </c>
      <c r="J588" s="1955">
        <f>ЗвітІнд.Кошторис!I588</f>
        <v>0</v>
      </c>
      <c r="K588" s="1864" t="s">
        <v>34</v>
      </c>
      <c r="L588" s="1865" t="s">
        <v>34</v>
      </c>
      <c r="M588" s="1865" t="s">
        <v>34</v>
      </c>
      <c r="N588" s="1866" t="s">
        <v>34</v>
      </c>
    </row>
    <row r="589" spans="1:15" s="20" customFormat="1" ht="27" outlineLevel="1" thickTop="1" thickBot="1" x14ac:dyDescent="0.3">
      <c r="A589" s="1155"/>
      <c r="B589" s="2330" t="s">
        <v>784</v>
      </c>
      <c r="C589" s="2343" t="s">
        <v>375</v>
      </c>
      <c r="D589" s="2344"/>
      <c r="E589" s="2345" t="s">
        <v>156</v>
      </c>
      <c r="F589" s="2346" t="s">
        <v>43</v>
      </c>
      <c r="G589" s="1328" t="s">
        <v>826</v>
      </c>
      <c r="H589" s="717">
        <f>ЗвітІнд.Кошторис!G589</f>
        <v>0</v>
      </c>
      <c r="I589" s="1020">
        <f>ЗвітІнд.Кошторис!H589</f>
        <v>0</v>
      </c>
      <c r="J589" s="2347">
        <f>ЗвітІнд.Кошторис!I589</f>
        <v>0</v>
      </c>
      <c r="K589" s="2115" t="s">
        <v>34</v>
      </c>
      <c r="L589" s="2116" t="s">
        <v>34</v>
      </c>
      <c r="M589" s="2116" t="s">
        <v>34</v>
      </c>
      <c r="N589" s="2117" t="s">
        <v>34</v>
      </c>
    </row>
    <row r="590" spans="1:15" s="103" customFormat="1" ht="19.5" outlineLevel="1" thickBot="1" x14ac:dyDescent="0.3">
      <c r="A590" s="1155"/>
      <c r="B590" s="2083" t="s">
        <v>785</v>
      </c>
      <c r="C590" s="2073">
        <v>3143</v>
      </c>
      <c r="D590" s="2071"/>
      <c r="E590" s="2084" t="s">
        <v>507</v>
      </c>
      <c r="F590" s="2138" t="s">
        <v>43</v>
      </c>
      <c r="G590" s="2122"/>
      <c r="H590" s="2348">
        <f>ROUND(H591+H592+H593+H594+H595+H596+H597,1)</f>
        <v>0</v>
      </c>
      <c r="I590" s="2140">
        <f t="shared" ref="I590:J590" si="26">ROUND(I591+I592+I593+I594+I595+I596+I597,1)</f>
        <v>0</v>
      </c>
      <c r="J590" s="2188">
        <f t="shared" si="26"/>
        <v>0</v>
      </c>
      <c r="K590" s="2088" t="s">
        <v>34</v>
      </c>
      <c r="L590" s="2089" t="s">
        <v>34</v>
      </c>
      <c r="M590" s="2089" t="s">
        <v>34</v>
      </c>
      <c r="N590" s="2090" t="s">
        <v>34</v>
      </c>
    </row>
    <row r="591" spans="1:15" s="20" customFormat="1" ht="26.25" outlineLevel="1" thickBot="1" x14ac:dyDescent="0.3">
      <c r="A591" s="1155"/>
      <c r="B591" s="2349" t="s">
        <v>786</v>
      </c>
      <c r="C591" s="2350" t="s">
        <v>376</v>
      </c>
      <c r="D591" s="2351" t="s">
        <v>57</v>
      </c>
      <c r="E591" s="2294" t="s">
        <v>481</v>
      </c>
      <c r="F591" s="2352" t="s">
        <v>43</v>
      </c>
      <c r="G591" s="1338" t="s">
        <v>552</v>
      </c>
      <c r="H591" s="885">
        <f>ЗвітІнд.Кошторис!G591</f>
        <v>0</v>
      </c>
      <c r="I591" s="1032">
        <f>ЗвітІнд.Кошторис!H591</f>
        <v>0</v>
      </c>
      <c r="J591" s="2198">
        <f>ЗвітІнд.Кошторис!I591</f>
        <v>0</v>
      </c>
      <c r="K591" s="2199" t="s">
        <v>34</v>
      </c>
      <c r="L591" s="2200" t="s">
        <v>34</v>
      </c>
      <c r="M591" s="2200" t="s">
        <v>34</v>
      </c>
      <c r="N591" s="2201" t="s">
        <v>34</v>
      </c>
    </row>
    <row r="592" spans="1:15" s="508" customFormat="1" ht="17.25" outlineLevel="1" thickTop="1" thickBot="1" x14ac:dyDescent="0.3">
      <c r="A592" s="127"/>
      <c r="B592" s="1938" t="s">
        <v>787</v>
      </c>
      <c r="C592" s="1930">
        <v>3143</v>
      </c>
      <c r="D592" s="1939" t="s">
        <v>92</v>
      </c>
      <c r="E592" s="1882" t="s">
        <v>504</v>
      </c>
      <c r="F592" s="2042" t="s">
        <v>43</v>
      </c>
      <c r="G592" s="1336" t="s">
        <v>552</v>
      </c>
      <c r="H592" s="797">
        <f>ЗвітІнд.Кошторис!G592</f>
        <v>0</v>
      </c>
      <c r="I592" s="819">
        <f>ЗвітІнд.Кошторис!H592</f>
        <v>0</v>
      </c>
      <c r="J592" s="820">
        <f>ЗвітІнд.Кошторис!I592</f>
        <v>0</v>
      </c>
      <c r="K592" s="1883" t="s">
        <v>34</v>
      </c>
      <c r="L592" s="1884" t="s">
        <v>34</v>
      </c>
      <c r="M592" s="1884" t="s">
        <v>34</v>
      </c>
      <c r="N592" s="1885" t="s">
        <v>34</v>
      </c>
    </row>
    <row r="593" spans="1:15" s="132" customFormat="1" ht="27" outlineLevel="1" thickTop="1" thickBot="1" x14ac:dyDescent="0.3">
      <c r="A593" s="448"/>
      <c r="B593" s="1938" t="s">
        <v>788</v>
      </c>
      <c r="C593" s="1909">
        <v>3143</v>
      </c>
      <c r="D593" s="1936"/>
      <c r="E593" s="1917" t="s">
        <v>600</v>
      </c>
      <c r="F593" s="1862" t="s">
        <v>43</v>
      </c>
      <c r="G593" s="1935"/>
      <c r="H593" s="714">
        <f>ЗвітІнд.Кошторис!G593</f>
        <v>0</v>
      </c>
      <c r="I593" s="961">
        <f>ЗвітІнд.Кошторис!H593</f>
        <v>0</v>
      </c>
      <c r="J593" s="1863">
        <f>ЗвітІнд.Кошторис!I593</f>
        <v>0</v>
      </c>
      <c r="K593" s="1864" t="s">
        <v>34</v>
      </c>
      <c r="L593" s="1865" t="s">
        <v>34</v>
      </c>
      <c r="M593" s="1865" t="s">
        <v>34</v>
      </c>
      <c r="N593" s="1866" t="s">
        <v>34</v>
      </c>
      <c r="O593" s="143"/>
    </row>
    <row r="594" spans="1:15" s="132" customFormat="1" ht="27" outlineLevel="1" thickTop="1" thickBot="1" x14ac:dyDescent="0.3">
      <c r="A594" s="448"/>
      <c r="B594" s="1938" t="s">
        <v>789</v>
      </c>
      <c r="C594" s="1930">
        <v>3143</v>
      </c>
      <c r="D594" s="1931"/>
      <c r="E594" s="1932" t="s">
        <v>601</v>
      </c>
      <c r="F594" s="1933" t="s">
        <v>43</v>
      </c>
      <c r="G594" s="1935"/>
      <c r="H594" s="714">
        <f>ЗвітІнд.Кошторис!G594</f>
        <v>0</v>
      </c>
      <c r="I594" s="961">
        <f>ЗвітІнд.Кошторис!H594</f>
        <v>0</v>
      </c>
      <c r="J594" s="1863">
        <f>ЗвітІнд.Кошторис!I594</f>
        <v>0</v>
      </c>
      <c r="K594" s="1883" t="s">
        <v>34</v>
      </c>
      <c r="L594" s="1884" t="s">
        <v>34</v>
      </c>
      <c r="M594" s="1884" t="s">
        <v>34</v>
      </c>
      <c r="N594" s="1866" t="s">
        <v>34</v>
      </c>
      <c r="O594" s="143"/>
    </row>
    <row r="595" spans="1:15" s="132" customFormat="1" ht="27" outlineLevel="1" thickTop="1" thickBot="1" x14ac:dyDescent="0.3">
      <c r="A595" s="448"/>
      <c r="B595" s="1938" t="s">
        <v>790</v>
      </c>
      <c r="C595" s="1930">
        <v>3143</v>
      </c>
      <c r="D595" s="1931"/>
      <c r="E595" s="1932" t="s">
        <v>602</v>
      </c>
      <c r="F595" s="1933" t="s">
        <v>43</v>
      </c>
      <c r="G595" s="1934"/>
      <c r="H595" s="797">
        <f>ЗвітІнд.Кошторис!G595</f>
        <v>0</v>
      </c>
      <c r="I595" s="819">
        <f>ЗвітІнд.Кошторис!H595</f>
        <v>0</v>
      </c>
      <c r="J595" s="820">
        <f>ЗвітІнд.Кошторис!I595</f>
        <v>0</v>
      </c>
      <c r="K595" s="1883" t="s">
        <v>34</v>
      </c>
      <c r="L595" s="1884" t="s">
        <v>34</v>
      </c>
      <c r="M595" s="1884" t="s">
        <v>34</v>
      </c>
      <c r="N595" s="1866" t="s">
        <v>34</v>
      </c>
      <c r="O595" s="143"/>
    </row>
    <row r="596" spans="1:15" s="20" customFormat="1" ht="17.25" outlineLevel="1" thickTop="1" thickBot="1" x14ac:dyDescent="0.3">
      <c r="A596" s="127"/>
      <c r="B596" s="1938" t="s">
        <v>791</v>
      </c>
      <c r="C596" s="1930">
        <v>3143</v>
      </c>
      <c r="D596" s="1939"/>
      <c r="E596" s="1882" t="s">
        <v>540</v>
      </c>
      <c r="F596" s="2042" t="s">
        <v>43</v>
      </c>
      <c r="G596" s="1336" t="s">
        <v>552</v>
      </c>
      <c r="H596" s="797">
        <f>ЗвітІнд.Кошторис!G596</f>
        <v>0</v>
      </c>
      <c r="I596" s="819">
        <f>ЗвітІнд.Кошторис!H596</f>
        <v>0</v>
      </c>
      <c r="J596" s="820">
        <f>ЗвітІнд.Кошторис!I596</f>
        <v>0</v>
      </c>
      <c r="K596" s="1883" t="s">
        <v>34</v>
      </c>
      <c r="L596" s="1884" t="s">
        <v>34</v>
      </c>
      <c r="M596" s="1884" t="s">
        <v>34</v>
      </c>
      <c r="N596" s="1885" t="s">
        <v>34</v>
      </c>
    </row>
    <row r="597" spans="1:15" s="20" customFormat="1" ht="27" outlineLevel="1" thickTop="1" thickBot="1" x14ac:dyDescent="0.3">
      <c r="A597" s="1155"/>
      <c r="B597" s="2330" t="s">
        <v>792</v>
      </c>
      <c r="C597" s="2109">
        <v>3143</v>
      </c>
      <c r="D597" s="2110"/>
      <c r="E597" s="2111" t="s">
        <v>156</v>
      </c>
      <c r="F597" s="2353" t="s">
        <v>43</v>
      </c>
      <c r="G597" s="1328" t="s">
        <v>826</v>
      </c>
      <c r="H597" s="746">
        <f>ЗвітІнд.Кошторис!G597</f>
        <v>0</v>
      </c>
      <c r="I597" s="1039">
        <f>ЗвітІнд.Кошторис!H597</f>
        <v>0</v>
      </c>
      <c r="J597" s="2354">
        <f>ЗвітІнд.Кошторис!I597</f>
        <v>0</v>
      </c>
      <c r="K597" s="2355" t="s">
        <v>34</v>
      </c>
      <c r="L597" s="2356" t="s">
        <v>34</v>
      </c>
      <c r="M597" s="2356" t="s">
        <v>34</v>
      </c>
      <c r="N597" s="2357" t="s">
        <v>34</v>
      </c>
    </row>
    <row r="598" spans="1:15" s="81" customFormat="1" ht="19.5" thickBot="1" x14ac:dyDescent="0.3">
      <c r="A598" s="1155"/>
      <c r="B598" s="1792" t="s">
        <v>793</v>
      </c>
      <c r="C598" s="2358" t="s">
        <v>377</v>
      </c>
      <c r="D598" s="2359"/>
      <c r="E598" s="2360" t="s">
        <v>378</v>
      </c>
      <c r="F598" s="2361" t="s">
        <v>43</v>
      </c>
      <c r="G598" s="1958"/>
      <c r="H598" s="927">
        <f>ROUND(H599+H600,1)</f>
        <v>0</v>
      </c>
      <c r="I598" s="928">
        <f>ROUND(I599+I600,1)</f>
        <v>0</v>
      </c>
      <c r="J598" s="1814">
        <f>ROUND(J599+J600,1)</f>
        <v>0</v>
      </c>
      <c r="K598" s="1764" t="s">
        <v>34</v>
      </c>
      <c r="L598" s="1766" t="s">
        <v>34</v>
      </c>
      <c r="M598" s="1766" t="s">
        <v>34</v>
      </c>
      <c r="N598" s="1767" t="s">
        <v>34</v>
      </c>
    </row>
    <row r="599" spans="1:15" s="132" customFormat="1" ht="16.5" outlineLevel="1" thickBot="1" x14ac:dyDescent="0.3">
      <c r="A599" s="127"/>
      <c r="B599" s="1971" t="s">
        <v>794</v>
      </c>
      <c r="C599" s="1909">
        <v>3160</v>
      </c>
      <c r="D599" s="1910" t="s">
        <v>57</v>
      </c>
      <c r="E599" s="1878" t="s">
        <v>496</v>
      </c>
      <c r="F599" s="2362" t="s">
        <v>43</v>
      </c>
      <c r="G599" s="1339" t="s">
        <v>831</v>
      </c>
      <c r="H599" s="714">
        <f>I599+J599</f>
        <v>0</v>
      </c>
      <c r="I599" s="961">
        <f>ЗвітІнд.Кошторис!H599</f>
        <v>0</v>
      </c>
      <c r="J599" s="1863">
        <f>ЗвітІнд.Кошторис!I599</f>
        <v>0</v>
      </c>
      <c r="K599" s="1864" t="s">
        <v>34</v>
      </c>
      <c r="L599" s="1865" t="s">
        <v>34</v>
      </c>
      <c r="M599" s="1865" t="s">
        <v>34</v>
      </c>
      <c r="N599" s="1866" t="s">
        <v>34</v>
      </c>
    </row>
    <row r="600" spans="1:15" s="20" customFormat="1" ht="27" outlineLevel="1" thickTop="1" thickBot="1" x14ac:dyDescent="0.3">
      <c r="A600" s="127"/>
      <c r="B600" s="2363" t="s">
        <v>795</v>
      </c>
      <c r="C600" s="2353">
        <v>3160</v>
      </c>
      <c r="D600" s="2364"/>
      <c r="E600" s="2365" t="s">
        <v>156</v>
      </c>
      <c r="F600" s="2353" t="s">
        <v>43</v>
      </c>
      <c r="G600" s="1328" t="s">
        <v>826</v>
      </c>
      <c r="H600" s="746">
        <f>I600+J600</f>
        <v>0</v>
      </c>
      <c r="I600" s="1039">
        <f>ЗвітІнд.Кошторис!H600</f>
        <v>0</v>
      </c>
      <c r="J600" s="2354">
        <f>ЗвітІнд.Кошторис!I600</f>
        <v>0</v>
      </c>
      <c r="K600" s="2355" t="s">
        <v>34</v>
      </c>
      <c r="L600" s="2356" t="s">
        <v>34</v>
      </c>
      <c r="M600" s="2356" t="s">
        <v>34</v>
      </c>
      <c r="N600" s="2357" t="s">
        <v>34</v>
      </c>
    </row>
    <row r="601" spans="1:15" s="81" customFormat="1" ht="19.5" thickBot="1" x14ac:dyDescent="0.3">
      <c r="A601" s="1155"/>
      <c r="B601" s="2212" t="s">
        <v>796</v>
      </c>
      <c r="C601" s="2366">
        <v>3200</v>
      </c>
      <c r="D601" s="2359"/>
      <c r="E601" s="2360" t="s">
        <v>798</v>
      </c>
      <c r="F601" s="2361" t="s">
        <v>43</v>
      </c>
      <c r="G601" s="2367"/>
      <c r="H601" s="921">
        <f>ROUND(H602,1)</f>
        <v>0</v>
      </c>
      <c r="I601" s="922">
        <f>ROUND(I602,1)</f>
        <v>0</v>
      </c>
      <c r="J601" s="2368">
        <f>ROUND(J602,1)</f>
        <v>0</v>
      </c>
      <c r="K601" s="1764" t="s">
        <v>34</v>
      </c>
      <c r="L601" s="1766" t="s">
        <v>34</v>
      </c>
      <c r="M601" s="1766" t="s">
        <v>34</v>
      </c>
      <c r="N601" s="1767" t="s">
        <v>34</v>
      </c>
    </row>
    <row r="602" spans="1:15" s="132" customFormat="1" ht="19.5" customHeight="1" outlineLevel="1" thickBot="1" x14ac:dyDescent="0.3">
      <c r="A602" s="127"/>
      <c r="B602" s="2369" t="s">
        <v>797</v>
      </c>
      <c r="C602" s="2370">
        <v>3210</v>
      </c>
      <c r="D602" s="2371"/>
      <c r="E602" s="2372" t="s">
        <v>645</v>
      </c>
      <c r="F602" s="2373" t="s">
        <v>43</v>
      </c>
      <c r="G602" s="2374" t="s">
        <v>550</v>
      </c>
      <c r="H602" s="1492">
        <f>I602+J602</f>
        <v>0</v>
      </c>
      <c r="I602" s="1039">
        <f>ЗвітІнд.Кошторис!H602</f>
        <v>0</v>
      </c>
      <c r="J602" s="2354">
        <f>ЗвітІнд.Кошторис!I602</f>
        <v>0</v>
      </c>
      <c r="K602" s="2375" t="s">
        <v>34</v>
      </c>
      <c r="L602" s="2376" t="s">
        <v>34</v>
      </c>
      <c r="M602" s="2376" t="s">
        <v>34</v>
      </c>
      <c r="N602" s="2377" t="s">
        <v>34</v>
      </c>
    </row>
    <row r="603" spans="1:15" s="369" customFormat="1" ht="28.5" thickBot="1" x14ac:dyDescent="0.3">
      <c r="A603" s="1581"/>
      <c r="B603" s="2229"/>
      <c r="C603" s="2378"/>
      <c r="D603" s="2379"/>
      <c r="E603" s="2380" t="s">
        <v>379</v>
      </c>
      <c r="F603" s="2381" t="s">
        <v>43</v>
      </c>
      <c r="G603" s="2382"/>
      <c r="H603" s="2383">
        <f>H58+H443</f>
        <v>44825.673410000003</v>
      </c>
      <c r="I603" s="2384">
        <f>I58+I443</f>
        <v>24105.117480000001</v>
      </c>
      <c r="J603" s="2385">
        <f>J58+J443</f>
        <v>20720.555929999999</v>
      </c>
      <c r="K603" s="2386" t="s">
        <v>34</v>
      </c>
      <c r="L603" s="2387" t="s">
        <v>34</v>
      </c>
      <c r="M603" s="2387" t="s">
        <v>34</v>
      </c>
      <c r="N603" s="2388" t="s">
        <v>34</v>
      </c>
    </row>
    <row r="604" spans="1:15" s="1576" customFormat="1" ht="11.25" hidden="1" x14ac:dyDescent="0.25">
      <c r="A604" s="1169"/>
      <c r="B604" s="2389"/>
      <c r="C604" s="2390"/>
      <c r="D604" s="2391"/>
      <c r="E604" s="2391"/>
      <c r="F604" s="2391"/>
      <c r="G604" s="2391"/>
      <c r="H604" s="2392"/>
      <c r="I604" s="2393"/>
      <c r="J604" s="2393"/>
      <c r="K604" s="2391"/>
      <c r="L604" s="2391"/>
      <c r="M604" s="2391"/>
      <c r="N604" s="2391"/>
    </row>
    <row r="605" spans="1:15" s="1" customFormat="1" ht="11.25" hidden="1" x14ac:dyDescent="0.25">
      <c r="A605" s="1169"/>
      <c r="B605" s="1593"/>
      <c r="C605" s="1593"/>
      <c r="D605" s="1593"/>
      <c r="E605" s="1593"/>
      <c r="F605" s="1593"/>
      <c r="G605" s="1593"/>
      <c r="H605" s="1593"/>
      <c r="I605" s="1593"/>
      <c r="J605" s="1593"/>
      <c r="K605" s="1593"/>
      <c r="L605" s="1593"/>
      <c r="M605" s="1593"/>
      <c r="N605" s="1593"/>
    </row>
    <row r="606" spans="1:15" s="1" customFormat="1" ht="11.25" hidden="1" x14ac:dyDescent="0.25">
      <c r="A606" s="1169"/>
      <c r="B606" s="1593"/>
      <c r="C606" s="1593"/>
      <c r="D606" s="1593"/>
      <c r="E606" s="1593"/>
      <c r="F606" s="1593"/>
      <c r="G606" s="1593"/>
      <c r="H606" s="1593"/>
      <c r="I606" s="1593"/>
      <c r="J606" s="1593"/>
      <c r="K606" s="1593"/>
      <c r="L606" s="1593"/>
      <c r="M606" s="1593"/>
      <c r="N606" s="1593"/>
    </row>
    <row r="607" spans="1:15" s="1" customFormat="1" ht="11.25" hidden="1" x14ac:dyDescent="0.25">
      <c r="A607" s="1169"/>
      <c r="B607" s="1593"/>
      <c r="C607" s="1593"/>
      <c r="D607" s="1593"/>
      <c r="E607" s="1593"/>
      <c r="F607" s="1593"/>
      <c r="G607" s="1593"/>
      <c r="H607" s="1593"/>
      <c r="I607" s="1593"/>
      <c r="J607" s="1593"/>
      <c r="K607" s="1593"/>
      <c r="L607" s="1593"/>
      <c r="M607" s="1593"/>
      <c r="N607" s="1593"/>
    </row>
    <row r="608" spans="1:15" s="1" customFormat="1" ht="11.25" hidden="1" x14ac:dyDescent="0.25">
      <c r="A608" s="1169"/>
      <c r="B608" s="1593"/>
      <c r="C608" s="1593"/>
      <c r="D608" s="1593"/>
      <c r="E608" s="1593"/>
      <c r="F608" s="1593"/>
      <c r="G608" s="1593"/>
      <c r="H608" s="1593"/>
      <c r="I608" s="1593"/>
      <c r="J608" s="1593"/>
      <c r="K608" s="1593"/>
      <c r="L608" s="1593"/>
      <c r="M608" s="1593"/>
      <c r="N608" s="1593"/>
    </row>
    <row r="609" spans="1:14" s="1" customFormat="1" ht="11.25" hidden="1" x14ac:dyDescent="0.25">
      <c r="A609" s="1169"/>
      <c r="B609" s="1593"/>
      <c r="C609" s="1593"/>
      <c r="D609" s="1593"/>
      <c r="E609" s="1593"/>
      <c r="F609" s="1593"/>
      <c r="G609" s="1593"/>
      <c r="H609" s="1593"/>
      <c r="I609" s="1593"/>
      <c r="J609" s="1593"/>
      <c r="K609" s="1593"/>
      <c r="L609" s="1593"/>
      <c r="M609" s="1593"/>
      <c r="N609" s="1593"/>
    </row>
    <row r="610" spans="1:14" s="1" customFormat="1" ht="11.25" hidden="1" x14ac:dyDescent="0.25">
      <c r="A610" s="1169"/>
      <c r="B610" s="1593"/>
      <c r="C610" s="1593"/>
      <c r="D610" s="1593"/>
      <c r="E610" s="1593"/>
      <c r="F610" s="1593"/>
      <c r="G610" s="1593"/>
      <c r="H610" s="1593"/>
      <c r="I610" s="1593"/>
      <c r="J610" s="1593"/>
      <c r="K610" s="1593"/>
      <c r="L610" s="1593"/>
      <c r="M610" s="1593"/>
      <c r="N610" s="1593"/>
    </row>
    <row r="611" spans="1:14" s="1" customFormat="1" ht="11.25" hidden="1" x14ac:dyDescent="0.25">
      <c r="A611" s="1169"/>
      <c r="B611" s="1593"/>
      <c r="C611" s="1593"/>
      <c r="D611" s="1593"/>
      <c r="E611" s="1593"/>
      <c r="F611" s="1593"/>
      <c r="G611" s="1593"/>
      <c r="H611" s="1593"/>
      <c r="I611" s="1593"/>
      <c r="J611" s="1593"/>
      <c r="K611" s="1593"/>
      <c r="L611" s="1593"/>
      <c r="M611" s="1593"/>
      <c r="N611" s="1593"/>
    </row>
    <row r="612" spans="1:14" s="1" customFormat="1" ht="11.25" hidden="1" x14ac:dyDescent="0.25">
      <c r="A612" s="1169"/>
      <c r="B612" s="1593"/>
      <c r="C612" s="1593"/>
      <c r="D612" s="1593"/>
      <c r="E612" s="1593"/>
      <c r="F612" s="1593"/>
      <c r="G612" s="1593"/>
      <c r="H612" s="1593"/>
      <c r="I612" s="1593"/>
      <c r="J612" s="1593"/>
      <c r="K612" s="1593"/>
      <c r="L612" s="1593"/>
      <c r="M612" s="1593"/>
      <c r="N612" s="1593"/>
    </row>
    <row r="613" spans="1:14" s="1" customFormat="1" ht="11.25" hidden="1" x14ac:dyDescent="0.25">
      <c r="A613" s="1169"/>
      <c r="B613" s="1593"/>
      <c r="C613" s="1593"/>
      <c r="D613" s="1593"/>
      <c r="E613" s="1593"/>
      <c r="F613" s="1593"/>
      <c r="G613" s="1593"/>
      <c r="H613" s="1593"/>
      <c r="I613" s="1593"/>
      <c r="J613" s="1593"/>
      <c r="K613" s="1593"/>
      <c r="L613" s="1593"/>
      <c r="M613" s="1593"/>
      <c r="N613" s="1593"/>
    </row>
    <row r="614" spans="1:14" s="1" customFormat="1" ht="11.25" hidden="1" x14ac:dyDescent="0.25">
      <c r="A614" s="1169"/>
      <c r="B614" s="1593"/>
      <c r="C614" s="1593"/>
      <c r="D614" s="1593"/>
      <c r="E614" s="1593"/>
      <c r="F614" s="1593"/>
      <c r="G614" s="1593"/>
      <c r="H614" s="1593"/>
      <c r="I614" s="1593"/>
      <c r="J614" s="1593"/>
      <c r="K614" s="1593"/>
      <c r="L614" s="1593"/>
      <c r="M614" s="1593"/>
      <c r="N614" s="1593"/>
    </row>
    <row r="615" spans="1:14" s="1" customFormat="1" ht="11.25" hidden="1" x14ac:dyDescent="0.25">
      <c r="A615" s="1169"/>
      <c r="B615" s="1593"/>
      <c r="C615" s="1593"/>
      <c r="D615" s="1593"/>
      <c r="E615" s="1593"/>
      <c r="F615" s="1593"/>
      <c r="G615" s="1593"/>
      <c r="H615" s="1593"/>
      <c r="I615" s="1593"/>
      <c r="J615" s="1593"/>
      <c r="K615" s="1593"/>
      <c r="L615" s="1593"/>
      <c r="M615" s="1593"/>
      <c r="N615" s="1593"/>
    </row>
    <row r="616" spans="1:14" s="1" customFormat="1" ht="11.25" hidden="1" x14ac:dyDescent="0.25">
      <c r="A616" s="1169"/>
      <c r="B616" s="1593"/>
      <c r="C616" s="1593"/>
      <c r="D616" s="1593"/>
      <c r="E616" s="1593"/>
      <c r="F616" s="1593"/>
      <c r="G616" s="1593"/>
      <c r="H616" s="1593"/>
      <c r="I616" s="1593"/>
      <c r="J616" s="1593"/>
      <c r="K616" s="1593"/>
      <c r="L616" s="1593"/>
      <c r="M616" s="1593"/>
      <c r="N616" s="1593"/>
    </row>
    <row r="617" spans="1:14" s="1" customFormat="1" ht="11.25" hidden="1" x14ac:dyDescent="0.25">
      <c r="A617" s="1169"/>
      <c r="B617" s="1593"/>
      <c r="C617" s="1593"/>
      <c r="D617" s="1593"/>
      <c r="E617" s="1593"/>
      <c r="F617" s="1593"/>
      <c r="G617" s="1593"/>
      <c r="H617" s="1593"/>
      <c r="I617" s="1593"/>
      <c r="J617" s="1593"/>
      <c r="K617" s="1593"/>
      <c r="L617" s="1593"/>
      <c r="M617" s="1593"/>
      <c r="N617" s="1593"/>
    </row>
    <row r="618" spans="1:14" s="1" customFormat="1" ht="11.25" hidden="1" x14ac:dyDescent="0.25">
      <c r="A618" s="1169"/>
      <c r="B618" s="1593"/>
      <c r="C618" s="1593"/>
      <c r="D618" s="1593"/>
      <c r="E618" s="1593"/>
      <c r="F618" s="1593"/>
      <c r="G618" s="1593"/>
      <c r="H618" s="1593"/>
      <c r="I618" s="1593"/>
      <c r="J618" s="1593"/>
      <c r="K618" s="1593"/>
      <c r="L618" s="1593"/>
      <c r="M618" s="1593"/>
      <c r="N618" s="1593"/>
    </row>
    <row r="619" spans="1:14" s="1" customFormat="1" ht="11.25" hidden="1" x14ac:dyDescent="0.25">
      <c r="A619" s="1169"/>
      <c r="B619" s="1593"/>
      <c r="C619" s="1593"/>
      <c r="D619" s="1593"/>
      <c r="E619" s="1593"/>
      <c r="F619" s="1593"/>
      <c r="G619" s="1593"/>
      <c r="H619" s="1593"/>
      <c r="I619" s="1593"/>
      <c r="J619" s="1593"/>
      <c r="K619" s="1593"/>
      <c r="L619" s="1593"/>
      <c r="M619" s="1593"/>
      <c r="N619" s="1593"/>
    </row>
    <row r="620" spans="1:14" s="1" customFormat="1" ht="11.25" hidden="1" x14ac:dyDescent="0.25">
      <c r="A620" s="1169"/>
      <c r="B620" s="1593"/>
      <c r="C620" s="1593"/>
      <c r="D620" s="1593"/>
      <c r="E620" s="1593"/>
      <c r="F620" s="1593"/>
      <c r="G620" s="1593"/>
      <c r="H620" s="1593"/>
      <c r="I620" s="1593"/>
      <c r="J620" s="1593"/>
      <c r="K620" s="1593"/>
      <c r="L620" s="1593"/>
      <c r="M620" s="1593"/>
      <c r="N620" s="1593"/>
    </row>
    <row r="621" spans="1:14" s="1" customFormat="1" ht="11.25" hidden="1" x14ac:dyDescent="0.25">
      <c r="A621" s="1169"/>
      <c r="B621" s="1593"/>
      <c r="C621" s="1593"/>
      <c r="D621" s="1593"/>
      <c r="E621" s="1593"/>
      <c r="F621" s="1593"/>
      <c r="G621" s="1593"/>
      <c r="H621" s="1593"/>
      <c r="I621" s="1593"/>
      <c r="J621" s="1593"/>
      <c r="K621" s="1593"/>
      <c r="L621" s="1593"/>
      <c r="M621" s="1593"/>
      <c r="N621" s="1593"/>
    </row>
    <row r="622" spans="1:14" s="1" customFormat="1" ht="11.25" hidden="1" x14ac:dyDescent="0.25">
      <c r="A622" s="1169"/>
      <c r="B622" s="1593"/>
      <c r="C622" s="1593"/>
      <c r="D622" s="1593"/>
      <c r="E622" s="1593"/>
      <c r="F622" s="1593"/>
      <c r="G622" s="1593"/>
      <c r="H622" s="1593"/>
      <c r="I622" s="1593"/>
      <c r="J622" s="1593"/>
      <c r="K622" s="1593"/>
      <c r="L622" s="1593"/>
      <c r="M622" s="1593"/>
      <c r="N622" s="1593"/>
    </row>
    <row r="623" spans="1:14" s="1" customFormat="1" ht="11.25" hidden="1" x14ac:dyDescent="0.25">
      <c r="A623" s="1169"/>
      <c r="B623" s="1593"/>
      <c r="C623" s="1593"/>
      <c r="D623" s="1593"/>
      <c r="E623" s="1593"/>
      <c r="F623" s="1593"/>
      <c r="G623" s="1593"/>
      <c r="H623" s="1593"/>
      <c r="I623" s="1593"/>
      <c r="J623" s="1593"/>
      <c r="K623" s="1593"/>
      <c r="L623" s="1593"/>
      <c r="M623" s="1593"/>
      <c r="N623" s="1593"/>
    </row>
    <row r="624" spans="1:14" s="1" customFormat="1" ht="11.25" hidden="1" x14ac:dyDescent="0.25">
      <c r="A624" s="1169"/>
      <c r="B624" s="1593"/>
      <c r="C624" s="1593"/>
      <c r="D624" s="1593"/>
      <c r="E624" s="1593"/>
      <c r="F624" s="1593"/>
      <c r="G624" s="1593"/>
      <c r="H624" s="1593"/>
      <c r="I624" s="1593"/>
      <c r="J624" s="1593"/>
      <c r="K624" s="1593"/>
      <c r="L624" s="1593"/>
      <c r="M624" s="1593"/>
      <c r="N624" s="1593"/>
    </row>
    <row r="625" spans="1:14" s="1" customFormat="1" ht="11.25" hidden="1" x14ac:dyDescent="0.25">
      <c r="A625" s="1169"/>
      <c r="B625" s="1593"/>
      <c r="C625" s="1593"/>
      <c r="D625" s="1593"/>
      <c r="E625" s="1593"/>
      <c r="F625" s="1593"/>
      <c r="G625" s="1593"/>
      <c r="H625" s="1593"/>
      <c r="I625" s="1593"/>
      <c r="J625" s="1593"/>
      <c r="K625" s="1593"/>
      <c r="L625" s="1593"/>
      <c r="M625" s="1593"/>
      <c r="N625" s="1593"/>
    </row>
    <row r="626" spans="1:14" s="1" customFormat="1" ht="11.25" hidden="1" x14ac:dyDescent="0.25">
      <c r="A626" s="1169"/>
      <c r="B626" s="1593"/>
      <c r="C626" s="1593"/>
      <c r="D626" s="1593"/>
      <c r="E626" s="1593"/>
      <c r="F626" s="1593"/>
      <c r="G626" s="1593"/>
      <c r="H626" s="1593"/>
      <c r="I626" s="1593"/>
      <c r="J626" s="1593"/>
      <c r="K626" s="1593"/>
      <c r="L626" s="1593"/>
      <c r="M626" s="1593"/>
      <c r="N626" s="1593"/>
    </row>
    <row r="627" spans="1:14" s="1" customFormat="1" ht="11.25" hidden="1" x14ac:dyDescent="0.25">
      <c r="A627" s="1169"/>
      <c r="B627" s="1593"/>
      <c r="C627" s="1593"/>
      <c r="D627" s="1593"/>
      <c r="E627" s="1593"/>
      <c r="F627" s="1593"/>
      <c r="G627" s="1593"/>
      <c r="H627" s="1593"/>
      <c r="I627" s="1593"/>
      <c r="J627" s="1593"/>
      <c r="K627" s="1593"/>
      <c r="L627" s="1593"/>
      <c r="M627" s="1593"/>
      <c r="N627" s="1593"/>
    </row>
    <row r="628" spans="1:14" s="1" customFormat="1" ht="11.25" hidden="1" x14ac:dyDescent="0.25">
      <c r="A628" s="1169"/>
      <c r="B628" s="1593"/>
      <c r="C628" s="1593"/>
      <c r="D628" s="1593"/>
      <c r="E628" s="1593"/>
      <c r="F628" s="1593"/>
      <c r="G628" s="1593"/>
      <c r="H628" s="1593"/>
      <c r="I628" s="1593"/>
      <c r="J628" s="1593"/>
      <c r="K628" s="1593"/>
      <c r="L628" s="1593"/>
      <c r="M628" s="1593"/>
      <c r="N628" s="1593"/>
    </row>
    <row r="629" spans="1:14" s="1" customFormat="1" ht="11.25" hidden="1" x14ac:dyDescent="0.25">
      <c r="A629" s="1169"/>
      <c r="B629" s="1593"/>
      <c r="C629" s="1593"/>
      <c r="D629" s="1593"/>
      <c r="E629" s="1593"/>
      <c r="F629" s="1593"/>
      <c r="G629" s="1593"/>
      <c r="H629" s="1593"/>
      <c r="I629" s="1593"/>
      <c r="J629" s="1593"/>
      <c r="K629" s="1593"/>
      <c r="L629" s="1593"/>
      <c r="M629" s="1593"/>
      <c r="N629" s="1593"/>
    </row>
    <row r="630" spans="1:14" s="1" customFormat="1" ht="11.25" hidden="1" x14ac:dyDescent="0.25">
      <c r="A630" s="1169"/>
      <c r="B630" s="1593"/>
      <c r="C630" s="1593"/>
      <c r="D630" s="1593"/>
      <c r="E630" s="1593"/>
      <c r="F630" s="1593"/>
      <c r="G630" s="1593"/>
      <c r="H630" s="1593"/>
      <c r="I630" s="1593"/>
      <c r="J630" s="1593"/>
      <c r="K630" s="1593"/>
      <c r="L630" s="1593"/>
      <c r="M630" s="1593"/>
      <c r="N630" s="1593"/>
    </row>
    <row r="631" spans="1:14" s="1" customFormat="1" ht="11.25" hidden="1" x14ac:dyDescent="0.25">
      <c r="A631" s="1169"/>
      <c r="B631" s="1593"/>
      <c r="C631" s="1593"/>
      <c r="D631" s="1593"/>
      <c r="E631" s="1593"/>
      <c r="F631" s="1593"/>
      <c r="G631" s="1593"/>
      <c r="H631" s="1593"/>
      <c r="I631" s="1593"/>
      <c r="J631" s="1593"/>
      <c r="K631" s="1593"/>
      <c r="L631" s="1593"/>
      <c r="M631" s="1593"/>
      <c r="N631" s="1593"/>
    </row>
    <row r="632" spans="1:14" s="1" customFormat="1" ht="11.25" hidden="1" x14ac:dyDescent="0.25">
      <c r="A632" s="1169"/>
      <c r="B632" s="1593"/>
      <c r="C632" s="1593"/>
      <c r="D632" s="1593"/>
      <c r="E632" s="1593"/>
      <c r="F632" s="1593"/>
      <c r="G632" s="1593"/>
      <c r="H632" s="1593"/>
      <c r="I632" s="1593"/>
      <c r="J632" s="1593"/>
      <c r="K632" s="1593"/>
      <c r="L632" s="1593"/>
      <c r="M632" s="1593"/>
      <c r="N632" s="1593"/>
    </row>
    <row r="633" spans="1:14" s="1" customFormat="1" ht="11.25" hidden="1" x14ac:dyDescent="0.25">
      <c r="A633" s="1169"/>
      <c r="B633" s="1593"/>
      <c r="C633" s="1593"/>
      <c r="D633" s="1593"/>
      <c r="E633" s="1593"/>
      <c r="F633" s="1593"/>
      <c r="G633" s="1593"/>
      <c r="H633" s="1593"/>
      <c r="I633" s="1593"/>
      <c r="J633" s="1593"/>
      <c r="K633" s="1593"/>
      <c r="L633" s="1593"/>
      <c r="M633" s="1593"/>
      <c r="N633" s="1593"/>
    </row>
    <row r="634" spans="1:14" s="1" customFormat="1" ht="11.25" hidden="1" x14ac:dyDescent="0.25">
      <c r="A634" s="1169"/>
      <c r="B634" s="1593"/>
      <c r="C634" s="1593"/>
      <c r="D634" s="1593"/>
      <c r="E634" s="1593"/>
      <c r="F634" s="1593"/>
      <c r="G634" s="1593"/>
      <c r="H634" s="1593"/>
      <c r="I634" s="1593"/>
      <c r="J634" s="1593"/>
      <c r="K634" s="1593"/>
      <c r="L634" s="1593"/>
      <c r="M634" s="1593"/>
      <c r="N634" s="1593"/>
    </row>
    <row r="635" spans="1:14" x14ac:dyDescent="0.25">
      <c r="B635" s="443"/>
      <c r="C635" s="443"/>
      <c r="D635" s="443"/>
      <c r="E635" s="443"/>
      <c r="F635" s="443"/>
      <c r="G635" s="443"/>
      <c r="H635" s="443"/>
      <c r="I635" s="443"/>
      <c r="J635" s="443"/>
      <c r="K635" s="443"/>
      <c r="L635" s="443"/>
      <c r="M635" s="443"/>
      <c r="N635" s="443"/>
    </row>
    <row r="636" spans="1:14" x14ac:dyDescent="0.25">
      <c r="B636" s="443"/>
      <c r="C636" s="2394"/>
      <c r="D636" s="443"/>
      <c r="E636" s="443"/>
      <c r="F636" s="443"/>
      <c r="G636" s="443"/>
      <c r="H636" s="2395"/>
      <c r="I636" s="443"/>
      <c r="J636" s="443"/>
      <c r="K636" s="2395"/>
      <c r="L636" s="2395"/>
      <c r="M636" s="2395"/>
      <c r="N636" s="2395"/>
    </row>
    <row r="637" spans="1:14" ht="18.75" x14ac:dyDescent="0.25">
      <c r="B637" s="443"/>
      <c r="C637" s="2396" t="s">
        <v>395</v>
      </c>
      <c r="D637" s="443"/>
      <c r="E637" s="443"/>
      <c r="F637" s="443"/>
      <c r="G637" s="443"/>
      <c r="H637" s="2397" t="str">
        <f>ЗвітІнд.Кошторис!G637</f>
        <v>Скалозуб Ю.О.</v>
      </c>
      <c r="I637" s="2398"/>
      <c r="J637" s="2398"/>
      <c r="K637" s="2395"/>
      <c r="L637" s="2395"/>
      <c r="M637" s="2395"/>
      <c r="N637" s="2395"/>
    </row>
    <row r="638" spans="1:14" s="434" customFormat="1" ht="11.25" x14ac:dyDescent="0.25">
      <c r="A638" s="1172"/>
      <c r="B638" s="2399"/>
      <c r="C638" s="2400"/>
      <c r="D638" s="2401"/>
      <c r="E638" s="2399"/>
      <c r="F638" s="2399"/>
      <c r="G638" s="2399"/>
      <c r="H638" s="2402" t="s">
        <v>396</v>
      </c>
      <c r="I638" s="2402"/>
      <c r="J638" s="2402"/>
      <c r="K638" s="2403"/>
      <c r="L638" s="2403"/>
      <c r="M638" s="2403"/>
      <c r="N638" s="2403"/>
    </row>
    <row r="639" spans="1:14" ht="18.75" x14ac:dyDescent="0.25">
      <c r="B639" s="443"/>
      <c r="C639" s="2396" t="s">
        <v>397</v>
      </c>
      <c r="D639" s="443"/>
      <c r="E639" s="443"/>
      <c r="F639" s="443"/>
      <c r="G639" s="443"/>
      <c r="H639" s="2404"/>
      <c r="I639" s="2405"/>
      <c r="J639" s="2405"/>
      <c r="K639" s="2395"/>
      <c r="L639" s="2395"/>
      <c r="M639" s="2395"/>
      <c r="N639" s="2395"/>
    </row>
    <row r="640" spans="1:14" ht="18.75" x14ac:dyDescent="0.25">
      <c r="B640" s="443"/>
      <c r="C640" s="2396" t="s">
        <v>398</v>
      </c>
      <c r="D640" s="443"/>
      <c r="E640" s="443"/>
      <c r="F640" s="443"/>
      <c r="G640" s="443"/>
      <c r="H640" s="2397" t="str">
        <f>ЗвітІнд.Кошторис!G640</f>
        <v>Вакулко Т.В.</v>
      </c>
      <c r="I640" s="2398"/>
      <c r="J640" s="2398"/>
      <c r="K640" s="2395"/>
      <c r="L640" s="2395"/>
      <c r="M640" s="2395"/>
      <c r="N640" s="2395"/>
    </row>
    <row r="641" spans="1:14" s="434" customFormat="1" ht="11.25" x14ac:dyDescent="0.25">
      <c r="A641" s="1172"/>
      <c r="B641" s="2399"/>
      <c r="C641" s="2400"/>
      <c r="D641" s="2401"/>
      <c r="E641" s="2399"/>
      <c r="F641" s="2399"/>
      <c r="G641" s="2399"/>
      <c r="H641" s="2406" t="s">
        <v>396</v>
      </c>
      <c r="I641" s="2406"/>
      <c r="J641" s="2406"/>
      <c r="K641" s="2403"/>
      <c r="L641" s="2403"/>
      <c r="M641" s="2403"/>
      <c r="N641" s="2403"/>
    </row>
    <row r="642" spans="1:14" s="439" customFormat="1" x14ac:dyDescent="0.25">
      <c r="A642" s="1173"/>
      <c r="B642" s="2407"/>
      <c r="C642" s="2408"/>
      <c r="D642" s="2394"/>
      <c r="E642" s="2407"/>
      <c r="F642" s="2407"/>
      <c r="G642" s="2407"/>
      <c r="H642" s="2409"/>
      <c r="I642" s="2407"/>
      <c r="J642" s="2407"/>
      <c r="K642" s="2409"/>
      <c r="L642" s="2409"/>
      <c r="M642" s="2409"/>
      <c r="N642" s="2409"/>
    </row>
    <row r="643" spans="1:14" x14ac:dyDescent="0.25">
      <c r="B643" s="443"/>
      <c r="C643" s="450" t="str">
        <f>ЗвітІнд.Кошторис!C643</f>
        <v>"03" січня 2019 року</v>
      </c>
      <c r="D643" s="2410"/>
      <c r="E643" s="2410"/>
      <c r="F643" s="443"/>
      <c r="G643" s="443"/>
      <c r="H643" s="2395"/>
      <c r="I643" s="443"/>
      <c r="J643" s="443"/>
      <c r="K643" s="2395"/>
      <c r="L643" s="2395"/>
      <c r="M643" s="2395"/>
      <c r="N643" s="2395"/>
    </row>
    <row r="644" spans="1:14" x14ac:dyDescent="0.25">
      <c r="B644" s="443"/>
      <c r="C644" s="2411"/>
      <c r="D644" s="2412"/>
      <c r="E644" s="2413" t="s">
        <v>399</v>
      </c>
      <c r="F644" s="443"/>
      <c r="G644" s="443"/>
      <c r="H644" s="2395"/>
      <c r="I644" s="443"/>
      <c r="J644" s="443"/>
      <c r="K644" s="2395"/>
      <c r="L644" s="2395"/>
      <c r="M644" s="2395"/>
      <c r="N644" s="2395"/>
    </row>
    <row r="645" spans="1:14" x14ac:dyDescent="0.25">
      <c r="B645" s="443"/>
      <c r="C645" s="450"/>
      <c r="D645" s="2414"/>
      <c r="E645" s="2414"/>
      <c r="F645" s="443"/>
      <c r="G645" s="443"/>
      <c r="H645" s="2395"/>
      <c r="I645" s="443"/>
      <c r="J645" s="443"/>
      <c r="K645" s="2395"/>
      <c r="L645" s="2395"/>
      <c r="M645" s="2395"/>
      <c r="N645" s="2395"/>
    </row>
    <row r="646" spans="1:14" x14ac:dyDescent="0.25">
      <c r="B646" s="443"/>
      <c r="C646" s="450" t="s">
        <v>400</v>
      </c>
      <c r="D646" s="2414"/>
      <c r="E646" s="450" t="str">
        <f>ЗвітІнд.Кошторис!E646</f>
        <v>Вакулко Т.В. тел. (0462)665-500</v>
      </c>
      <c r="F646" s="443"/>
      <c r="G646" s="443"/>
      <c r="H646" s="2395"/>
      <c r="I646" s="443"/>
      <c r="J646" s="443"/>
      <c r="K646" s="2395"/>
      <c r="L646" s="2395"/>
      <c r="M646" s="2395"/>
      <c r="N646" s="2395"/>
    </row>
    <row r="648" spans="1:14" ht="20.25" x14ac:dyDescent="0.25">
      <c r="A648" s="1"/>
      <c r="B648" s="443"/>
      <c r="C648" s="2430" t="s">
        <v>854</v>
      </c>
      <c r="D648" s="443"/>
      <c r="E648" s="443"/>
      <c r="F648" s="443"/>
      <c r="G648" s="443"/>
      <c r="H648" s="2431"/>
      <c r="I648" s="2432"/>
      <c r="J648" s="2431"/>
      <c r="K648" s="2431"/>
      <c r="L648" s="2432"/>
      <c r="M648" s="443"/>
      <c r="N648" s="443"/>
    </row>
    <row r="649" spans="1:14" ht="32.25" customHeight="1" x14ac:dyDescent="0.3">
      <c r="A649" s="1"/>
      <c r="B649" s="2433" t="s">
        <v>855</v>
      </c>
      <c r="C649" s="2434"/>
      <c r="D649" s="2435" t="s">
        <v>856</v>
      </c>
      <c r="E649" s="2436"/>
      <c r="F649" s="2436"/>
      <c r="G649" s="443"/>
      <c r="H649" s="2437"/>
      <c r="I649" s="2395"/>
      <c r="J649" s="2438"/>
      <c r="K649" s="2437"/>
      <c r="L649" s="2437"/>
      <c r="M649" s="443"/>
      <c r="N649" s="443"/>
    </row>
    <row r="650" spans="1:14" ht="32.25" customHeight="1" x14ac:dyDescent="0.3">
      <c r="A650" s="1"/>
      <c r="B650" s="2433" t="s">
        <v>857</v>
      </c>
      <c r="C650" s="2434"/>
      <c r="D650" s="2435" t="s">
        <v>858</v>
      </c>
      <c r="E650" s="2436"/>
      <c r="F650" s="2436"/>
      <c r="G650" s="443"/>
      <c r="H650" s="2437"/>
      <c r="I650" s="2395"/>
      <c r="J650" s="2438"/>
      <c r="K650" s="2437"/>
      <c r="L650" s="2437"/>
      <c r="M650" s="443"/>
      <c r="N650" s="443"/>
    </row>
    <row r="651" spans="1:14" ht="32.25" customHeight="1" x14ac:dyDescent="0.3">
      <c r="A651" s="1"/>
      <c r="B651" s="2433" t="s">
        <v>859</v>
      </c>
      <c r="C651" s="2434"/>
      <c r="D651" s="2435" t="s">
        <v>860</v>
      </c>
      <c r="E651" s="2436"/>
      <c r="F651" s="2436"/>
      <c r="G651" s="443"/>
      <c r="H651" s="2437"/>
      <c r="I651" s="2395"/>
      <c r="J651" s="2438"/>
      <c r="K651" s="2437"/>
      <c r="L651" s="2437"/>
      <c r="M651" s="443"/>
      <c r="N651" s="443"/>
    </row>
    <row r="652" spans="1:14" ht="32.25" customHeight="1" x14ac:dyDescent="0.3">
      <c r="A652" s="1"/>
      <c r="B652" s="2433" t="s">
        <v>861</v>
      </c>
      <c r="C652" s="2434"/>
      <c r="D652" s="2435" t="s">
        <v>862</v>
      </c>
      <c r="E652" s="2436"/>
      <c r="F652" s="2436"/>
      <c r="G652" s="443"/>
      <c r="H652" s="2437"/>
      <c r="I652" s="2395"/>
      <c r="J652" s="2438"/>
      <c r="K652" s="2437"/>
      <c r="L652" s="2437"/>
      <c r="M652" s="443"/>
      <c r="N652" s="443"/>
    </row>
    <row r="653" spans="1:14" ht="32.25" customHeight="1" x14ac:dyDescent="0.3">
      <c r="A653" s="1"/>
      <c r="B653" s="2433" t="s">
        <v>863</v>
      </c>
      <c r="C653" s="2434"/>
      <c r="D653" s="2435" t="s">
        <v>864</v>
      </c>
      <c r="E653" s="2436"/>
      <c r="F653" s="2436"/>
      <c r="G653" s="443"/>
      <c r="H653" s="2437"/>
      <c r="I653" s="2395"/>
      <c r="J653" s="2438"/>
      <c r="K653" s="2437"/>
      <c r="L653" s="2437"/>
      <c r="M653" s="443"/>
      <c r="N653" s="443"/>
    </row>
    <row r="654" spans="1:14" ht="32.25" customHeight="1" x14ac:dyDescent="0.3">
      <c r="A654" s="1"/>
      <c r="B654" s="2433" t="s">
        <v>865</v>
      </c>
      <c r="C654" s="2434"/>
      <c r="D654" s="2435" t="s">
        <v>866</v>
      </c>
      <c r="E654" s="2436"/>
      <c r="F654" s="2436"/>
      <c r="G654" s="443"/>
      <c r="H654" s="2437"/>
      <c r="I654" s="2395"/>
      <c r="J654" s="2438"/>
      <c r="K654" s="2437"/>
      <c r="L654" s="2437"/>
      <c r="M654" s="443"/>
      <c r="N654" s="443"/>
    </row>
    <row r="655" spans="1:14" ht="32.25" customHeight="1" x14ac:dyDescent="0.3">
      <c r="A655" s="1"/>
      <c r="B655" s="2433" t="s">
        <v>867</v>
      </c>
      <c r="C655" s="2394"/>
      <c r="D655" s="2435" t="s">
        <v>868</v>
      </c>
      <c r="E655" s="443"/>
      <c r="F655" s="443"/>
      <c r="G655" s="443"/>
      <c r="H655" s="443"/>
      <c r="I655" s="443"/>
      <c r="J655" s="443"/>
      <c r="K655" s="443"/>
      <c r="L655" s="443"/>
      <c r="M655" s="443"/>
      <c r="N655" s="443"/>
    </row>
    <row r="656" spans="1:14" ht="17.25" x14ac:dyDescent="0.3">
      <c r="A656" s="1"/>
      <c r="B656" s="443"/>
      <c r="C656" s="2394"/>
      <c r="D656" s="2435" t="s">
        <v>869</v>
      </c>
      <c r="E656" s="443"/>
      <c r="F656" s="443"/>
      <c r="G656" s="443"/>
      <c r="H656" s="2437"/>
      <c r="I656" s="2395"/>
      <c r="J656" s="2438"/>
      <c r="K656" s="2437"/>
      <c r="L656" s="2437"/>
      <c r="M656" s="443"/>
      <c r="N656" s="443"/>
    </row>
  </sheetData>
  <sheetProtection password="EC7D" sheet="1" objects="1" scenarios="1" formatColumns="0" sort="0" autoFilter="0"/>
  <pageMargins left="0.39370078740157483" right="0.23622047244094491" top="0.31496062992125984" bottom="0.31496062992125984" header="0.19685039370078741" footer="0.19685039370078741"/>
  <pageSetup paperSize="9" scale="54" fitToHeight="0" orientation="portrait" r:id="rId1"/>
  <headerFooter differentFirst="1">
    <oddFooter>&amp;C&amp;"+,полужирный курсив"&amp;9Сторінка &amp;P з &amp;N</oddFooter>
    <firstHeader xml:space="preserve">&amp;R&amp;"Times New Roman,полужирный"&amp;16ЗАТВЕРДЖУЮ
&amp;"Times New Roman,обычный"Заступник Голови ДСА України&amp;14
&amp;16____________&amp;"Times New Roman,полужирный"Л.В. Гізатуліна&amp;14
&amp;"Times New Roman,обычный"&amp;9М.П.    &amp;K00+000........................&amp;K01+000           </firstHeader>
    <firstFooter>&amp;C&amp;"+,полужирный курсив"&amp;9Сторінка &amp;P з &amp;N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87"/>
  <sheetViews>
    <sheetView zoomScale="90" zoomScaleNormal="90" workbookViewId="0">
      <selection activeCell="J87" sqref="J87"/>
    </sheetView>
  </sheetViews>
  <sheetFormatPr defaultRowHeight="15" x14ac:dyDescent="0.25"/>
  <cols>
    <col min="1" max="1" width="1.42578125" style="5" customWidth="1"/>
    <col min="2" max="2" width="9.140625" style="1097"/>
    <col min="3" max="3" width="12.140625" style="1097" customWidth="1"/>
    <col min="4" max="4" width="58.140625" style="1097" customWidth="1"/>
    <col min="5" max="5" width="1" style="1097" customWidth="1"/>
    <col min="6" max="6" width="24.7109375" style="1097" customWidth="1"/>
    <col min="7" max="7" width="1" style="5" customWidth="1"/>
    <col min="8" max="8" width="12.42578125" style="1130" customWidth="1"/>
    <col min="9" max="9" width="1" style="5" customWidth="1"/>
    <col min="10" max="10" width="12.42578125" style="5" customWidth="1"/>
    <col min="11" max="16384" width="9.140625" style="5"/>
  </cols>
  <sheetData>
    <row r="1" spans="1:10" s="441" customFormat="1" ht="42.75" customHeight="1" x14ac:dyDescent="0.3">
      <c r="A1" s="2"/>
      <c r="B1" s="1586" t="s">
        <v>523</v>
      </c>
      <c r="C1" s="4"/>
      <c r="D1" s="4"/>
      <c r="E1" s="4"/>
      <c r="F1" s="4"/>
      <c r="H1" s="1130"/>
    </row>
    <row r="2" spans="1:10" s="441" customFormat="1" ht="30.75" customHeight="1" x14ac:dyDescent="0.25">
      <c r="A2" s="2"/>
      <c r="B2" s="2454" t="s">
        <v>419</v>
      </c>
      <c r="C2" s="2454"/>
      <c r="D2" s="2454"/>
      <c r="E2" s="2454"/>
      <c r="F2" s="2454"/>
      <c r="H2" s="1130"/>
    </row>
    <row r="3" spans="1:10" s="2" customFormat="1" ht="13.5" x14ac:dyDescent="0.25">
      <c r="B3" s="1094" t="s">
        <v>0</v>
      </c>
      <c r="C3" s="6"/>
      <c r="D3" s="6"/>
      <c r="E3" s="6"/>
      <c r="F3" s="6"/>
      <c r="H3" s="1131"/>
    </row>
    <row r="4" spans="1:10" s="441" customFormat="1" ht="20.25" x14ac:dyDescent="0.25">
      <c r="A4" s="2"/>
      <c r="B4" s="1095" t="str">
        <f>ЗвітІнд.Кошторис!B4</f>
        <v>Чернігівський окружний адміністративний суд</v>
      </c>
      <c r="C4" s="1095"/>
      <c r="D4" s="1095"/>
      <c r="E4" s="1095"/>
      <c r="F4" s="1095"/>
      <c r="H4" s="1132"/>
    </row>
    <row r="5" spans="1:10" s="2" customFormat="1" ht="13.5" x14ac:dyDescent="0.25">
      <c r="B5" s="1096" t="s">
        <v>1</v>
      </c>
      <c r="C5" s="453"/>
      <c r="D5" s="453"/>
      <c r="E5" s="453"/>
      <c r="F5" s="453"/>
      <c r="H5" s="1131"/>
    </row>
    <row r="6" spans="1:10" s="2" customFormat="1" ht="13.5" thickBot="1" x14ac:dyDescent="0.3">
      <c r="B6" s="1093"/>
      <c r="C6" s="1093"/>
      <c r="D6" s="1093"/>
      <c r="E6" s="1093"/>
      <c r="F6" s="1093"/>
      <c r="H6" s="1130"/>
    </row>
    <row r="7" spans="1:10" ht="15" customHeight="1" x14ac:dyDescent="0.25">
      <c r="B7" s="2455" t="s">
        <v>45</v>
      </c>
      <c r="C7" s="2457" t="s">
        <v>19</v>
      </c>
      <c r="D7" s="2459" t="s">
        <v>519</v>
      </c>
      <c r="F7" s="1114" t="s">
        <v>520</v>
      </c>
      <c r="H7" s="1164" t="s">
        <v>535</v>
      </c>
      <c r="J7" s="1162" t="s">
        <v>537</v>
      </c>
    </row>
    <row r="8" spans="1:10" ht="15.75" thickBot="1" x14ac:dyDescent="0.3">
      <c r="B8" s="2456"/>
      <c r="C8" s="2458"/>
      <c r="D8" s="2460"/>
      <c r="F8" s="1115" t="s">
        <v>844</v>
      </c>
      <c r="H8" s="1165" t="s">
        <v>536</v>
      </c>
      <c r="J8" s="1160"/>
    </row>
    <row r="9" spans="1:10" s="1" customFormat="1" ht="12.75" x14ac:dyDescent="0.25">
      <c r="B9" s="1098"/>
      <c r="C9" s="1098"/>
      <c r="D9" s="1262"/>
      <c r="E9" s="1098"/>
      <c r="F9" s="1098"/>
      <c r="H9" s="1130"/>
    </row>
    <row r="10" spans="1:10" x14ac:dyDescent="0.25">
      <c r="B10" s="1099" t="s">
        <v>521</v>
      </c>
      <c r="C10" s="1100">
        <v>2210</v>
      </c>
      <c r="D10" s="1259" t="s">
        <v>425</v>
      </c>
      <c r="F10" s="1101">
        <f>SUM(F11:F15)</f>
        <v>189.15299999999999</v>
      </c>
      <c r="H10" s="1163">
        <f>ЗвітІнд.Кошторис!G101</f>
        <v>189.1</v>
      </c>
      <c r="J10" s="1161">
        <f>H10-F10</f>
        <v>-5.2999999999997272E-2</v>
      </c>
    </row>
    <row r="11" spans="1:10" s="20" customFormat="1" ht="12.75" x14ac:dyDescent="0.25">
      <c r="B11" s="1102"/>
      <c r="C11" s="757"/>
      <c r="D11" s="1106" t="s">
        <v>875</v>
      </c>
      <c r="E11" s="1118"/>
      <c r="F11" s="1104">
        <v>5.8</v>
      </c>
      <c r="H11" s="1130"/>
    </row>
    <row r="12" spans="1:10" s="20" customFormat="1" ht="12.75" x14ac:dyDescent="0.25">
      <c r="B12" s="1102"/>
      <c r="C12" s="757"/>
      <c r="D12" s="1106" t="s">
        <v>876</v>
      </c>
      <c r="E12" s="1118"/>
      <c r="F12" s="1104">
        <v>12.615</v>
      </c>
      <c r="H12" s="1130"/>
    </row>
    <row r="13" spans="1:10" s="20" customFormat="1" ht="25.5" x14ac:dyDescent="0.25">
      <c r="B13" s="1102"/>
      <c r="C13" s="757"/>
      <c r="D13" s="1106" t="s">
        <v>879</v>
      </c>
      <c r="E13" s="1118"/>
      <c r="F13" s="1104">
        <v>159.74</v>
      </c>
      <c r="H13" s="1130"/>
    </row>
    <row r="14" spans="1:10" s="20" customFormat="1" ht="12.75" x14ac:dyDescent="0.25">
      <c r="B14" s="1102"/>
      <c r="C14" s="757"/>
      <c r="D14" s="1106" t="s">
        <v>877</v>
      </c>
      <c r="E14" s="1118"/>
      <c r="F14" s="1104">
        <v>10.997999999999999</v>
      </c>
      <c r="H14" s="1130"/>
    </row>
    <row r="15" spans="1:10" s="20" customFormat="1" ht="12.75" hidden="1" x14ac:dyDescent="0.25">
      <c r="B15" s="1102"/>
      <c r="C15" s="757"/>
      <c r="D15" s="1103"/>
      <c r="E15" s="1118"/>
      <c r="F15" s="1104"/>
      <c r="H15" s="1130"/>
    </row>
    <row r="16" spans="1:10" hidden="1" x14ac:dyDescent="0.25">
      <c r="B16" s="1099" t="s">
        <v>522</v>
      </c>
      <c r="C16" s="1100">
        <v>2210</v>
      </c>
      <c r="D16" s="1258" t="s">
        <v>430</v>
      </c>
      <c r="F16" s="1101">
        <f>SUM(F17:F20)</f>
        <v>0</v>
      </c>
      <c r="H16" s="1163">
        <f>ЗвітІнд.Кошторис!G126</f>
        <v>0</v>
      </c>
      <c r="J16" s="1161">
        <f>H16-F16</f>
        <v>0</v>
      </c>
    </row>
    <row r="17" spans="2:10" s="20" customFormat="1" ht="12.75" hidden="1" x14ac:dyDescent="0.25">
      <c r="B17" s="1102"/>
      <c r="C17" s="757"/>
      <c r="D17" s="1103"/>
      <c r="E17" s="1118"/>
      <c r="F17" s="1104"/>
      <c r="H17" s="1130"/>
    </row>
    <row r="18" spans="2:10" s="20" customFormat="1" ht="12.75" hidden="1" x14ac:dyDescent="0.25">
      <c r="B18" s="1102"/>
      <c r="C18" s="757"/>
      <c r="D18" s="1106"/>
      <c r="E18" s="1118"/>
      <c r="F18" s="1104"/>
      <c r="H18" s="1130"/>
    </row>
    <row r="19" spans="2:10" s="20" customFormat="1" ht="12.75" hidden="1" x14ac:dyDescent="0.25">
      <c r="B19" s="1102"/>
      <c r="C19" s="757"/>
      <c r="D19" s="1106"/>
      <c r="E19" s="1118"/>
      <c r="F19" s="1104"/>
      <c r="H19" s="1130"/>
    </row>
    <row r="20" spans="2:10" s="20" customFormat="1" ht="12.75" hidden="1" x14ac:dyDescent="0.25">
      <c r="B20" s="1102"/>
      <c r="C20" s="757"/>
      <c r="D20" s="1106"/>
      <c r="E20" s="1118"/>
      <c r="F20" s="1104"/>
      <c r="H20" s="1130"/>
    </row>
    <row r="21" spans="2:10" hidden="1" x14ac:dyDescent="0.25">
      <c r="B21" s="1108" t="s">
        <v>513</v>
      </c>
      <c r="C21" s="1100">
        <v>2210</v>
      </c>
      <c r="D21" s="1261" t="s">
        <v>578</v>
      </c>
      <c r="F21" s="1101">
        <f>SUM(F22:F23)</f>
        <v>0</v>
      </c>
      <c r="H21" s="1163">
        <f>ЗвітІнд.Кошторис!G201</f>
        <v>0</v>
      </c>
      <c r="J21" s="1161">
        <f>H21-F21</f>
        <v>0</v>
      </c>
    </row>
    <row r="22" spans="2:10" s="20" customFormat="1" ht="12.75" hidden="1" x14ac:dyDescent="0.25">
      <c r="B22" s="1102"/>
      <c r="C22" s="757"/>
      <c r="D22" s="1260"/>
      <c r="E22" s="1129"/>
      <c r="F22" s="1105"/>
      <c r="H22" s="1130"/>
    </row>
    <row r="23" spans="2:10" s="20" customFormat="1" ht="12.75" hidden="1" x14ac:dyDescent="0.25">
      <c r="B23" s="1102"/>
      <c r="C23" s="757"/>
      <c r="D23" s="1106"/>
      <c r="E23" s="1129"/>
      <c r="F23" s="1105"/>
      <c r="H23" s="1130"/>
    </row>
    <row r="24" spans="2:10" x14ac:dyDescent="0.25">
      <c r="B24" s="1099" t="s">
        <v>509</v>
      </c>
      <c r="C24" s="1100">
        <v>2210</v>
      </c>
      <c r="D24" s="1107" t="s">
        <v>545</v>
      </c>
      <c r="F24" s="1101">
        <f>SUM(F25:F28)</f>
        <v>0.56084000000000001</v>
      </c>
      <c r="H24" s="1163">
        <f>ЗвітІнд.Кошторис!G202</f>
        <v>0.56084000000000001</v>
      </c>
      <c r="J24" s="1161">
        <f>H24-F24</f>
        <v>0</v>
      </c>
    </row>
    <row r="25" spans="2:10" s="20" customFormat="1" ht="12.75" x14ac:dyDescent="0.25">
      <c r="B25" s="1102"/>
      <c r="C25" s="757"/>
      <c r="D25" s="1106" t="s">
        <v>878</v>
      </c>
      <c r="E25" s="1118"/>
      <c r="F25" s="1104">
        <v>0.56084000000000001</v>
      </c>
      <c r="H25" s="1130"/>
    </row>
    <row r="26" spans="2:10" s="20" customFormat="1" ht="12.75" hidden="1" x14ac:dyDescent="0.25">
      <c r="B26" s="1102"/>
      <c r="C26" s="757"/>
      <c r="D26" s="1106"/>
      <c r="E26" s="1118"/>
      <c r="F26" s="1104"/>
      <c r="H26" s="1130"/>
    </row>
    <row r="27" spans="2:10" s="20" customFormat="1" ht="12.75" hidden="1" x14ac:dyDescent="0.25">
      <c r="B27" s="1102"/>
      <c r="C27" s="757"/>
      <c r="D27" s="1106"/>
      <c r="E27" s="1118"/>
      <c r="F27" s="1104"/>
      <c r="H27" s="1130"/>
    </row>
    <row r="28" spans="2:10" s="20" customFormat="1" ht="12.75" hidden="1" x14ac:dyDescent="0.25">
      <c r="B28" s="1102"/>
      <c r="C28" s="757"/>
      <c r="D28" s="1106"/>
      <c r="E28" s="1118"/>
      <c r="F28" s="1104"/>
      <c r="H28" s="1130"/>
    </row>
    <row r="29" spans="2:10" hidden="1" x14ac:dyDescent="0.25">
      <c r="B29" s="1108" t="s">
        <v>820</v>
      </c>
      <c r="C29" s="1100">
        <v>2240</v>
      </c>
      <c r="D29" s="1261" t="s">
        <v>578</v>
      </c>
      <c r="F29" s="1101">
        <f>SUM(F30:F31)</f>
        <v>0</v>
      </c>
      <c r="H29" s="1163">
        <f>ЗвітІнд.Кошторис!G335</f>
        <v>0</v>
      </c>
      <c r="J29" s="1161">
        <f>H29-F29</f>
        <v>0</v>
      </c>
    </row>
    <row r="30" spans="2:10" s="20" customFormat="1" ht="12.75" hidden="1" x14ac:dyDescent="0.25">
      <c r="B30" s="1102"/>
      <c r="C30" s="757"/>
      <c r="D30" s="1260"/>
      <c r="E30" s="1129"/>
      <c r="F30" s="1105"/>
      <c r="H30" s="1130"/>
    </row>
    <row r="31" spans="2:10" s="20" customFormat="1" ht="12.75" hidden="1" x14ac:dyDescent="0.25">
      <c r="B31" s="1116"/>
      <c r="C31" s="757"/>
      <c r="D31" s="1106"/>
      <c r="E31" s="1129"/>
      <c r="F31" s="1105"/>
      <c r="H31" s="1130"/>
    </row>
    <row r="32" spans="2:10" x14ac:dyDescent="0.25">
      <c r="B32" s="1108" t="s">
        <v>629</v>
      </c>
      <c r="C32" s="1100">
        <v>2240</v>
      </c>
      <c r="D32" s="1107" t="s">
        <v>546</v>
      </c>
      <c r="F32" s="1101">
        <f>SUM(F33:F39)</f>
        <v>56.728580000000001</v>
      </c>
      <c r="H32" s="1163">
        <f>ЗвітІнд.Кошторис!G336</f>
        <v>56.728499999999997</v>
      </c>
      <c r="J32" s="1161">
        <f>H32-F32</f>
        <v>-8.000000000407681E-5</v>
      </c>
    </row>
    <row r="33" spans="2:10" s="20" customFormat="1" ht="12.75" x14ac:dyDescent="0.25">
      <c r="B33" s="1102"/>
      <c r="C33" s="757"/>
      <c r="D33" s="1106" t="s">
        <v>880</v>
      </c>
      <c r="E33" s="1118"/>
      <c r="F33" s="1104">
        <v>3</v>
      </c>
      <c r="H33" s="1130"/>
    </row>
    <row r="34" spans="2:10" s="20" customFormat="1" ht="12.75" x14ac:dyDescent="0.25">
      <c r="B34" s="1102"/>
      <c r="C34" s="757"/>
      <c r="D34" s="1106" t="s">
        <v>881</v>
      </c>
      <c r="E34" s="1118"/>
      <c r="F34" s="1104">
        <v>0.96499999999999997</v>
      </c>
      <c r="H34" s="1130"/>
    </row>
    <row r="35" spans="2:10" s="20" customFormat="1" ht="12.75" x14ac:dyDescent="0.25">
      <c r="B35" s="1102"/>
      <c r="C35" s="757"/>
      <c r="D35" s="1106" t="s">
        <v>882</v>
      </c>
      <c r="E35" s="1118"/>
      <c r="F35" s="1104">
        <v>0.30599999999999999</v>
      </c>
      <c r="H35" s="1130"/>
    </row>
    <row r="36" spans="2:10" s="20" customFormat="1" ht="12.75" x14ac:dyDescent="0.25">
      <c r="B36" s="1102"/>
      <c r="C36" s="757"/>
      <c r="D36" s="1106" t="s">
        <v>883</v>
      </c>
      <c r="E36" s="1118"/>
      <c r="F36" s="1104">
        <v>7.7190000000000003</v>
      </c>
      <c r="H36" s="1130"/>
    </row>
    <row r="37" spans="2:10" s="20" customFormat="1" ht="12.75" x14ac:dyDescent="0.25">
      <c r="B37" s="1102"/>
      <c r="C37" s="757"/>
      <c r="D37" s="1106" t="s">
        <v>884</v>
      </c>
      <c r="E37" s="1118"/>
      <c r="F37" s="1104">
        <v>26.207000000000001</v>
      </c>
      <c r="H37" s="1130"/>
    </row>
    <row r="38" spans="2:10" s="20" customFormat="1" ht="12.75" x14ac:dyDescent="0.25">
      <c r="B38" s="1102"/>
      <c r="C38" s="757"/>
      <c r="D38" s="1106" t="s">
        <v>885</v>
      </c>
      <c r="E38" s="1118"/>
      <c r="F38" s="1104">
        <v>17.274429999999999</v>
      </c>
      <c r="H38" s="1130"/>
    </row>
    <row r="39" spans="2:10" s="20" customFormat="1" ht="12.75" x14ac:dyDescent="0.25">
      <c r="B39" s="1102"/>
      <c r="C39" s="757"/>
      <c r="D39" s="1117" t="s">
        <v>886</v>
      </c>
      <c r="E39" s="1118"/>
      <c r="F39" s="1104">
        <v>1.25715</v>
      </c>
      <c r="H39" s="1130"/>
    </row>
    <row r="40" spans="2:10" hidden="1" x14ac:dyDescent="0.25">
      <c r="B40" s="1166" t="s">
        <v>636</v>
      </c>
      <c r="C40" s="1100">
        <v>2250</v>
      </c>
      <c r="D40" s="1107" t="s">
        <v>463</v>
      </c>
      <c r="F40" s="1101">
        <f>SUM(F41:F42)</f>
        <v>0</v>
      </c>
      <c r="H40" s="1163">
        <f>ЗвітІнд.Кошторис!G349</f>
        <v>0</v>
      </c>
      <c r="J40" s="1161">
        <f>H40-F40</f>
        <v>0</v>
      </c>
    </row>
    <row r="41" spans="2:10" s="20" customFormat="1" ht="12.75" hidden="1" x14ac:dyDescent="0.25">
      <c r="B41" s="1102"/>
      <c r="C41" s="757"/>
      <c r="D41" s="1168"/>
      <c r="E41" s="1129"/>
      <c r="F41" s="1105"/>
      <c r="H41" s="1130"/>
    </row>
    <row r="42" spans="2:10" s="20" customFormat="1" ht="12.75" hidden="1" x14ac:dyDescent="0.25">
      <c r="B42" s="1102"/>
      <c r="C42" s="757"/>
      <c r="D42" s="1106"/>
      <c r="E42" s="1129"/>
      <c r="F42" s="1105"/>
      <c r="H42" s="1130"/>
    </row>
    <row r="43" spans="2:10" hidden="1" x14ac:dyDescent="0.25">
      <c r="B43" s="1110" t="s">
        <v>656</v>
      </c>
      <c r="C43" s="1111">
        <v>2271</v>
      </c>
      <c r="D43" s="1112" t="s">
        <v>540</v>
      </c>
      <c r="F43" s="1101">
        <f>SUM(F44:F45)</f>
        <v>0</v>
      </c>
      <c r="H43" s="1163">
        <f>ЗвітІнд.Кошторис!G367</f>
        <v>0</v>
      </c>
      <c r="J43" s="1161">
        <f>H43-F43</f>
        <v>0</v>
      </c>
    </row>
    <row r="44" spans="2:10" s="20" customFormat="1" ht="12.75" hidden="1" x14ac:dyDescent="0.25">
      <c r="B44" s="1102"/>
      <c r="C44" s="757"/>
      <c r="D44" s="1106"/>
      <c r="E44" s="1129"/>
      <c r="F44" s="1105"/>
      <c r="H44" s="1130"/>
    </row>
    <row r="45" spans="2:10" s="20" customFormat="1" ht="12.75" hidden="1" x14ac:dyDescent="0.25">
      <c r="B45" s="1102"/>
      <c r="C45" s="757"/>
      <c r="D45" s="1106"/>
      <c r="E45" s="1129"/>
      <c r="F45" s="1105"/>
      <c r="H45" s="1130"/>
    </row>
    <row r="46" spans="2:10" hidden="1" x14ac:dyDescent="0.25">
      <c r="B46" s="1110" t="s">
        <v>665</v>
      </c>
      <c r="C46" s="1100">
        <v>2272</v>
      </c>
      <c r="D46" s="1112" t="s">
        <v>540</v>
      </c>
      <c r="F46" s="1101">
        <f>SUM(F47:F48)</f>
        <v>0</v>
      </c>
      <c r="H46" s="1163">
        <f>ЗвітІнд.Кошторис!G379</f>
        <v>1.7</v>
      </c>
      <c r="J46" s="1161">
        <f>H46-F46</f>
        <v>1.7</v>
      </c>
    </row>
    <row r="47" spans="2:10" s="20" customFormat="1" ht="12.75" hidden="1" x14ac:dyDescent="0.25">
      <c r="B47" s="1102"/>
      <c r="C47" s="757"/>
      <c r="D47" s="1106"/>
      <c r="E47" s="1129"/>
      <c r="F47" s="1105"/>
      <c r="H47" s="1130"/>
    </row>
    <row r="48" spans="2:10" s="20" customFormat="1" ht="12.75" hidden="1" x14ac:dyDescent="0.25">
      <c r="B48" s="1102"/>
      <c r="C48" s="757"/>
      <c r="D48" s="1106"/>
      <c r="E48" s="1129"/>
      <c r="F48" s="1105"/>
      <c r="H48" s="1130"/>
    </row>
    <row r="49" spans="2:10" hidden="1" x14ac:dyDescent="0.25">
      <c r="B49" s="1110" t="s">
        <v>673</v>
      </c>
      <c r="C49" s="1100">
        <v>2273</v>
      </c>
      <c r="D49" s="1112" t="s">
        <v>540</v>
      </c>
      <c r="F49" s="1101">
        <f>SUM(F50:F51)</f>
        <v>0</v>
      </c>
      <c r="H49" s="1163">
        <f>ЗвітІнд.Кошторис!G388</f>
        <v>0</v>
      </c>
      <c r="J49" s="1161">
        <f>H49-F49</f>
        <v>0</v>
      </c>
    </row>
    <row r="50" spans="2:10" s="20" customFormat="1" ht="12.75" hidden="1" x14ac:dyDescent="0.25">
      <c r="B50" s="1102"/>
      <c r="C50" s="757"/>
      <c r="D50" s="1106"/>
      <c r="E50" s="1129"/>
      <c r="F50" s="1105"/>
      <c r="H50" s="1130"/>
    </row>
    <row r="51" spans="2:10" s="20" customFormat="1" ht="12.75" hidden="1" x14ac:dyDescent="0.25">
      <c r="B51" s="1102"/>
      <c r="C51" s="757"/>
      <c r="D51" s="1106"/>
      <c r="E51" s="1129"/>
      <c r="F51" s="1105"/>
      <c r="H51" s="1130"/>
    </row>
    <row r="52" spans="2:10" hidden="1" x14ac:dyDescent="0.25">
      <c r="B52" s="1110" t="s">
        <v>676</v>
      </c>
      <c r="C52" s="1100">
        <v>2274</v>
      </c>
      <c r="D52" s="1112" t="s">
        <v>540</v>
      </c>
      <c r="F52" s="1101">
        <f>SUM(F53:F54)</f>
        <v>0</v>
      </c>
      <c r="H52" s="1163">
        <f>ЗвітІнд.Кошторис!G394</f>
        <v>0</v>
      </c>
      <c r="J52" s="1161">
        <f>H52-F52</f>
        <v>0</v>
      </c>
    </row>
    <row r="53" spans="2:10" s="20" customFormat="1" ht="12.75" hidden="1" x14ac:dyDescent="0.25">
      <c r="B53" s="1102"/>
      <c r="C53" s="757"/>
      <c r="D53" s="1106"/>
      <c r="E53" s="1129"/>
      <c r="F53" s="1105"/>
      <c r="H53" s="1130"/>
    </row>
    <row r="54" spans="2:10" s="20" customFormat="1" ht="12.75" hidden="1" x14ac:dyDescent="0.25">
      <c r="B54" s="1102"/>
      <c r="C54" s="757"/>
      <c r="D54" s="1106"/>
      <c r="E54" s="1129"/>
      <c r="F54" s="1105"/>
      <c r="H54" s="1130"/>
    </row>
    <row r="55" spans="2:10" hidden="1" x14ac:dyDescent="0.25">
      <c r="B55" s="1110" t="s">
        <v>682</v>
      </c>
      <c r="C55" s="1100">
        <v>2275</v>
      </c>
      <c r="D55" s="1112" t="s">
        <v>540</v>
      </c>
      <c r="F55" s="1101">
        <f>SUM(F56:F57)</f>
        <v>0</v>
      </c>
      <c r="H55" s="1163">
        <f>ЗвітІнд.Кошторис!G406</f>
        <v>0</v>
      </c>
      <c r="J55" s="1161">
        <f>H55-F55</f>
        <v>0</v>
      </c>
    </row>
    <row r="56" spans="2:10" s="20" customFormat="1" ht="12.75" hidden="1" x14ac:dyDescent="0.25">
      <c r="B56" s="1102"/>
      <c r="C56" s="757"/>
      <c r="D56" s="1106"/>
      <c r="E56" s="1118"/>
      <c r="F56" s="1104"/>
      <c r="H56" s="1130"/>
    </row>
    <row r="57" spans="2:10" s="20" customFormat="1" ht="12.75" hidden="1" x14ac:dyDescent="0.25">
      <c r="B57" s="1102"/>
      <c r="C57" s="757"/>
      <c r="D57" s="1106"/>
      <c r="E57" s="1129"/>
      <c r="F57" s="1105"/>
      <c r="H57" s="1130"/>
    </row>
    <row r="58" spans="2:10" hidden="1" x14ac:dyDescent="0.25">
      <c r="B58" s="1166" t="s">
        <v>698</v>
      </c>
      <c r="C58" s="1111">
        <v>2730</v>
      </c>
      <c r="D58" s="1107" t="s">
        <v>542</v>
      </c>
      <c r="F58" s="1101">
        <f>SUM(F59:F60)</f>
        <v>0</v>
      </c>
      <c r="H58" s="1163">
        <f>ЗвітІнд.Кошторис!G429</f>
        <v>0</v>
      </c>
      <c r="J58" s="1161">
        <f>H58-F58</f>
        <v>0</v>
      </c>
    </row>
    <row r="59" spans="2:10" s="20" customFormat="1" ht="12.75" hidden="1" x14ac:dyDescent="0.25">
      <c r="B59" s="1102"/>
      <c r="C59" s="757"/>
      <c r="D59" s="1106"/>
      <c r="E59" s="1129"/>
      <c r="F59" s="1105"/>
      <c r="H59" s="1130"/>
    </row>
    <row r="60" spans="2:10" s="20" customFormat="1" ht="12.75" hidden="1" x14ac:dyDescent="0.25">
      <c r="B60" s="1102"/>
      <c r="C60" s="757"/>
      <c r="D60" s="1106"/>
      <c r="E60" s="1129"/>
      <c r="F60" s="1105"/>
      <c r="H60" s="1130"/>
    </row>
    <row r="61" spans="2:10" hidden="1" x14ac:dyDescent="0.25">
      <c r="B61" s="1109" t="s">
        <v>708</v>
      </c>
      <c r="C61" s="1111">
        <v>2800</v>
      </c>
      <c r="D61" s="1107" t="s">
        <v>541</v>
      </c>
      <c r="F61" s="1101">
        <f>SUM(F62:F63)</f>
        <v>0</v>
      </c>
      <c r="H61" s="1163">
        <f>ЗвітІнд.Кошторис!G441</f>
        <v>0</v>
      </c>
      <c r="J61" s="1161">
        <f>H61-F61</f>
        <v>0</v>
      </c>
    </row>
    <row r="62" spans="2:10" s="20" customFormat="1" ht="12.75" hidden="1" x14ac:dyDescent="0.25">
      <c r="B62" s="1102"/>
      <c r="C62" s="757"/>
      <c r="D62" s="1106"/>
      <c r="E62" s="1129"/>
      <c r="F62" s="1105"/>
      <c r="H62" s="1130"/>
    </row>
    <row r="63" spans="2:10" s="20" customFormat="1" ht="12.75" hidden="1" x14ac:dyDescent="0.25">
      <c r="B63" s="1102"/>
      <c r="C63" s="757"/>
      <c r="D63" s="1106"/>
      <c r="E63" s="1129"/>
      <c r="F63" s="1105"/>
      <c r="H63" s="1130"/>
    </row>
    <row r="64" spans="2:10" hidden="1" x14ac:dyDescent="0.25">
      <c r="B64" s="1099" t="s">
        <v>824</v>
      </c>
      <c r="C64" s="1100">
        <v>3110</v>
      </c>
      <c r="D64" s="1261" t="s">
        <v>578</v>
      </c>
      <c r="F64" s="1101">
        <f>SUM(F65:F66)</f>
        <v>0</v>
      </c>
      <c r="H64" s="1163">
        <f>ЗвітІнд.Кошторис!G529</f>
        <v>0</v>
      </c>
      <c r="J64" s="1161">
        <f>H64-F64</f>
        <v>0</v>
      </c>
    </row>
    <row r="65" spans="2:10" s="20" customFormat="1" ht="12.75" hidden="1" x14ac:dyDescent="0.25">
      <c r="B65" s="1102"/>
      <c r="C65" s="757"/>
      <c r="D65" s="1260"/>
      <c r="E65" s="1129"/>
      <c r="F65" s="1105"/>
      <c r="H65" s="1130"/>
    </row>
    <row r="66" spans="2:10" s="20" customFormat="1" ht="12.75" hidden="1" x14ac:dyDescent="0.25">
      <c r="B66" s="1116"/>
      <c r="C66" s="757"/>
      <c r="D66" s="1106"/>
      <c r="E66" s="1129"/>
      <c r="F66" s="1105"/>
      <c r="H66" s="1130"/>
    </row>
    <row r="67" spans="2:10" ht="24.75" x14ac:dyDescent="0.25">
      <c r="B67" s="1108" t="s">
        <v>746</v>
      </c>
      <c r="C67" s="1100">
        <v>3110</v>
      </c>
      <c r="D67" s="1113" t="s">
        <v>544</v>
      </c>
      <c r="F67" s="1101">
        <f>SUM(F68:F69)</f>
        <v>-5.6742600000000003</v>
      </c>
      <c r="H67" s="1163">
        <f>ЗвітІнд.Кошторис!G530</f>
        <v>0</v>
      </c>
      <c r="J67" s="1161">
        <f>H67-F67</f>
        <v>5.6742600000000003</v>
      </c>
    </row>
    <row r="68" spans="2:10" s="20" customFormat="1" ht="12.75" x14ac:dyDescent="0.25">
      <c r="B68" s="1102"/>
      <c r="C68" s="757"/>
      <c r="D68" s="1106" t="s">
        <v>871</v>
      </c>
      <c r="E68" s="1129"/>
      <c r="F68" s="1105">
        <v>-5.6742600000000003</v>
      </c>
      <c r="H68" s="1130"/>
    </row>
    <row r="69" spans="2:10" s="20" customFormat="1" ht="12.75" hidden="1" x14ac:dyDescent="0.25">
      <c r="B69" s="1116"/>
      <c r="C69" s="757"/>
      <c r="D69" s="1106"/>
      <c r="E69" s="1129"/>
      <c r="F69" s="1105"/>
      <c r="H69" s="1130"/>
    </row>
    <row r="70" spans="2:10" hidden="1" x14ac:dyDescent="0.25">
      <c r="B70" s="1108" t="s">
        <v>641</v>
      </c>
      <c r="C70" s="1100">
        <v>3122</v>
      </c>
      <c r="D70" s="1113" t="s">
        <v>543</v>
      </c>
      <c r="F70" s="1101">
        <f>SUM(F71:F72)</f>
        <v>0</v>
      </c>
      <c r="H70" s="1163">
        <f>ЗвітІнд.Кошторис!G560</f>
        <v>0</v>
      </c>
      <c r="J70" s="1161">
        <f>H70-F70</f>
        <v>0</v>
      </c>
    </row>
    <row r="71" spans="2:10" s="20" customFormat="1" ht="12.75" hidden="1" x14ac:dyDescent="0.25">
      <c r="B71" s="1102"/>
      <c r="C71" s="757"/>
      <c r="D71" s="1106"/>
      <c r="E71" s="1129"/>
      <c r="F71" s="1105"/>
      <c r="H71" s="1130"/>
    </row>
    <row r="72" spans="2:10" s="20" customFormat="1" ht="12.75" hidden="1" x14ac:dyDescent="0.25">
      <c r="B72" s="1116"/>
      <c r="C72" s="757"/>
      <c r="D72" s="1106"/>
      <c r="E72" s="1129"/>
      <c r="F72" s="1105"/>
      <c r="H72" s="1130"/>
    </row>
    <row r="73" spans="2:10" hidden="1" x14ac:dyDescent="0.25">
      <c r="B73" s="1108" t="s">
        <v>642</v>
      </c>
      <c r="C73" s="1100">
        <v>3132</v>
      </c>
      <c r="D73" s="1113" t="s">
        <v>543</v>
      </c>
      <c r="F73" s="1101">
        <f>SUM(F74:F75)</f>
        <v>0</v>
      </c>
      <c r="H73" s="1163">
        <f>ЗвітІнд.Кошторис!G579</f>
        <v>0</v>
      </c>
      <c r="J73" s="1161">
        <f>H73-F73</f>
        <v>0</v>
      </c>
    </row>
    <row r="74" spans="2:10" s="20" customFormat="1" ht="12.75" hidden="1" x14ac:dyDescent="0.25">
      <c r="B74" s="1102"/>
      <c r="C74" s="757"/>
      <c r="D74" s="1106"/>
      <c r="E74" s="1129"/>
      <c r="F74" s="1105"/>
      <c r="H74" s="1130"/>
    </row>
    <row r="75" spans="2:10" s="20" customFormat="1" ht="12.75" hidden="1" x14ac:dyDescent="0.25">
      <c r="B75" s="1116"/>
      <c r="C75" s="757"/>
      <c r="D75" s="1106"/>
      <c r="E75" s="1129"/>
      <c r="F75" s="1105"/>
      <c r="H75" s="1130"/>
    </row>
    <row r="76" spans="2:10" hidden="1" x14ac:dyDescent="0.25">
      <c r="B76" s="1108" t="s">
        <v>643</v>
      </c>
      <c r="C76" s="1100">
        <v>3142</v>
      </c>
      <c r="D76" s="1113" t="s">
        <v>543</v>
      </c>
      <c r="F76" s="1101">
        <f>SUM(F77:F78)</f>
        <v>0</v>
      </c>
      <c r="H76" s="1163">
        <f>ЗвітІнд.Кошторис!G588</f>
        <v>0</v>
      </c>
      <c r="J76" s="1161">
        <f>H76-F76</f>
        <v>0</v>
      </c>
    </row>
    <row r="77" spans="2:10" s="20" customFormat="1" ht="12.75" hidden="1" x14ac:dyDescent="0.25">
      <c r="B77" s="1102"/>
      <c r="C77" s="757"/>
      <c r="D77" s="1106"/>
      <c r="E77" s="1129"/>
      <c r="F77" s="1105"/>
      <c r="H77" s="1130"/>
    </row>
    <row r="78" spans="2:10" s="20" customFormat="1" ht="12.75" hidden="1" x14ac:dyDescent="0.25">
      <c r="B78" s="1116"/>
      <c r="C78" s="1167"/>
      <c r="D78" s="1106"/>
      <c r="E78" s="1129"/>
      <c r="F78" s="1105"/>
      <c r="H78" s="1130"/>
    </row>
    <row r="79" spans="2:10" hidden="1" x14ac:dyDescent="0.25">
      <c r="B79" s="1108" t="s">
        <v>644</v>
      </c>
      <c r="C79" s="1100">
        <v>3143</v>
      </c>
      <c r="D79" s="1113" t="s">
        <v>543</v>
      </c>
      <c r="F79" s="1101">
        <f>SUM(F80:F81)</f>
        <v>0</v>
      </c>
      <c r="H79" s="1163">
        <f>ЗвітІнд.Кошторис!G596</f>
        <v>0</v>
      </c>
      <c r="J79" s="1161">
        <f>H79-F79</f>
        <v>0</v>
      </c>
    </row>
    <row r="80" spans="2:10" s="20" customFormat="1" ht="12.75" hidden="1" x14ac:dyDescent="0.25">
      <c r="B80" s="1102"/>
      <c r="C80" s="757"/>
      <c r="D80" s="1106"/>
      <c r="E80" s="1129"/>
      <c r="F80" s="1105"/>
      <c r="H80" s="1130"/>
    </row>
    <row r="81" spans="2:8" s="20" customFormat="1" ht="12.75" hidden="1" x14ac:dyDescent="0.25">
      <c r="B81" s="1102"/>
      <c r="C81" s="757"/>
      <c r="D81" s="1106"/>
      <c r="E81" s="1129"/>
      <c r="F81" s="1105"/>
      <c r="H81" s="1130"/>
    </row>
    <row r="84" spans="2:8" ht="30" customHeight="1" x14ac:dyDescent="0.25">
      <c r="B84" s="5"/>
      <c r="C84" s="2461"/>
      <c r="D84" s="2461"/>
      <c r="E84" s="5"/>
      <c r="F84" s="1181"/>
    </row>
    <row r="85" spans="2:8" ht="15.75" x14ac:dyDescent="0.25">
      <c r="B85" s="5" t="s">
        <v>872</v>
      </c>
      <c r="C85" s="5"/>
      <c r="D85" s="5"/>
      <c r="E85" s="5"/>
      <c r="F85" s="1181" t="s">
        <v>888</v>
      </c>
    </row>
    <row r="86" spans="2:8" ht="15.75" x14ac:dyDescent="0.25">
      <c r="C86" s="2462"/>
      <c r="D86" s="2462"/>
    </row>
    <row r="87" spans="2:8" ht="44.25" customHeight="1" x14ac:dyDescent="0.25">
      <c r="B87" s="2462" t="s">
        <v>889</v>
      </c>
      <c r="C87" s="2462"/>
      <c r="F87" s="1097" t="s">
        <v>891</v>
      </c>
    </row>
  </sheetData>
  <mergeCells count="7">
    <mergeCell ref="C86:D86"/>
    <mergeCell ref="B87:C87"/>
    <mergeCell ref="B2:F2"/>
    <mergeCell ref="B7:B8"/>
    <mergeCell ref="C7:C8"/>
    <mergeCell ref="D7:D8"/>
    <mergeCell ref="C84:D84"/>
  </mergeCells>
  <conditionalFormatting sqref="J10">
    <cfRule type="cellIs" dxfId="138" priority="158" operator="lessThan">
      <formula>0</formula>
    </cfRule>
    <cfRule type="cellIs" dxfId="137" priority="159" operator="greaterThan">
      <formula>0</formula>
    </cfRule>
    <cfRule type="cellIs" dxfId="136" priority="160" operator="lessThan">
      <formula>0</formula>
    </cfRule>
    <cfRule type="cellIs" dxfId="135" priority="161" operator="greaterThan">
      <formula>0</formula>
    </cfRule>
    <cfRule type="cellIs" dxfId="134" priority="165" operator="greaterThan">
      <formula>0</formula>
    </cfRule>
    <cfRule type="cellIs" dxfId="133" priority="166" operator="lessThan">
      <formula>0</formula>
    </cfRule>
  </conditionalFormatting>
  <conditionalFormatting sqref="J10">
    <cfRule type="cellIs" dxfId="132" priority="163" operator="lessThan">
      <formula>0</formula>
    </cfRule>
    <cfRule type="cellIs" dxfId="131" priority="164" operator="greaterThan">
      <formula>0</formula>
    </cfRule>
  </conditionalFormatting>
  <conditionalFormatting sqref="J10">
    <cfRule type="cellIs" dxfId="130" priority="162" operator="equal">
      <formula>0</formula>
    </cfRule>
  </conditionalFormatting>
  <conditionalFormatting sqref="J16">
    <cfRule type="cellIs" dxfId="129" priority="149" operator="lessThan">
      <formula>0</formula>
    </cfRule>
    <cfRule type="cellIs" dxfId="128" priority="150" operator="greaterThan">
      <formula>0</formula>
    </cfRule>
    <cfRule type="cellIs" dxfId="127" priority="151" operator="lessThan">
      <formula>0</formula>
    </cfRule>
    <cfRule type="cellIs" dxfId="126" priority="152" operator="greaterThan">
      <formula>0</formula>
    </cfRule>
    <cfRule type="cellIs" dxfId="125" priority="156" operator="greaterThan">
      <formula>0</formula>
    </cfRule>
    <cfRule type="cellIs" dxfId="124" priority="157" operator="lessThan">
      <formula>0</formula>
    </cfRule>
  </conditionalFormatting>
  <conditionalFormatting sqref="J16">
    <cfRule type="cellIs" dxfId="123" priority="154" operator="lessThan">
      <formula>0</formula>
    </cfRule>
    <cfRule type="cellIs" dxfId="122" priority="155" operator="greaterThan">
      <formula>0</formula>
    </cfRule>
  </conditionalFormatting>
  <conditionalFormatting sqref="J16">
    <cfRule type="cellIs" dxfId="121" priority="153" operator="equal">
      <formula>0</formula>
    </cfRule>
  </conditionalFormatting>
  <conditionalFormatting sqref="J55">
    <cfRule type="cellIs" dxfId="120" priority="32" operator="lessThan">
      <formula>0</formula>
    </cfRule>
    <cfRule type="cellIs" dxfId="119" priority="33" operator="greaterThan">
      <formula>0</formula>
    </cfRule>
    <cfRule type="cellIs" dxfId="118" priority="34" operator="lessThan">
      <formula>0</formula>
    </cfRule>
    <cfRule type="cellIs" dxfId="117" priority="35" operator="greaterThan">
      <formula>0</formula>
    </cfRule>
    <cfRule type="cellIs" dxfId="116" priority="39" operator="greaterThan">
      <formula>0</formula>
    </cfRule>
    <cfRule type="cellIs" dxfId="115" priority="40" operator="lessThan">
      <formula>0</formula>
    </cfRule>
  </conditionalFormatting>
  <conditionalFormatting sqref="J55">
    <cfRule type="cellIs" dxfId="114" priority="37" operator="lessThan">
      <formula>0</formula>
    </cfRule>
    <cfRule type="cellIs" dxfId="113" priority="38" operator="greaterThan">
      <formula>0</formula>
    </cfRule>
  </conditionalFormatting>
  <conditionalFormatting sqref="J55">
    <cfRule type="cellIs" dxfId="112" priority="36" operator="equal">
      <formula>0</formula>
    </cfRule>
  </conditionalFormatting>
  <conditionalFormatting sqref="J21">
    <cfRule type="cellIs" dxfId="111" priority="113" operator="lessThan">
      <formula>0</formula>
    </cfRule>
    <cfRule type="cellIs" dxfId="110" priority="114" operator="greaterThan">
      <formula>0</formula>
    </cfRule>
    <cfRule type="cellIs" dxfId="109" priority="115" operator="lessThan">
      <formula>0</formula>
    </cfRule>
    <cfRule type="cellIs" dxfId="108" priority="116" operator="greaterThan">
      <formula>0</formula>
    </cfRule>
    <cfRule type="cellIs" dxfId="107" priority="120" operator="greaterThan">
      <formula>0</formula>
    </cfRule>
    <cfRule type="cellIs" dxfId="106" priority="121" operator="lessThan">
      <formula>0</formula>
    </cfRule>
  </conditionalFormatting>
  <conditionalFormatting sqref="J21">
    <cfRule type="cellIs" dxfId="105" priority="118" operator="lessThan">
      <formula>0</formula>
    </cfRule>
    <cfRule type="cellIs" dxfId="104" priority="119" operator="greaterThan">
      <formula>0</formula>
    </cfRule>
  </conditionalFormatting>
  <conditionalFormatting sqref="J21">
    <cfRule type="cellIs" dxfId="103" priority="117" operator="equal">
      <formula>0</formula>
    </cfRule>
  </conditionalFormatting>
  <conditionalFormatting sqref="J24">
    <cfRule type="cellIs" dxfId="102" priority="104" operator="lessThan">
      <formula>0</formula>
    </cfRule>
    <cfRule type="cellIs" dxfId="101" priority="105" operator="greaterThan">
      <formula>0</formula>
    </cfRule>
    <cfRule type="cellIs" dxfId="100" priority="106" operator="lessThan">
      <formula>0</formula>
    </cfRule>
    <cfRule type="cellIs" dxfId="99" priority="107" operator="greaterThan">
      <formula>0</formula>
    </cfRule>
    <cfRule type="cellIs" dxfId="98" priority="111" operator="greaterThan">
      <formula>0</formula>
    </cfRule>
    <cfRule type="cellIs" dxfId="97" priority="112" operator="lessThan">
      <formula>0</formula>
    </cfRule>
  </conditionalFormatting>
  <conditionalFormatting sqref="J24">
    <cfRule type="cellIs" dxfId="96" priority="109" operator="lessThan">
      <formula>0</formula>
    </cfRule>
    <cfRule type="cellIs" dxfId="95" priority="110" operator="greaterThan">
      <formula>0</formula>
    </cfRule>
  </conditionalFormatting>
  <conditionalFormatting sqref="J24">
    <cfRule type="cellIs" dxfId="94" priority="108" operator="equal">
      <formula>0</formula>
    </cfRule>
  </conditionalFormatting>
  <conditionalFormatting sqref="J29">
    <cfRule type="cellIs" dxfId="93" priority="95" operator="lessThan">
      <formula>0</formula>
    </cfRule>
    <cfRule type="cellIs" dxfId="92" priority="96" operator="greaterThan">
      <formula>0</formula>
    </cfRule>
    <cfRule type="cellIs" dxfId="91" priority="97" operator="lessThan">
      <formula>0</formula>
    </cfRule>
    <cfRule type="cellIs" dxfId="90" priority="98" operator="greaterThan">
      <formula>0</formula>
    </cfRule>
    <cfRule type="cellIs" dxfId="89" priority="102" operator="greaterThan">
      <formula>0</formula>
    </cfRule>
    <cfRule type="cellIs" dxfId="88" priority="103" operator="lessThan">
      <formula>0</formula>
    </cfRule>
  </conditionalFormatting>
  <conditionalFormatting sqref="J29">
    <cfRule type="cellIs" dxfId="87" priority="100" operator="lessThan">
      <formula>0</formula>
    </cfRule>
    <cfRule type="cellIs" dxfId="86" priority="101" operator="greaterThan">
      <formula>0</formula>
    </cfRule>
  </conditionalFormatting>
  <conditionalFormatting sqref="J29">
    <cfRule type="cellIs" dxfId="85" priority="99" operator="equal">
      <formula>0</formula>
    </cfRule>
  </conditionalFormatting>
  <conditionalFormatting sqref="J32">
    <cfRule type="cellIs" dxfId="84" priority="86" operator="lessThan">
      <formula>0</formula>
    </cfRule>
    <cfRule type="cellIs" dxfId="83" priority="87" operator="greaterThan">
      <formula>0</formula>
    </cfRule>
    <cfRule type="cellIs" dxfId="82" priority="88" operator="lessThan">
      <formula>0</formula>
    </cfRule>
    <cfRule type="cellIs" dxfId="81" priority="89" operator="greaterThan">
      <formula>0</formula>
    </cfRule>
    <cfRule type="cellIs" dxfId="80" priority="93" operator="greaterThan">
      <formula>0</formula>
    </cfRule>
    <cfRule type="cellIs" dxfId="79" priority="94" operator="lessThan">
      <formula>0</formula>
    </cfRule>
  </conditionalFormatting>
  <conditionalFormatting sqref="J32">
    <cfRule type="cellIs" dxfId="78" priority="91" operator="lessThan">
      <formula>0</formula>
    </cfRule>
    <cfRule type="cellIs" dxfId="77" priority="92" operator="greaterThan">
      <formula>0</formula>
    </cfRule>
  </conditionalFormatting>
  <conditionalFormatting sqref="J32">
    <cfRule type="cellIs" dxfId="76" priority="90" operator="equal">
      <formula>0</formula>
    </cfRule>
  </conditionalFormatting>
  <conditionalFormatting sqref="J40">
    <cfRule type="cellIs" dxfId="75" priority="77" operator="lessThan">
      <formula>0</formula>
    </cfRule>
    <cfRule type="cellIs" dxfId="74" priority="78" operator="greaterThan">
      <formula>0</formula>
    </cfRule>
    <cfRule type="cellIs" dxfId="73" priority="79" operator="lessThan">
      <formula>0</formula>
    </cfRule>
    <cfRule type="cellIs" dxfId="72" priority="80" operator="greaterThan">
      <formula>0</formula>
    </cfRule>
    <cfRule type="cellIs" dxfId="71" priority="84" operator="greaterThan">
      <formula>0</formula>
    </cfRule>
    <cfRule type="cellIs" dxfId="70" priority="85" operator="lessThan">
      <formula>0</formula>
    </cfRule>
  </conditionalFormatting>
  <conditionalFormatting sqref="J40">
    <cfRule type="cellIs" dxfId="69" priority="82" operator="lessThan">
      <formula>0</formula>
    </cfRule>
    <cfRule type="cellIs" dxfId="68" priority="83" operator="greaterThan">
      <formula>0</formula>
    </cfRule>
  </conditionalFormatting>
  <conditionalFormatting sqref="J40">
    <cfRule type="cellIs" dxfId="67" priority="81" operator="equal">
      <formula>0</formula>
    </cfRule>
  </conditionalFormatting>
  <conditionalFormatting sqref="J43">
    <cfRule type="cellIs" dxfId="66" priority="68" operator="lessThan">
      <formula>0</formula>
    </cfRule>
    <cfRule type="cellIs" dxfId="65" priority="69" operator="greaterThan">
      <formula>0</formula>
    </cfRule>
    <cfRule type="cellIs" dxfId="64" priority="70" operator="lessThan">
      <formula>0</formula>
    </cfRule>
    <cfRule type="cellIs" dxfId="63" priority="71" operator="greaterThan">
      <formula>0</formula>
    </cfRule>
    <cfRule type="cellIs" dxfId="62" priority="75" operator="greaterThan">
      <formula>0</formula>
    </cfRule>
    <cfRule type="cellIs" dxfId="61" priority="76" operator="lessThan">
      <formula>0</formula>
    </cfRule>
  </conditionalFormatting>
  <conditionalFormatting sqref="J43">
    <cfRule type="cellIs" dxfId="60" priority="73" operator="lessThan">
      <formula>0</formula>
    </cfRule>
    <cfRule type="cellIs" dxfId="59" priority="74" operator="greaterThan">
      <formula>0</formula>
    </cfRule>
  </conditionalFormatting>
  <conditionalFormatting sqref="J43">
    <cfRule type="cellIs" dxfId="58" priority="72" operator="equal">
      <formula>0</formula>
    </cfRule>
  </conditionalFormatting>
  <conditionalFormatting sqref="J46">
    <cfRule type="cellIs" dxfId="57" priority="59" operator="lessThan">
      <formula>0</formula>
    </cfRule>
    <cfRule type="cellIs" dxfId="56" priority="60" operator="greaterThan">
      <formula>0</formula>
    </cfRule>
    <cfRule type="cellIs" dxfId="55" priority="61" operator="lessThan">
      <formula>0</formula>
    </cfRule>
    <cfRule type="cellIs" dxfId="54" priority="62" operator="greaterThan">
      <formula>0</formula>
    </cfRule>
    <cfRule type="cellIs" dxfId="53" priority="66" operator="greaterThan">
      <formula>0</formula>
    </cfRule>
    <cfRule type="cellIs" dxfId="52" priority="67" operator="lessThan">
      <formula>0</formula>
    </cfRule>
  </conditionalFormatting>
  <conditionalFormatting sqref="J46">
    <cfRule type="cellIs" dxfId="51" priority="64" operator="lessThan">
      <formula>0</formula>
    </cfRule>
    <cfRule type="cellIs" dxfId="50" priority="65" operator="greaterThan">
      <formula>0</formula>
    </cfRule>
  </conditionalFormatting>
  <conditionalFormatting sqref="J46">
    <cfRule type="cellIs" dxfId="49" priority="63" operator="equal">
      <formula>0</formula>
    </cfRule>
  </conditionalFormatting>
  <conditionalFormatting sqref="J49">
    <cfRule type="cellIs" dxfId="48" priority="50" operator="lessThan">
      <formula>0</formula>
    </cfRule>
    <cfRule type="cellIs" dxfId="47" priority="51" operator="greaterThan">
      <formula>0</formula>
    </cfRule>
    <cfRule type="cellIs" dxfId="46" priority="52" operator="lessThan">
      <formula>0</formula>
    </cfRule>
    <cfRule type="cellIs" dxfId="45" priority="53" operator="greaterThan">
      <formula>0</formula>
    </cfRule>
    <cfRule type="cellIs" dxfId="44" priority="57" operator="greaterThan">
      <formula>0</formula>
    </cfRule>
    <cfRule type="cellIs" dxfId="43" priority="58" operator="lessThan">
      <formula>0</formula>
    </cfRule>
  </conditionalFormatting>
  <conditionalFormatting sqref="J49">
    <cfRule type="cellIs" dxfId="42" priority="55" operator="lessThan">
      <formula>0</formula>
    </cfRule>
    <cfRule type="cellIs" dxfId="41" priority="56" operator="greaterThan">
      <formula>0</formula>
    </cfRule>
  </conditionalFormatting>
  <conditionalFormatting sqref="J49">
    <cfRule type="cellIs" dxfId="40" priority="54" operator="equal">
      <formula>0</formula>
    </cfRule>
  </conditionalFormatting>
  <conditionalFormatting sqref="J52">
    <cfRule type="cellIs" dxfId="39" priority="41" operator="lessThan">
      <formula>0</formula>
    </cfRule>
    <cfRule type="cellIs" dxfId="38" priority="42" operator="greaterThan">
      <formula>0</formula>
    </cfRule>
    <cfRule type="cellIs" dxfId="37" priority="43" operator="lessThan">
      <formula>0</formula>
    </cfRule>
    <cfRule type="cellIs" dxfId="36" priority="44" operator="greaterThan">
      <formula>0</formula>
    </cfRule>
    <cfRule type="cellIs" dxfId="35" priority="48" operator="greaterThan">
      <formula>0</formula>
    </cfRule>
    <cfRule type="cellIs" dxfId="34" priority="49" operator="lessThan">
      <formula>0</formula>
    </cfRule>
  </conditionalFormatting>
  <conditionalFormatting sqref="J52">
    <cfRule type="cellIs" dxfId="33" priority="46" operator="lessThan">
      <formula>0</formula>
    </cfRule>
    <cfRule type="cellIs" dxfId="32" priority="47" operator="greaterThan">
      <formula>0</formula>
    </cfRule>
  </conditionalFormatting>
  <conditionalFormatting sqref="J52">
    <cfRule type="cellIs" dxfId="31" priority="45" operator="equal">
      <formula>0</formula>
    </cfRule>
  </conditionalFormatting>
  <conditionalFormatting sqref="J61">
    <cfRule type="cellIs" dxfId="30" priority="14" operator="lessThan">
      <formula>0</formula>
    </cfRule>
    <cfRule type="cellIs" dxfId="29" priority="15" operator="greaterThan">
      <formula>0</formula>
    </cfRule>
    <cfRule type="cellIs" dxfId="28" priority="16" operator="lessThan">
      <formula>0</formula>
    </cfRule>
    <cfRule type="cellIs" dxfId="27" priority="17" operator="greaterThan">
      <formula>0</formula>
    </cfRule>
    <cfRule type="cellIs" dxfId="26" priority="21" operator="greaterThan">
      <formula>0</formula>
    </cfRule>
    <cfRule type="cellIs" dxfId="25" priority="22" operator="lessThan">
      <formula>0</formula>
    </cfRule>
  </conditionalFormatting>
  <conditionalFormatting sqref="J61">
    <cfRule type="cellIs" dxfId="24" priority="19" operator="lessThan">
      <formula>0</formula>
    </cfRule>
    <cfRule type="cellIs" dxfId="23" priority="20" operator="greaterThan">
      <formula>0</formula>
    </cfRule>
  </conditionalFormatting>
  <conditionalFormatting sqref="J61">
    <cfRule type="cellIs" dxfId="22" priority="18" operator="equal">
      <formula>0</formula>
    </cfRule>
  </conditionalFormatting>
  <conditionalFormatting sqref="J58">
    <cfRule type="cellIs" dxfId="21" priority="23" operator="lessThan">
      <formula>0</formula>
    </cfRule>
    <cfRule type="cellIs" dxfId="20" priority="24" operator="greaterThan">
      <formula>0</formula>
    </cfRule>
    <cfRule type="cellIs" dxfId="19" priority="25" operator="lessThan">
      <formula>0</formula>
    </cfRule>
    <cfRule type="cellIs" dxfId="18" priority="26" operator="greaterThan">
      <formula>0</formula>
    </cfRule>
    <cfRule type="cellIs" dxfId="17" priority="30" operator="greaterThan">
      <formula>0</formula>
    </cfRule>
    <cfRule type="cellIs" dxfId="16" priority="31" operator="lessThan">
      <formula>0</formula>
    </cfRule>
  </conditionalFormatting>
  <conditionalFormatting sqref="J58">
    <cfRule type="cellIs" dxfId="15" priority="28" operator="lessThan">
      <formula>0</formula>
    </cfRule>
    <cfRule type="cellIs" dxfId="14" priority="29" operator="greaterThan">
      <formula>0</formula>
    </cfRule>
  </conditionalFormatting>
  <conditionalFormatting sqref="J58">
    <cfRule type="cellIs" dxfId="13" priority="27" operator="equal">
      <formula>0</formula>
    </cfRule>
  </conditionalFormatting>
  <conditionalFormatting sqref="J79 J76 J73 J70 J67 J64">
    <cfRule type="cellIs" dxfId="12" priority="5" operator="lessThan">
      <formula>0</formula>
    </cfRule>
    <cfRule type="cellIs" dxfId="11" priority="6" operator="greaterThan">
      <formula>0</formula>
    </cfRule>
    <cfRule type="cellIs" dxfId="10" priority="7" operator="lessThan">
      <formula>0</formula>
    </cfRule>
    <cfRule type="cellIs" dxfId="9" priority="8" operator="greaterThan">
      <formula>0</formula>
    </cfRule>
    <cfRule type="cellIs" dxfId="8" priority="12" operator="greaterThan">
      <formula>0</formula>
    </cfRule>
    <cfRule type="cellIs" dxfId="7" priority="13" operator="lessThan">
      <formula>0</formula>
    </cfRule>
  </conditionalFormatting>
  <conditionalFormatting sqref="J79 J76 J73 J70 J67 J64">
    <cfRule type="cellIs" dxfId="6" priority="10" operator="lessThan">
      <formula>0</formula>
    </cfRule>
    <cfRule type="cellIs" dxfId="5" priority="11" operator="greaterThan">
      <formula>0</formula>
    </cfRule>
  </conditionalFormatting>
  <conditionalFormatting sqref="J79 J76 J73 J70 J67 J64">
    <cfRule type="cellIs" dxfId="4" priority="9" operator="equal">
      <formula>0</formula>
    </cfRule>
  </conditionalFormatting>
  <conditionalFormatting sqref="J10 J16 J21 J24 J29 J32 J40 J43 J46 J49 J52 J55 J58 J61 J64 J67 J70 J73 J76 J7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J79 J76 J73 J70 J67 J64 J61 J58 J40 J43 J46 J49 J52 J55 J21 J24 J29 J32 J10 J16">
    <cfRule type="cellIs" dxfId="1" priority="1" operator="lessThan">
      <formula>0</formula>
    </cfRule>
    <cfRule type="cellIs" dxfId="0" priority="2" operator="greaterThan">
      <formula>0</formula>
    </cfRule>
  </conditionalFormatting>
  <pageMargins left="0.39370078740157483" right="0.23622047244094491" top="0.31496062992125984" bottom="0.31496062992125984" header="0.15748031496062992" footer="0.23622047244094491"/>
  <pageSetup paperSize="9" scale="92" fitToHeight="2" orientation="portrait" verticalDpi="0" r:id="rId1"/>
  <headerFooter differentFirst="1">
    <oddFooter>&amp;C&amp;"+,полужирный курсив"&amp;8Сторінка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Черговість заповнення</vt:lpstr>
      <vt:lpstr>ЗвітІнд.Кошторис</vt:lpstr>
      <vt:lpstr>Розрахунки(для друку)</vt:lpstr>
      <vt:lpstr>Розшифровка</vt:lpstr>
      <vt:lpstr>ЗвітІнд.Кошторис!Заголовки_для_печати</vt:lpstr>
      <vt:lpstr>'Розрахунки(для друку)'!Заголовки_для_печати</vt:lpstr>
      <vt:lpstr>Розшифровка!Заголовки_для_печати</vt:lpstr>
      <vt:lpstr>ЗвітІнд.Кошторис!Область_печати</vt:lpstr>
      <vt:lpstr>'Розрахунки(для друку)'!Область_печати</vt:lpstr>
      <vt:lpstr>Розшифровка!Область_печати</vt:lpstr>
    </vt:vector>
  </TitlesOfParts>
  <Company>Tycoon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User</cp:lastModifiedBy>
  <cp:lastPrinted>2019-02-11T13:28:17Z</cp:lastPrinted>
  <dcterms:created xsi:type="dcterms:W3CDTF">2015-12-11T09:01:18Z</dcterms:created>
  <dcterms:modified xsi:type="dcterms:W3CDTF">2019-02-11T13:29:29Z</dcterms:modified>
</cp:coreProperties>
</file>